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8.xml" ContentType="application/vnd.openxmlformats-officedocument.drawing+xml"/>
  <Override PartName="/xl/drawings/drawing49.xml" ContentType="application/vnd.openxmlformats-officedocument.drawing+xml"/>
  <Override PartName="/xl/charts/chart2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drawings/drawing62.xml" ContentType="application/vnd.openxmlformats-officedocument.drawingml.chartshapes+xml"/>
  <Override PartName="/xl/charts/chart32.xml" ContentType="application/vnd.openxmlformats-officedocument.drawingml.chart+xml"/>
  <Override PartName="/xl/drawings/drawing63.xml" ContentType="application/vnd.openxmlformats-officedocument.drawingml.chartshapes+xml"/>
  <Override PartName="/xl/drawings/drawing64.xml" ContentType="application/vnd.openxmlformats-officedocument.drawing+xml"/>
  <Override PartName="/xl/charts/chart33.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69.xml" ContentType="application/vnd.openxmlformats-officedocument.drawing+xml"/>
  <Override PartName="/xl/charts/chart39.xml" ContentType="application/vnd.openxmlformats-officedocument.drawingml.chart+xml"/>
  <Override PartName="/xl/drawings/drawing70.xml" ContentType="application/vnd.openxmlformats-officedocument.drawingml.chartshapes+xml"/>
  <Override PartName="/xl/drawings/drawing71.xml" ContentType="application/vnd.openxmlformats-officedocument.drawing+xml"/>
  <Override PartName="/xl/charts/chart40.xml" ContentType="application/vnd.openxmlformats-officedocument.drawingml.chart+xml"/>
  <Override PartName="/xl/drawings/drawing72.xml" ContentType="application/vnd.openxmlformats-officedocument.drawing+xml"/>
  <Override PartName="/xl/charts/chart41.xml" ContentType="application/vnd.openxmlformats-officedocument.drawingml.chart+xml"/>
  <Override PartName="/xl/drawings/drawing73.xml" ContentType="application/vnd.openxmlformats-officedocument.drawingml.chartshapes+xml"/>
  <Override PartName="/xl/drawings/drawing74.xml" ContentType="application/vnd.openxmlformats-officedocument.drawing+xml"/>
  <Override PartName="/xl/charts/chart4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r\web\excel\"/>
    </mc:Choice>
  </mc:AlternateContent>
  <xr:revisionPtr revIDLastSave="0" documentId="8_{A2C87979-F3B6-463B-B2BC-22D5D04C2DC1}" xr6:coauthVersionLast="47" xr6:coauthVersionMax="47" xr10:uidLastSave="{00000000-0000-0000-0000-000000000000}"/>
  <bookViews>
    <workbookView xWindow="-108" yWindow="-108" windowWidth="23256" windowHeight="12576" tabRatio="807"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4" sheetId="46" r:id="rId37"/>
    <sheet name="35" sheetId="47"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4" sheetId="57" r:id="rId48"/>
    <sheet name="45" sheetId="58"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 name="61" sheetId="89" r:id="rId65"/>
  </sheets>
  <definedNames>
    <definedName name="_xlnm.Print_Area" localSheetId="9">'10'!$B$1:$G$24</definedName>
    <definedName name="_xlnm.Print_Area" localSheetId="10">'11'!$B$1:$J$37</definedName>
    <definedName name="_xlnm.Print_Area" localSheetId="12">'13'!$A$1:$L$40</definedName>
    <definedName name="_xlnm.Print_Area" localSheetId="13">'14'!$A$1:$L$39</definedName>
    <definedName name="_xlnm.Print_Area" localSheetId="15">'16'!$A$1:$L$34</definedName>
    <definedName name="_xlnm.Print_Area" localSheetId="17">'18'!$B$1:$K$33</definedName>
    <definedName name="_xlnm.Print_Area" localSheetId="18">'19'!$B$1:$N$20</definedName>
    <definedName name="_xlnm.Print_Area" localSheetId="19">'20'!$A$1:$H$54</definedName>
    <definedName name="_xlnm.Print_Area" localSheetId="20">'21'!$B$1:$J$26</definedName>
    <definedName name="_xlnm.Print_Area" localSheetId="21">'22'!$B$1:$O$36</definedName>
    <definedName name="_xlnm.Print_Area" localSheetId="22">'23'!$B$1:$K$36</definedName>
    <definedName name="_xlnm.Print_Area" localSheetId="23">'24'!$B$1:$S$32</definedName>
    <definedName name="_xlnm.Print_Area" localSheetId="24">'25'!$B$1:$S$32</definedName>
    <definedName name="_xlnm.Print_Area" localSheetId="25">'26A'!$B$1:$K$31</definedName>
    <definedName name="_xlnm.Print_Area" localSheetId="26">'26B'!$A$1:$J$31</definedName>
    <definedName name="_xlnm.Print_Area" localSheetId="27">'26C'!$A$1:$F$31</definedName>
    <definedName name="_xlnm.Print_Area" localSheetId="30">'28'!$B$1:$I$34</definedName>
    <definedName name="_xlnm.Print_Area" localSheetId="31">'29'!$B$1:$G$36</definedName>
    <definedName name="_xlnm.Print_Area" localSheetId="32">'30'!$B$2:$I$21</definedName>
    <definedName name="_xlnm.Print_Area" localSheetId="38">'36'!$A$1:$G$40</definedName>
    <definedName name="_xlnm.Print_Area" localSheetId="39">'37'!$B$1:$J$40</definedName>
    <definedName name="_xlnm.Print_Area" localSheetId="40">'38'!$B$1:$F$33</definedName>
    <definedName name="_xlnm.Print_Area" localSheetId="41">'39'!$B$1:$H$38</definedName>
    <definedName name="_xlnm.Print_Area" localSheetId="3">'4'!$A$1:$G$38</definedName>
    <definedName name="_xlnm.Print_Area" localSheetId="43">'41'!$A$1:$N$20</definedName>
    <definedName name="_xlnm.Print_Area" localSheetId="44">'42'!$B$1:$G$45</definedName>
    <definedName name="_xlnm.Print_Area" localSheetId="45">'43'!$A$1:$E$25</definedName>
    <definedName name="_xlnm.Print_Area" localSheetId="47">'44'!$B$1:$G$35</definedName>
    <definedName name="_xlnm.Print_Area" localSheetId="48">'45'!$B$1:$G$36</definedName>
    <definedName name="_xlnm.Print_Area" localSheetId="49">'46'!$B$2:$O$21</definedName>
    <definedName name="_xlnm.Print_Area" localSheetId="52">'49'!$B$1:$F$20</definedName>
    <definedName name="_xlnm.Print_Area" localSheetId="4">'5'!$A$1:$G$37</definedName>
    <definedName name="_xlnm.Print_Area" localSheetId="55">'52'!$B$1:$M$39</definedName>
    <definedName name="_xlnm.Print_Area" localSheetId="57">'54'!$B$1:$G$33</definedName>
    <definedName name="_xlnm.Print_Area" localSheetId="59">'56'!$A$1:$D$20</definedName>
    <definedName name="_xlnm.Print_Area" localSheetId="60">'57'!$B$1:$I$51</definedName>
    <definedName name="_xlnm.Print_Area" localSheetId="61">'58'!$A$1:$F$24</definedName>
    <definedName name="_xlnm.Print_Area" localSheetId="5">'6'!$B$1:$M$20</definedName>
    <definedName name="_xlnm.Print_Area" localSheetId="64">'61'!$A$1:$E$20</definedName>
    <definedName name="_xlnm.Print_Area" localSheetId="6">'7'!$B$1:$H$36</definedName>
    <definedName name="_xlnm.Print_Area" localSheetId="7">'8'!$A$1:$G$30</definedName>
    <definedName name="_xlnm.Print_Area" localSheetId="8">'9'!$A$1:$G$23</definedName>
    <definedName name="_xlnm.Print_Area" localSheetId="46">'Contenido Arroz'!$A$2:$G$39</definedName>
    <definedName name="_xlnm.Print_Area" localSheetId="29">'Contenido Maíz'!$A$2:$G$40</definedName>
    <definedName name="_xlnm.Print_Area" localSheetId="2">'Contenido Trigo'!$A$2:$G$44</definedName>
    <definedName name="_xlnm.Print_Area" localSheetId="1">Introducción!$A$1:$E$11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'10'!$B$1:$G$25</definedName>
    <definedName name="Print_Area" localSheetId="10">'11'!$A$1:$K$37</definedName>
    <definedName name="Print_Area" localSheetId="11">'12'!$A$1:$F$38</definedName>
    <definedName name="Print_Area" localSheetId="12">'13'!$A$1:$L$41</definedName>
    <definedName name="Print_Area" localSheetId="13">'14'!$B$1:$L$38</definedName>
    <definedName name="Print_Area" localSheetId="15">'16'!$B$1:$K$34</definedName>
    <definedName name="Print_Area" localSheetId="16">'17'!$B$1:$K$21</definedName>
    <definedName name="Print_Area" localSheetId="17">'18'!$B$1:$K$33</definedName>
    <definedName name="Print_Area" localSheetId="18">'19'!$B$1:$N$21</definedName>
    <definedName name="Print_Area" localSheetId="19">'20'!$B$1:$H$56</definedName>
    <definedName name="Print_Area" localSheetId="21">'22'!$B$1:$O$31</definedName>
    <definedName name="Print_Area" localSheetId="22">'23'!$B$1:$L$31</definedName>
    <definedName name="Print_Area" localSheetId="28">'27'!$A$1:$E$8</definedName>
    <definedName name="Print_Area" localSheetId="30">'28'!$C$1:$H$33</definedName>
    <definedName name="Print_Area" localSheetId="31">'29'!$B$1:$G$37</definedName>
    <definedName name="Print_Area" localSheetId="32">'30'!$B$2:$H$22</definedName>
    <definedName name="Print_Area" localSheetId="33">'31'!$A$1:$E$37</definedName>
    <definedName name="Print_Area" localSheetId="34">'32'!$A$1:$E$26</definedName>
    <definedName name="Print_Area" localSheetId="35">'33'!$A$1:$G$26</definedName>
    <definedName name="Print_Area" localSheetId="36">'34'!$B$1:$E$34</definedName>
    <definedName name="Print_Area" localSheetId="37">'35'!$B$1:$H$39</definedName>
    <definedName name="Print_Area" localSheetId="38">'36'!$A$1:$G$42</definedName>
    <definedName name="Print_Area" localSheetId="39">'37'!$B$1:$J$40</definedName>
    <definedName name="Print_Area" localSheetId="40">'38'!$A$1:$F$36</definedName>
    <definedName name="Print_Area" localSheetId="41">'39'!$B$1:$G$37</definedName>
    <definedName name="Print_Area" localSheetId="3">'4'!$B$1:$G$36</definedName>
    <definedName name="Print_Area" localSheetId="42">'40'!$A$1:$G$43</definedName>
    <definedName name="Print_Area" localSheetId="43">'41'!$B$1:$N$20</definedName>
    <definedName name="Print_Area" localSheetId="44">'42'!$B$1:$G$50</definedName>
    <definedName name="Print_Area" localSheetId="47">'44'!$B$1:$G$35</definedName>
    <definedName name="Print_Area" localSheetId="48">'45'!$B$1:$G$36</definedName>
    <definedName name="Print_Area" localSheetId="49">'46'!$B$1:$O$22</definedName>
    <definedName name="Print_Area" localSheetId="50">'47'!$B$1:$E$41</definedName>
    <definedName name="Print_Area" localSheetId="51">'48'!$A$1:$G$21</definedName>
    <definedName name="Print_Area" localSheetId="52">'49'!$B$1:$E$21</definedName>
    <definedName name="Print_Area" localSheetId="4">'5'!$A$1:$G$36</definedName>
    <definedName name="Print_Area" localSheetId="53">'50'!$B$1:$G$40</definedName>
    <definedName name="Print_Area" localSheetId="54">'51'!$B$1:$G$40</definedName>
    <definedName name="Print_Area" localSheetId="55">'52'!$B$1:$N$39</definedName>
    <definedName name="Print_Area" localSheetId="56">'53'!$B$1:$J$31</definedName>
    <definedName name="Print_Area" localSheetId="57">'54'!$A$1:$H$35</definedName>
    <definedName name="Print_Area" localSheetId="58">'55'!$B$1:$H$33</definedName>
    <definedName name="Print_Area" localSheetId="59">'56'!$B$1:$D$20</definedName>
    <definedName name="Print_Area" localSheetId="60">'57'!$B$1:$I$50</definedName>
    <definedName name="Print_Area" localSheetId="61">'58'!$A$1:$E$1</definedName>
    <definedName name="Print_Area" localSheetId="62">'59'!$B$1:$H$21</definedName>
    <definedName name="Print_Area" localSheetId="5">'6'!$B$1:$L$21</definedName>
    <definedName name="Print_Area" localSheetId="6">'7'!$A$1:$E$36</definedName>
    <definedName name="Print_Area" localSheetId="7">'8'!$A$1:$G$31</definedName>
    <definedName name="Print_Area" localSheetId="8">'9'!$A$1:$G$22</definedName>
    <definedName name="Print_Area" localSheetId="46">'Contenido Arroz'!$A$1:$G$39</definedName>
    <definedName name="Print_Area" localSheetId="29">'Contenido Maíz'!$A$2:$G$40</definedName>
    <definedName name="Print_Area" localSheetId="2">'Contenido Trigo'!$A$2:$G$44</definedName>
    <definedName name="Print_Area" localSheetId="1">Introducción!$A$1:$E$12</definedName>
    <definedName name="Print_Area" localSheetId="0">Portada!$A$1:$E$84</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'10'!$C$4:$F$28</definedName>
    <definedName name="Z_5CDC6F58_B038_4A0E_A13D_C643B013E119_.wvu.PrintArea" localSheetId="10" hidden="1">'11'!$B$1:$J$35</definedName>
    <definedName name="Z_5CDC6F58_B038_4A0E_A13D_C643B013E119_.wvu.PrintArea" localSheetId="11" hidden="1">'12'!$A$1:$F$37</definedName>
    <definedName name="Z_5CDC6F58_B038_4A0E_A13D_C643B013E119_.wvu.PrintArea" localSheetId="12" hidden="1">'13'!$B$1:$K$41</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'19'!$B$1:$N$21</definedName>
    <definedName name="Z_5CDC6F58_B038_4A0E_A13D_C643B013E119_.wvu.PrintArea" localSheetId="19" hidden="1">'20'!$B$1:$G$52</definedName>
    <definedName name="Z_5CDC6F58_B038_4A0E_A13D_C643B013E119_.wvu.PrintArea" localSheetId="30" hidden="1">'28'!$C$1:$H$32</definedName>
    <definedName name="Z_5CDC6F58_B038_4A0E_A13D_C643B013E119_.wvu.PrintArea" localSheetId="31" hidden="1">'29'!$B$1:$F$37</definedName>
    <definedName name="Z_5CDC6F58_B038_4A0E_A13D_C643B013E119_.wvu.PrintArea" localSheetId="34" hidden="1">'32'!$B$1:$D$25</definedName>
    <definedName name="Z_5CDC6F58_B038_4A0E_A13D_C643B013E119_.wvu.PrintArea" localSheetId="35" hidden="1">'33'!$B$1:$F$26</definedName>
    <definedName name="Z_5CDC6F58_B038_4A0E_A13D_C643B013E119_.wvu.PrintArea" localSheetId="37" hidden="1">'35'!$B$1:$H$37</definedName>
    <definedName name="Z_5CDC6F58_B038_4A0E_A13D_C643B013E119_.wvu.PrintArea" localSheetId="38" hidden="1">'36'!$A$1:$G$39</definedName>
    <definedName name="Z_5CDC6F58_B038_4A0E_A13D_C643B013E119_.wvu.PrintArea" localSheetId="40" hidden="1">'38'!$B$1:$F$17</definedName>
    <definedName name="Z_5CDC6F58_B038_4A0E_A13D_C643B013E119_.wvu.PrintArea" localSheetId="41" hidden="1">'39'!$A$1:$G$14</definedName>
    <definedName name="Z_5CDC6F58_B038_4A0E_A13D_C643B013E119_.wvu.PrintArea" localSheetId="3" hidden="1">'4'!$B$1:$G$36</definedName>
    <definedName name="Z_5CDC6F58_B038_4A0E_A13D_C643B013E119_.wvu.PrintArea" localSheetId="44" hidden="1">'42'!$B$1:$G$46</definedName>
    <definedName name="Z_5CDC6F58_B038_4A0E_A13D_C643B013E119_.wvu.PrintArea" localSheetId="47" hidden="1">'44'!$B$1:$G$35</definedName>
    <definedName name="Z_5CDC6F58_B038_4A0E_A13D_C643B013E119_.wvu.PrintArea" localSheetId="48" hidden="1">'45'!$B$1:$G$32</definedName>
    <definedName name="Z_5CDC6F58_B038_4A0E_A13D_C643B013E119_.wvu.PrintArea" localSheetId="51" hidden="1">'48'!$B$1:$F$17</definedName>
    <definedName name="Z_5CDC6F58_B038_4A0E_A13D_C643B013E119_.wvu.PrintArea" localSheetId="4" hidden="1">'5'!$A$1:$G$33</definedName>
    <definedName name="Z_5CDC6F58_B038_4A0E_A13D_C643B013E119_.wvu.PrintArea" localSheetId="53" hidden="1">'50'!$B$1:$G$38</definedName>
    <definedName name="Z_5CDC6F58_B038_4A0E_A13D_C643B013E119_.wvu.PrintArea" localSheetId="54" hidden="1">'51'!$A$1:$F$36</definedName>
    <definedName name="Z_5CDC6F58_B038_4A0E_A13D_C643B013E119_.wvu.PrintArea" localSheetId="55" hidden="1">'52'!$B$1:$M$37</definedName>
    <definedName name="Z_5CDC6F58_B038_4A0E_A13D_C643B013E119_.wvu.PrintArea" localSheetId="56" hidden="1">'53'!$B$1:$I$31</definedName>
    <definedName name="Z_5CDC6F58_B038_4A0E_A13D_C643B013E119_.wvu.PrintArea" localSheetId="57" hidden="1">'54'!$A$1:$G$34</definedName>
    <definedName name="Z_5CDC6F58_B038_4A0E_A13D_C643B013E119_.wvu.PrintArea" localSheetId="58" hidden="1">'55'!$B$1:$H$32</definedName>
    <definedName name="Z_5CDC6F58_B038_4A0E_A13D_C643B013E119_.wvu.PrintArea" localSheetId="59" hidden="1">'56'!$B$1:$D$21</definedName>
    <definedName name="Z_5CDC6F58_B038_4A0E_A13D_C643B013E119_.wvu.PrintArea" localSheetId="60" hidden="1">'57'!$B$1:$I$46</definedName>
    <definedName name="Z_5CDC6F58_B038_4A0E_A13D_C643B013E119_.wvu.PrintArea" localSheetId="7" hidden="1">'8'!$B$1:$F$29</definedName>
    <definedName name="Z_5CDC6F58_B038_4A0E_A13D_C643B013E119_.wvu.PrintArea" localSheetId="8" hidden="1">'9'!$B$1:$F$22</definedName>
    <definedName name="Z_5CDC6F58_B038_4A0E_A13D_C643B013E119_.wvu.PrintArea" localSheetId="46" hidden="1">'Contenido Arroz'!$A$1:$G$39</definedName>
    <definedName name="Z_5CDC6F58_B038_4A0E_A13D_C643B013E119_.wvu.PrintArea" localSheetId="29" hidden="1">'Contenido Maíz'!$A$2:$G$40</definedName>
    <definedName name="Z_5CDC6F58_B038_4A0E_A13D_C643B013E119_.wvu.PrintArea" localSheetId="2" hidden="1">'Contenido Trigo'!$A$2:$G$44</definedName>
    <definedName name="Z_5CDC6F58_B038_4A0E_A13D_C643B013E119_.wvu.PrintArea" localSheetId="0" hidden="1">Portada!$A$1:$E$84</definedName>
  </definedNames>
  <calcPr calcId="191028"/>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63" l="1"/>
  <c r="H18" i="47"/>
  <c r="F18" i="47"/>
  <c r="E18" i="47"/>
  <c r="D17" i="47"/>
  <c r="D18" i="47"/>
  <c r="K19" i="10"/>
  <c r="J17" i="5"/>
  <c r="I17" i="5"/>
  <c r="F17" i="5"/>
  <c r="D14" i="5"/>
  <c r="D15" i="5"/>
  <c r="D16" i="5"/>
  <c r="D17" i="5"/>
  <c r="O31" i="7"/>
  <c r="P31" i="7"/>
  <c r="Q31" i="7"/>
  <c r="K19" i="7"/>
  <c r="K19" i="27"/>
  <c r="K20" i="27"/>
  <c r="K20" i="3"/>
  <c r="K19" i="3"/>
  <c r="H14" i="47"/>
  <c r="H15" i="47"/>
  <c r="H16" i="47"/>
  <c r="H17" i="47"/>
  <c r="F13" i="47"/>
  <c r="F14" i="47"/>
  <c r="F15" i="47"/>
  <c r="F16" i="47"/>
  <c r="F17" i="47"/>
  <c r="D15" i="47"/>
  <c r="D16" i="47"/>
  <c r="C18" i="47"/>
  <c r="C17" i="5" l="1"/>
  <c r="E21" i="63" l="1"/>
  <c r="F21" i="63" s="1"/>
  <c r="D21" i="63"/>
  <c r="C21" i="63"/>
  <c r="E19" i="61"/>
  <c r="E18" i="61"/>
  <c r="C49" i="89"/>
  <c r="E49" i="89" s="1"/>
  <c r="F49" i="89"/>
  <c r="G49" i="89"/>
  <c r="H49" i="89"/>
  <c r="K49" i="89"/>
  <c r="L49" i="89"/>
  <c r="M19" i="65"/>
  <c r="M18" i="65"/>
  <c r="D28" i="37"/>
  <c r="E28" i="37"/>
  <c r="F28" i="37"/>
  <c r="G28" i="37"/>
  <c r="H28" i="37"/>
  <c r="I28" i="37"/>
  <c r="J28" i="37"/>
  <c r="K28" i="37"/>
  <c r="C28" i="37"/>
  <c r="P29" i="10" l="1"/>
  <c r="P30" i="10"/>
  <c r="N29" i="10"/>
  <c r="O29" i="10"/>
  <c r="N30" i="10"/>
  <c r="O30" i="10"/>
  <c r="P30" i="7"/>
  <c r="Q30" i="7"/>
  <c r="O30" i="7"/>
  <c r="G13" i="41" l="1"/>
  <c r="G14" i="41"/>
  <c r="G15" i="41"/>
  <c r="C48" i="89" l="1"/>
  <c r="E48" i="89" s="1"/>
  <c r="F48" i="89"/>
  <c r="G48" i="89"/>
  <c r="H48" i="89"/>
  <c r="M17" i="65"/>
  <c r="K18" i="10" l="1"/>
  <c r="K18" i="7"/>
  <c r="K18" i="27"/>
  <c r="K18" i="3"/>
  <c r="J20" i="49" l="1"/>
  <c r="K17" i="10" l="1"/>
  <c r="K17" i="7"/>
  <c r="K17" i="3"/>
  <c r="K17" i="27"/>
  <c r="C47" i="89" l="1"/>
  <c r="E47" i="89" s="1"/>
  <c r="F47" i="89"/>
  <c r="G47" i="89"/>
  <c r="H47" i="89"/>
  <c r="M16" i="65"/>
  <c r="N28" i="10" l="1"/>
  <c r="O28" i="10"/>
  <c r="P28" i="10"/>
  <c r="K16" i="10"/>
  <c r="K16" i="7"/>
  <c r="K16" i="27"/>
  <c r="K16" i="3"/>
  <c r="C46" i="89"/>
  <c r="E46" i="89" s="1"/>
  <c r="F46" i="89"/>
  <c r="G46" i="89"/>
  <c r="H46" i="89"/>
  <c r="M15" i="65"/>
  <c r="N27" i="10" l="1"/>
  <c r="O27" i="10"/>
  <c r="P27" i="10"/>
  <c r="G14" i="8"/>
  <c r="K15" i="10"/>
  <c r="O27" i="7"/>
  <c r="P27" i="7"/>
  <c r="Q27" i="7"/>
  <c r="O28" i="7"/>
  <c r="P28" i="7"/>
  <c r="Q28" i="7"/>
  <c r="P29" i="7"/>
  <c r="Q29" i="7"/>
  <c r="K15" i="7"/>
  <c r="K15" i="27"/>
  <c r="K15" i="3"/>
  <c r="C45" i="89"/>
  <c r="E45" i="89" s="1"/>
  <c r="F45" i="89"/>
  <c r="G45" i="89"/>
  <c r="H45" i="89"/>
  <c r="M14" i="65"/>
  <c r="D16" i="43"/>
  <c r="H9" i="47"/>
  <c r="H10" i="47"/>
  <c r="H11" i="47"/>
  <c r="H12" i="47"/>
  <c r="H13" i="47"/>
  <c r="E17" i="45" l="1"/>
  <c r="E18" i="45"/>
  <c r="E19" i="45"/>
  <c r="E20" i="45"/>
  <c r="E21" i="45"/>
  <c r="E22" i="45"/>
  <c r="E23" i="45"/>
  <c r="E24" i="45"/>
  <c r="E16" i="45"/>
  <c r="E20" i="61" l="1"/>
  <c r="C44" i="89"/>
  <c r="E44" i="89" s="1"/>
  <c r="F44" i="89"/>
  <c r="G44" i="89"/>
  <c r="H44" i="89"/>
  <c r="M13" i="65"/>
  <c r="N26" i="10" l="1"/>
  <c r="O26" i="10"/>
  <c r="P26" i="10"/>
  <c r="K14" i="10"/>
  <c r="O26" i="7"/>
  <c r="P26" i="7"/>
  <c r="Q26" i="7"/>
  <c r="K14" i="7"/>
  <c r="K14" i="27"/>
  <c r="K14" i="3"/>
  <c r="E15" i="20"/>
  <c r="E16" i="20"/>
  <c r="E17" i="20"/>
  <c r="E18" i="20"/>
  <c r="E19" i="20"/>
  <c r="E20" i="20"/>
  <c r="E21" i="20"/>
  <c r="E14" i="20"/>
  <c r="E18" i="15"/>
  <c r="E19" i="15"/>
  <c r="E20" i="15"/>
  <c r="E21" i="15"/>
  <c r="E22" i="15"/>
  <c r="E23" i="15"/>
  <c r="E24" i="15"/>
  <c r="E25" i="15"/>
  <c r="E26" i="15"/>
  <c r="E27" i="15"/>
  <c r="E28" i="15"/>
  <c r="E17" i="15"/>
  <c r="N25" i="10"/>
  <c r="O25" i="10"/>
  <c r="P25" i="10"/>
  <c r="O25" i="7"/>
  <c r="P25" i="7"/>
  <c r="Q25" i="7"/>
  <c r="C43" i="89" l="1"/>
  <c r="E43" i="89" s="1"/>
  <c r="F43" i="89"/>
  <c r="G43" i="89"/>
  <c r="H43" i="89"/>
  <c r="M12" i="65"/>
  <c r="K13" i="10" l="1"/>
  <c r="K13" i="7"/>
  <c r="K13" i="27"/>
  <c r="K13" i="3"/>
  <c r="G19" i="48"/>
  <c r="E20" i="46"/>
  <c r="C20" i="46"/>
  <c r="D21" i="46"/>
  <c r="Q22" i="7" l="1"/>
  <c r="Q23" i="7"/>
  <c r="Q24" i="7"/>
  <c r="O22" i="7"/>
  <c r="P22" i="7"/>
  <c r="O23" i="7"/>
  <c r="P23" i="7"/>
  <c r="O24" i="7"/>
  <c r="P24" i="7"/>
  <c r="G12" i="58"/>
  <c r="G13" i="58"/>
  <c r="E16" i="46"/>
  <c r="D16" i="46"/>
  <c r="E14" i="46"/>
  <c r="D14" i="46"/>
  <c r="K12" i="10"/>
  <c r="K12" i="7"/>
  <c r="K12" i="27"/>
  <c r="K12" i="3"/>
  <c r="F19" i="4"/>
  <c r="E17" i="5" s="1"/>
  <c r="F10" i="36"/>
  <c r="D10" i="36"/>
  <c r="D11" i="36" s="1"/>
  <c r="F19" i="36" s="1"/>
  <c r="E10" i="36"/>
  <c r="E11" i="36" s="1"/>
  <c r="D18" i="60"/>
  <c r="C42" i="89"/>
  <c r="E42" i="89" s="1"/>
  <c r="F42" i="89"/>
  <c r="G42" i="89"/>
  <c r="H42" i="89"/>
  <c r="M11" i="65"/>
  <c r="G7" i="58"/>
  <c r="G8" i="58"/>
  <c r="G9" i="58"/>
  <c r="G10" i="58"/>
  <c r="G11" i="58"/>
  <c r="G14" i="58"/>
  <c r="G15" i="8"/>
  <c r="G7" i="8"/>
  <c r="G8" i="8"/>
  <c r="G9" i="8"/>
  <c r="G10" i="8"/>
  <c r="G11" i="8"/>
  <c r="G12" i="8"/>
  <c r="G13" i="8"/>
  <c r="G6" i="8"/>
  <c r="E18" i="36" l="1"/>
  <c r="D18" i="36"/>
  <c r="F18" i="36"/>
  <c r="D19" i="36"/>
  <c r="E19" i="36"/>
  <c r="K11" i="7"/>
  <c r="J21" i="80"/>
  <c r="K11" i="27"/>
  <c r="K11" i="3"/>
  <c r="H41" i="89"/>
  <c r="G41" i="89"/>
  <c r="F40" i="89"/>
  <c r="F41" i="89"/>
  <c r="E38" i="89" l="1"/>
  <c r="E39" i="89"/>
  <c r="E40" i="89"/>
  <c r="C41" i="89"/>
  <c r="E41" i="89" s="1"/>
  <c r="M10" i="65"/>
  <c r="K11" i="10" l="1"/>
  <c r="I13" i="5" l="1"/>
  <c r="I14" i="5"/>
  <c r="L3" i="89" l="1"/>
  <c r="K3" i="89"/>
  <c r="J3" i="89"/>
  <c r="J4" i="89" s="1"/>
  <c r="J5" i="89" s="1"/>
  <c r="J6" i="89" s="1"/>
  <c r="J7" i="89" s="1"/>
  <c r="J8" i="89" s="1"/>
  <c r="J9" i="89" s="1"/>
  <c r="J10" i="89" s="1"/>
  <c r="J11" i="89" s="1"/>
  <c r="J12" i="89" s="1"/>
  <c r="J13" i="89" s="1"/>
  <c r="J14" i="89" s="1"/>
  <c r="J15" i="89" s="1"/>
  <c r="J16" i="89" s="1"/>
  <c r="J17" i="89" s="1"/>
  <c r="J18" i="89" s="1"/>
  <c r="J19" i="89" s="1"/>
  <c r="J20" i="89" s="1"/>
  <c r="J21" i="89" s="1"/>
  <c r="J22" i="89" s="1"/>
  <c r="J23" i="89" s="1"/>
  <c r="J24" i="89" s="1"/>
  <c r="J25" i="89" s="1"/>
  <c r="J26" i="89" s="1"/>
  <c r="J27" i="89" s="1"/>
  <c r="J28" i="89" s="1"/>
  <c r="J29" i="89" s="1"/>
  <c r="J30" i="89" s="1"/>
  <c r="J31" i="89" s="1"/>
  <c r="J32" i="89" s="1"/>
  <c r="J33" i="89" s="1"/>
  <c r="J34" i="89" s="1"/>
  <c r="J35" i="89" s="1"/>
  <c r="J36" i="89" s="1"/>
  <c r="J37" i="89" s="1"/>
  <c r="I3" i="89"/>
  <c r="I4" i="89" s="1"/>
  <c r="I5" i="89" s="1"/>
  <c r="I6" i="89" s="1"/>
  <c r="I7" i="89" s="1"/>
  <c r="I8" i="89" s="1"/>
  <c r="I9" i="89" s="1"/>
  <c r="I10" i="89" s="1"/>
  <c r="I11" i="89" s="1"/>
  <c r="I12" i="89" s="1"/>
  <c r="I13" i="89" s="1"/>
  <c r="I14" i="89" s="1"/>
  <c r="I15" i="89" s="1"/>
  <c r="I16" i="89" s="1"/>
  <c r="I17" i="89" s="1"/>
  <c r="I18" i="89" s="1"/>
  <c r="I19" i="89" s="1"/>
  <c r="I20" i="89" s="1"/>
  <c r="I21" i="89" s="1"/>
  <c r="I22" i="89" s="1"/>
  <c r="I23" i="89" s="1"/>
  <c r="I24" i="89" s="1"/>
  <c r="I25" i="89" s="1"/>
  <c r="I26" i="89" s="1"/>
  <c r="I27" i="89" s="1"/>
  <c r="I28" i="89" s="1"/>
  <c r="I29" i="89" s="1"/>
  <c r="I30" i="89" s="1"/>
  <c r="I31" i="89" s="1"/>
  <c r="I32" i="89" s="1"/>
  <c r="I33" i="89" s="1"/>
  <c r="I34" i="89" s="1"/>
  <c r="I35" i="89" s="1"/>
  <c r="I36" i="89" s="1"/>
  <c r="I37" i="89" s="1"/>
  <c r="F13" i="67"/>
  <c r="G13" i="67"/>
  <c r="E13" i="67"/>
  <c r="D13" i="67"/>
  <c r="C13" i="67"/>
  <c r="M9" i="65"/>
  <c r="G18" i="64"/>
  <c r="D20" i="61"/>
  <c r="I38" i="89" l="1"/>
  <c r="I39" i="89" s="1"/>
  <c r="I40" i="89" s="1"/>
  <c r="I41" i="89" s="1"/>
  <c r="I42" i="89" s="1"/>
  <c r="I43" i="89" s="1"/>
  <c r="I44" i="89" s="1"/>
  <c r="I45" i="89" s="1"/>
  <c r="I46" i="89" s="1"/>
  <c r="I47" i="89" s="1"/>
  <c r="I48" i="89" s="1"/>
  <c r="I49" i="89" s="1"/>
  <c r="J38" i="89"/>
  <c r="J39" i="89" s="1"/>
  <c r="J40" i="89" s="1"/>
  <c r="J41" i="89" s="1"/>
  <c r="J42" i="89" s="1"/>
  <c r="J43" i="89" s="1"/>
  <c r="J44" i="89" s="1"/>
  <c r="J45" i="89" s="1"/>
  <c r="J46" i="89" s="1"/>
  <c r="J47" i="89" s="1"/>
  <c r="J48" i="89" s="1"/>
  <c r="J49" i="89" s="1"/>
  <c r="K4" i="89"/>
  <c r="L4" i="89"/>
  <c r="K5" i="89" l="1"/>
  <c r="L5" i="89"/>
  <c r="L6" i="89" l="1"/>
  <c r="K6" i="89"/>
  <c r="K7" i="89" l="1"/>
  <c r="L7" i="89"/>
  <c r="L8" i="89" l="1"/>
  <c r="K8" i="89"/>
  <c r="K9" i="89" l="1"/>
  <c r="L9" i="89"/>
  <c r="L10" i="89" l="1"/>
  <c r="K10" i="89"/>
  <c r="K11" i="89" l="1"/>
  <c r="L11" i="89"/>
  <c r="L12" i="89" l="1"/>
  <c r="K12" i="89"/>
  <c r="K13" i="89" l="1"/>
  <c r="L13" i="89"/>
  <c r="L14" i="89" l="1"/>
  <c r="L15" i="89" s="1"/>
  <c r="K14" i="89"/>
  <c r="K15" i="89" l="1"/>
  <c r="L16" i="89"/>
  <c r="L17" i="89" l="1"/>
  <c r="K16" i="89"/>
  <c r="K17" i="89" l="1"/>
  <c r="L18" i="89"/>
  <c r="L19" i="89" l="1"/>
  <c r="K18" i="89"/>
  <c r="K19" i="89" l="1"/>
  <c r="L20" i="89"/>
  <c r="L21" i="89" l="1"/>
  <c r="K20" i="89"/>
  <c r="K21" i="89" l="1"/>
  <c r="L22" i="89"/>
  <c r="L23" i="89" l="1"/>
  <c r="K22" i="89"/>
  <c r="K23" i="89" l="1"/>
  <c r="L24" i="89"/>
  <c r="L25" i="89" l="1"/>
  <c r="K24" i="89"/>
  <c r="K25" i="89" l="1"/>
  <c r="L26" i="89"/>
  <c r="L27" i="89" l="1"/>
  <c r="K26" i="89"/>
  <c r="K27" i="89" l="1"/>
  <c r="L28" i="89"/>
  <c r="D15" i="45"/>
  <c r="E14" i="45"/>
  <c r="E13" i="45"/>
  <c r="E12" i="45"/>
  <c r="E11" i="45"/>
  <c r="E10" i="45"/>
  <c r="E9" i="45"/>
  <c r="E8" i="45"/>
  <c r="E7" i="45"/>
  <c r="E6" i="45"/>
  <c r="E15" i="45" s="1"/>
  <c r="F15" i="45" s="1"/>
  <c r="L29" i="89" l="1"/>
  <c r="K28" i="89"/>
  <c r="D25" i="44"/>
  <c r="D15" i="44"/>
  <c r="E15" i="43"/>
  <c r="K29" i="89" l="1"/>
  <c r="L30" i="89"/>
  <c r="K10" i="10"/>
  <c r="K10" i="7"/>
  <c r="K10" i="27"/>
  <c r="K10" i="3"/>
  <c r="D21" i="20"/>
  <c r="D28" i="15"/>
  <c r="O21" i="7"/>
  <c r="P21" i="7"/>
  <c r="Q21" i="7"/>
  <c r="L31" i="89" l="1"/>
  <c r="K30" i="89"/>
  <c r="G12" i="41"/>
  <c r="K31" i="89" l="1"/>
  <c r="L32" i="89"/>
  <c r="M8" i="65"/>
  <c r="L33" i="89" l="1"/>
  <c r="K32" i="89"/>
  <c r="K9" i="7"/>
  <c r="K9" i="27"/>
  <c r="K9" i="3"/>
  <c r="K33" i="89" l="1"/>
  <c r="L34" i="89"/>
  <c r="F12" i="62"/>
  <c r="D18" i="62"/>
  <c r="D12" i="62"/>
  <c r="L35" i="89" l="1"/>
  <c r="K34" i="89"/>
  <c r="K35" i="89" l="1"/>
  <c r="L36" i="89"/>
  <c r="T1" i="65"/>
  <c r="J19" i="65"/>
  <c r="I19" i="65"/>
  <c r="L37" i="89" l="1"/>
  <c r="K36" i="89"/>
  <c r="D19" i="4"/>
  <c r="E19" i="4"/>
  <c r="C19" i="4"/>
  <c r="K37" i="89" l="1"/>
  <c r="L38" i="89"/>
  <c r="M7" i="65"/>
  <c r="L39" i="89" l="1"/>
  <c r="K38" i="89"/>
  <c r="D20" i="49"/>
  <c r="E20" i="49"/>
  <c r="F20" i="49"/>
  <c r="G20" i="49"/>
  <c r="H20" i="49"/>
  <c r="I20" i="49"/>
  <c r="C20" i="49"/>
  <c r="K39" i="89" l="1"/>
  <c r="L40" i="89"/>
  <c r="L41" i="89" s="1"/>
  <c r="L42" i="89" s="1"/>
  <c r="L43" i="89" s="1"/>
  <c r="L44" i="89" s="1"/>
  <c r="L45" i="89" s="1"/>
  <c r="L46" i="89" s="1"/>
  <c r="L47" i="89" s="1"/>
  <c r="L48" i="89" s="1"/>
  <c r="F21" i="49"/>
  <c r="H21" i="49"/>
  <c r="D21" i="49"/>
  <c r="P21" i="10"/>
  <c r="P22" i="10"/>
  <c r="P23" i="10"/>
  <c r="P24" i="10"/>
  <c r="P20" i="10"/>
  <c r="P9" i="10"/>
  <c r="P10" i="10"/>
  <c r="P11" i="10"/>
  <c r="P12" i="10"/>
  <c r="P13" i="10"/>
  <c r="P14" i="10"/>
  <c r="P15" i="10"/>
  <c r="P16" i="10"/>
  <c r="P17" i="10"/>
  <c r="P18" i="10"/>
  <c r="P19" i="10"/>
  <c r="P8" i="10"/>
  <c r="O21" i="10"/>
  <c r="O22" i="10"/>
  <c r="O23" i="10"/>
  <c r="O24" i="10"/>
  <c r="O20" i="10"/>
  <c r="O9" i="10"/>
  <c r="O10" i="10"/>
  <c r="O11" i="10"/>
  <c r="O12" i="10"/>
  <c r="O13" i="10"/>
  <c r="O14" i="10"/>
  <c r="O15" i="10"/>
  <c r="O16" i="10"/>
  <c r="O17" i="10"/>
  <c r="O18" i="10"/>
  <c r="O19" i="10"/>
  <c r="O8" i="10"/>
  <c r="N21" i="10"/>
  <c r="N22" i="10"/>
  <c r="N23" i="10"/>
  <c r="N24" i="10"/>
  <c r="N20" i="10"/>
  <c r="N9" i="10"/>
  <c r="N10" i="10"/>
  <c r="N11" i="10"/>
  <c r="N12" i="10"/>
  <c r="N13" i="10"/>
  <c r="N14" i="10"/>
  <c r="N15" i="10"/>
  <c r="N16" i="10"/>
  <c r="N17" i="10"/>
  <c r="N18" i="10"/>
  <c r="N19" i="10"/>
  <c r="N8" i="10"/>
  <c r="Q20" i="7"/>
  <c r="P20" i="7"/>
  <c r="O20" i="7"/>
  <c r="K40" i="89" l="1"/>
  <c r="K41" i="89" s="1"/>
  <c r="K42" i="89" s="1"/>
  <c r="K43" i="89" s="1"/>
  <c r="K44" i="89" s="1"/>
  <c r="K45" i="89" s="1"/>
  <c r="K46" i="89" s="1"/>
  <c r="K47" i="89" s="1"/>
  <c r="K48" i="89" s="1"/>
  <c r="J20" i="27"/>
  <c r="F14" i="5" l="1"/>
  <c r="F15" i="5"/>
  <c r="J13" i="5"/>
  <c r="J14" i="5"/>
  <c r="I15" i="5"/>
  <c r="J15" i="5" s="1"/>
  <c r="C19" i="63" l="1"/>
  <c r="C19" i="65"/>
  <c r="D19" i="65"/>
  <c r="E19" i="65"/>
  <c r="F19" i="65"/>
  <c r="G19" i="65"/>
  <c r="H19" i="65"/>
  <c r="K19" i="65"/>
  <c r="L19" i="65"/>
  <c r="J20" i="65" s="1"/>
  <c r="T2" i="65" s="1"/>
  <c r="F16" i="61"/>
  <c r="F15" i="61"/>
  <c r="E17" i="61"/>
  <c r="C20" i="63" s="1"/>
  <c r="D17" i="61"/>
  <c r="F13" i="61"/>
  <c r="F12" i="61"/>
  <c r="D25" i="45"/>
  <c r="N11" i="49"/>
  <c r="F18" i="64"/>
  <c r="D20" i="63" s="1"/>
  <c r="D17" i="60"/>
  <c r="G11" i="41"/>
  <c r="K9" i="10"/>
  <c r="D20" i="3"/>
  <c r="E20" i="3"/>
  <c r="F20" i="3"/>
  <c r="G20" i="3"/>
  <c r="H20" i="3"/>
  <c r="I20" i="3"/>
  <c r="I21" i="3" s="1"/>
  <c r="J20" i="3"/>
  <c r="E18" i="64"/>
  <c r="D19" i="63" s="1"/>
  <c r="D18" i="64"/>
  <c r="D17" i="63" s="1"/>
  <c r="D20" i="27"/>
  <c r="D21" i="27" s="1"/>
  <c r="E20" i="27"/>
  <c r="F20" i="27"/>
  <c r="G20" i="27"/>
  <c r="H20" i="27"/>
  <c r="I20" i="27"/>
  <c r="C20" i="27"/>
  <c r="C20" i="3"/>
  <c r="G18" i="47"/>
  <c r="E16" i="60"/>
  <c r="D15" i="46"/>
  <c r="F11" i="36"/>
  <c r="F13" i="36"/>
  <c r="D13" i="36"/>
  <c r="E13" i="36"/>
  <c r="K8" i="3"/>
  <c r="G10" i="41"/>
  <c r="E21" i="80"/>
  <c r="K8" i="27"/>
  <c r="I21" i="80"/>
  <c r="F21" i="80"/>
  <c r="O11" i="49"/>
  <c r="I21" i="49"/>
  <c r="G6" i="41"/>
  <c r="G7" i="41"/>
  <c r="G8" i="41"/>
  <c r="G9" i="41"/>
  <c r="E18" i="63"/>
  <c r="G6" i="58"/>
  <c r="D11" i="61"/>
  <c r="E10" i="61"/>
  <c r="E9" i="61"/>
  <c r="E11" i="61"/>
  <c r="C18" i="63" s="1"/>
  <c r="F11" i="61"/>
  <c r="E15" i="46"/>
  <c r="D8" i="61"/>
  <c r="E7" i="61"/>
  <c r="E6" i="61"/>
  <c r="E8" i="61" s="1"/>
  <c r="G9" i="63"/>
  <c r="G10" i="63"/>
  <c r="K8" i="7"/>
  <c r="U1" i="65"/>
  <c r="S1" i="65"/>
  <c r="R1" i="65"/>
  <c r="K8" i="10"/>
  <c r="H21" i="80"/>
  <c r="D21" i="80"/>
  <c r="C21" i="80"/>
  <c r="G21" i="80"/>
  <c r="B23" i="46"/>
  <c r="B21" i="46"/>
  <c r="F12" i="63"/>
  <c r="F13" i="63"/>
  <c r="F14" i="63"/>
  <c r="F15" i="63"/>
  <c r="G15" i="63" s="1"/>
  <c r="F16" i="63"/>
  <c r="F11" i="63"/>
  <c r="G11" i="63" s="1"/>
  <c r="B17" i="64"/>
  <c r="B16" i="64"/>
  <c r="B15" i="64"/>
  <c r="B14" i="64"/>
  <c r="B13" i="64"/>
  <c r="B12" i="64"/>
  <c r="B11" i="64"/>
  <c r="B10" i="64"/>
  <c r="B9" i="64"/>
  <c r="B8" i="64"/>
  <c r="B7" i="64"/>
  <c r="B6" i="64"/>
  <c r="E13" i="60"/>
  <c r="D12" i="60"/>
  <c r="E11" i="60"/>
  <c r="E10" i="60"/>
  <c r="E9" i="60"/>
  <c r="E8" i="60"/>
  <c r="E7" i="60"/>
  <c r="E6" i="60"/>
  <c r="G7" i="51"/>
  <c r="F7" i="51"/>
  <c r="E7" i="51"/>
  <c r="D7" i="51"/>
  <c r="G6" i="51"/>
  <c r="F6" i="51"/>
  <c r="E6" i="51"/>
  <c r="D6" i="51"/>
  <c r="C6" i="51"/>
  <c r="B9" i="4"/>
  <c r="B10" i="4"/>
  <c r="B11" i="4"/>
  <c r="B12" i="4"/>
  <c r="B13" i="4"/>
  <c r="B14" i="4"/>
  <c r="B15" i="4"/>
  <c r="B16" i="4"/>
  <c r="M1" i="27"/>
  <c r="N1" i="27"/>
  <c r="O1" i="27"/>
  <c r="N1" i="3"/>
  <c r="O1" i="3"/>
  <c r="P1" i="3"/>
  <c r="B7" i="4"/>
  <c r="F10" i="61"/>
  <c r="F9" i="61"/>
  <c r="J21" i="49"/>
  <c r="M2" i="27" l="1"/>
  <c r="M10" i="27"/>
  <c r="E21" i="46"/>
  <c r="C21" i="46"/>
  <c r="E22" i="46"/>
  <c r="D22" i="46"/>
  <c r="C22" i="46"/>
  <c r="D23" i="46"/>
  <c r="C23" i="46"/>
  <c r="E23" i="46"/>
  <c r="E24" i="46"/>
  <c r="D24" i="46"/>
  <c r="C24" i="46"/>
  <c r="E17" i="46"/>
  <c r="D17" i="46"/>
  <c r="D14" i="36"/>
  <c r="F14" i="36"/>
  <c r="E14" i="36"/>
  <c r="G14" i="63"/>
  <c r="G12" i="63"/>
  <c r="G16" i="63"/>
  <c r="G13" i="63"/>
  <c r="C17" i="63"/>
  <c r="F17" i="63" s="1"/>
  <c r="G17" i="63" s="1"/>
  <c r="F8" i="61"/>
  <c r="F20" i="63"/>
  <c r="F17" i="61"/>
  <c r="F19" i="63"/>
  <c r="K20" i="65"/>
  <c r="I20" i="65"/>
  <c r="J21" i="3"/>
  <c r="D18" i="63"/>
  <c r="F18" i="63" s="1"/>
  <c r="F20" i="65"/>
  <c r="S2" i="65" s="1"/>
  <c r="C20" i="65"/>
  <c r="H20" i="65"/>
  <c r="U2" i="65" s="1"/>
  <c r="D20" i="65"/>
  <c r="R2" i="65" s="1"/>
  <c r="E20" i="65"/>
  <c r="L20" i="65"/>
  <c r="C21" i="27"/>
  <c r="F21" i="3"/>
  <c r="O2" i="3" s="1"/>
  <c r="G21" i="49"/>
  <c r="M11" i="49"/>
  <c r="P11" i="49" s="1"/>
  <c r="H21" i="3"/>
  <c r="P2" i="3" s="1"/>
  <c r="E21" i="3"/>
  <c r="D21" i="3"/>
  <c r="N2" i="3" s="1"/>
  <c r="C21" i="49"/>
  <c r="E21" i="49"/>
  <c r="G21" i="27"/>
  <c r="E21" i="27"/>
  <c r="G20" i="65"/>
  <c r="H21" i="27"/>
  <c r="F21" i="27"/>
  <c r="C21" i="3"/>
  <c r="G21" i="3"/>
  <c r="O2" i="27" l="1"/>
  <c r="O10" i="27"/>
  <c r="N2" i="27"/>
  <c r="N10" i="27"/>
  <c r="P10" i="27" s="1"/>
  <c r="G20" i="63"/>
  <c r="G18" i="63"/>
  <c r="V2" i="65"/>
  <c r="G19" i="63"/>
  <c r="Q2" i="3"/>
  <c r="P2" i="27" l="1"/>
</calcChain>
</file>

<file path=xl/sharedStrings.xml><?xml version="1.0" encoding="utf-8"?>
<sst xmlns="http://schemas.openxmlformats.org/spreadsheetml/2006/main" count="1768" uniqueCount="728">
  <si>
    <t>Boletín de Cereales</t>
  </si>
  <si>
    <t>Cereales: producción, precios y comercio exterior de trigo, maíz y arroz</t>
  </si>
  <si>
    <t>Trigo: Páginas 4-27</t>
  </si>
  <si>
    <t>Maíz: Páginas 28-43</t>
  </si>
  <si>
    <t>Arroz: Páginas 44-60</t>
  </si>
  <si>
    <t>Andrea García L.</t>
  </si>
  <si>
    <t>Ema Laval M.</t>
  </si>
  <si>
    <t>Publicación de la Oficina de Estudios y Políticas Agrarias (Odepa)</t>
  </si>
  <si>
    <t>del Ministerio de Agricultura, Gobierno de Chile</t>
  </si>
  <si>
    <t>Directora y representante legal</t>
  </si>
  <si>
    <t>María José Irarrázaval Jory</t>
  </si>
  <si>
    <t>Se puede reproducir total o parcialmente citando la fuente</t>
  </si>
  <si>
    <t>Teatinos 40, piso 7. Santiago, Chile</t>
  </si>
  <si>
    <t>Teléfono :(56- 2) 23973000</t>
  </si>
  <si>
    <t>Fax :(56- 2) 23973111</t>
  </si>
  <si>
    <t xml:space="preserve">www.odepa.gob.cl  </t>
  </si>
  <si>
    <t>INTRODUCCIÓN</t>
  </si>
  <si>
    <t xml:space="preserve">
</t>
  </si>
  <si>
    <t>CEREALES: TRIGO</t>
  </si>
  <si>
    <t>TABLA DE CONTENIDO TRIGO</t>
  </si>
  <si>
    <t>Cuadros</t>
  </si>
  <si>
    <t>Descripción</t>
  </si>
  <si>
    <t>Página</t>
  </si>
  <si>
    <t>Nº 1</t>
  </si>
  <si>
    <t xml:space="preserve">Proyección mensual del balance mundial de oferta y demanda de trigo </t>
  </si>
  <si>
    <t>Nº 2</t>
  </si>
  <si>
    <t>Balance mundial de oferta y demanda de trigo</t>
  </si>
  <si>
    <t>Nº 3</t>
  </si>
  <si>
    <t>Balance de oferta y demanda de trigo por país de origen</t>
  </si>
  <si>
    <t>Nº 4</t>
  </si>
  <si>
    <t>Chile. Superficie, producción y rendimiento nacional de trigo (Coquimbo a Los Lagos)</t>
  </si>
  <si>
    <t>Nº 5</t>
  </si>
  <si>
    <t>Chile. Superficie, producción y rendimiento regional de trigo panadero (Coquimbo a Los Lagos)</t>
  </si>
  <si>
    <t>Nº 6</t>
  </si>
  <si>
    <t>Chile. Superficie, producción y rendimiento regional de trigo candeal (Valparaíso a La Araucanía)</t>
  </si>
  <si>
    <t>Nº 7</t>
  </si>
  <si>
    <t>Chile. Trigo - Costos por hectárea según rendimiento esperado ($/ha)</t>
  </si>
  <si>
    <t>Nº 8</t>
  </si>
  <si>
    <t>Chile. Producción, importación y disponibilidad aparente de trigo panadero y candeal</t>
  </si>
  <si>
    <t>N° 9</t>
  </si>
  <si>
    <t>Chile. Evolución mensual de las importaciones de trigo</t>
  </si>
  <si>
    <t>N° 10</t>
  </si>
  <si>
    <t>Chile. Importaciones de trigo panadero por principales países de origen</t>
  </si>
  <si>
    <t>N° 11</t>
  </si>
  <si>
    <t>Chile. Importaciones de trigo panadero por tipo</t>
  </si>
  <si>
    <t>N° 12</t>
  </si>
  <si>
    <t>Chile. Importaciones de trigo panadero por tipo, desde Argentina</t>
  </si>
  <si>
    <t>N° 13</t>
  </si>
  <si>
    <t>Chile. Costo promedio ponderado de las importaciones efectuadas de trigo por tipo</t>
  </si>
  <si>
    <t>N° 14</t>
  </si>
  <si>
    <t>Chile. Costo promedio ponderado de las importaciones de trigo panadero por tipo, desde Argentina</t>
  </si>
  <si>
    <t>N° 15</t>
  </si>
  <si>
    <t xml:space="preserve">Chile.  Precios promedio nacionales informados por la industria </t>
  </si>
  <si>
    <t>Nº 16</t>
  </si>
  <si>
    <t>Chile. Precios promedio informados por la industria, por regiones</t>
  </si>
  <si>
    <t>Nº 17</t>
  </si>
  <si>
    <t xml:space="preserve">Evolución de los precios en los mercados de Argentina, Estados Unidos y Chile </t>
  </si>
  <si>
    <t>Nº 18</t>
  </si>
  <si>
    <t xml:space="preserve">Chile. Molienda de trigo blanco y candeal por producto y subproductos </t>
  </si>
  <si>
    <t>Nº 19</t>
  </si>
  <si>
    <t>Chile. Molienda de trigo blanco y candeal por región</t>
  </si>
  <si>
    <t>N° 20</t>
  </si>
  <si>
    <t>Chile. Stock harina blanca</t>
  </si>
  <si>
    <t>N° 21</t>
  </si>
  <si>
    <t>Chile. Stock trigo sucio blanco</t>
  </si>
  <si>
    <t>N° 22</t>
  </si>
  <si>
    <t>Chile. Volumen trigo blanco nacional comprado regional</t>
  </si>
  <si>
    <t>26A</t>
  </si>
  <si>
    <t>N° 23</t>
  </si>
  <si>
    <t>Chile. Volumen trigo blanco importado comprado regional</t>
  </si>
  <si>
    <t>26B</t>
  </si>
  <si>
    <t>N° 24</t>
  </si>
  <si>
    <t>Chile. Volumen trigo blanco comprado a terceros regional (nacional e importado)</t>
  </si>
  <si>
    <t>26C</t>
  </si>
  <si>
    <t>Nº 25</t>
  </si>
  <si>
    <t>Variación 12 meses precio trigo, harina y pan</t>
  </si>
  <si>
    <t>Gráfico</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</si>
  <si>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</si>
  <si>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</si>
  <si>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</si>
  <si>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Chile. Evolución mensual de las importaciones de trigo panadero y candeal</t>
  </si>
  <si>
    <t xml:space="preserve">Participación por país de origen en las importaciones de trigo panadero </t>
  </si>
  <si>
    <t xml:space="preserve">Participación por tipo en las importaciones de trigo panadero  </t>
  </si>
  <si>
    <t xml:space="preserve">Chile. Costo promedio ponderado de las importaciones de trigo </t>
  </si>
  <si>
    <t>N°9</t>
  </si>
  <si>
    <t xml:space="preserve">Precios promedio nacionales informados por la industria por tipo de trigo </t>
  </si>
  <si>
    <t>N°10</t>
  </si>
  <si>
    <t xml:space="preserve">Evolución de los precios en los mercados de Estados Unidos, Argentina y Chile
</t>
  </si>
  <si>
    <t>N°11</t>
  </si>
  <si>
    <t xml:space="preserve">Evolución de los precios del trigo HRW en el mercado de futuros de Kansas </t>
  </si>
  <si>
    <t>Cuadro Nº 1</t>
  </si>
  <si>
    <t>Proyección mensual del balance mundial de oferta y demanda de trigo temporada 2021/22</t>
  </si>
  <si>
    <t>(millones de toneladas)</t>
  </si>
  <si>
    <t>Mes de la proyección</t>
  </si>
  <si>
    <t>Existencias iniciales</t>
  </si>
  <si>
    <t>Producción</t>
  </si>
  <si>
    <t>Demanda</t>
  </si>
  <si>
    <t>Exportaciones</t>
  </si>
  <si>
    <t xml:space="preserve">Existencias finales </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</si>
  <si>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</si>
  <si>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 xml:space="preserve">Fuente: elaborado por Odepa con información de WASDE, USDA.           </t>
  </si>
  <si>
    <t>Cuadro Nº 2</t>
  </si>
  <si>
    <t>Balance mundial de oferta y demanda de trigo por temporada</t>
  </si>
  <si>
    <t>Temporada / Año</t>
  </si>
  <si>
    <t>Existencias finales</t>
  </si>
  <si>
    <t>Relación existencias finales/consumo</t>
  </si>
  <si>
    <t>2012/13</t>
  </si>
  <si>
    <t>2013/14</t>
  </si>
  <si>
    <t xml:space="preserve">2014/15 </t>
  </si>
  <si>
    <t xml:space="preserve">2015/16 </t>
  </si>
  <si>
    <t xml:space="preserve">2016/17 </t>
  </si>
  <si>
    <t xml:space="preserve">2017/18 </t>
  </si>
  <si>
    <t>2018/19</t>
  </si>
  <si>
    <t xml:space="preserve">2019/20 </t>
  </si>
  <si>
    <t>2020/21 estimado</t>
  </si>
  <si>
    <t>2021/22 proyectado</t>
  </si>
  <si>
    <r>
      <t xml:space="preserve">Fuente: elaborado por Odepa con información de </t>
    </r>
    <r>
      <rPr>
        <i/>
        <sz val="9"/>
        <rFont val="Arial"/>
        <family val="2"/>
      </rPr>
      <t>WASDE, USDA.</t>
    </r>
  </si>
  <si>
    <t>Cuadro Nº 3</t>
  </si>
  <si>
    <t>Años</t>
  </si>
  <si>
    <t>Argentina</t>
  </si>
  <si>
    <t>Australia</t>
  </si>
  <si>
    <t>Canadá</t>
  </si>
  <si>
    <t>Unión Europea</t>
  </si>
  <si>
    <t>Kazajistán</t>
  </si>
  <si>
    <t>Rusia</t>
  </si>
  <si>
    <t>Ucrania</t>
  </si>
  <si>
    <t>EE.UU.</t>
  </si>
  <si>
    <t>China</t>
  </si>
  <si>
    <t>Mundo</t>
  </si>
  <si>
    <t>Mundo sin China</t>
  </si>
  <si>
    <t>2020/2021 (estimado)</t>
  </si>
  <si>
    <t>Importaciones</t>
  </si>
  <si>
    <t>2021/2022 (proyectado)</t>
  </si>
  <si>
    <r>
      <t xml:space="preserve">Fuente: elaborado por Odepa con información de </t>
    </r>
    <r>
      <rPr>
        <i/>
        <sz val="9"/>
        <rFont val="Arial"/>
        <family val="2"/>
      </rPr>
      <t>WASDE, USDA</t>
    </r>
    <r>
      <rPr>
        <sz val="9"/>
        <rFont val="Arial"/>
        <family val="2"/>
      </rPr>
      <t>.</t>
    </r>
  </si>
  <si>
    <t>Cuadro Nº 4</t>
  </si>
  <si>
    <t>Chile. Superficie, producción y rendimiento nacional de trigo panadero y candeal</t>
  </si>
  <si>
    <t>Años agrícolas 2011/12 a 2020/21</t>
  </si>
  <si>
    <t>Año agrícola</t>
  </si>
  <si>
    <t>Trigo panadero</t>
  </si>
  <si>
    <t>Trigo candeal</t>
  </si>
  <si>
    <t>Superficie 
(miles de hectáreas)</t>
  </si>
  <si>
    <t>Producción 
(miles de toneladas)</t>
  </si>
  <si>
    <t>Rendimiento 
(qqm/
hectárea)</t>
  </si>
  <si>
    <t>2011/12</t>
  </si>
  <si>
    <t>2014/15</t>
  </si>
  <si>
    <t>2015/16</t>
  </si>
  <si>
    <t>2016/17</t>
  </si>
  <si>
    <t>2017/18</t>
  </si>
  <si>
    <t>2019/20</t>
  </si>
  <si>
    <t>2020/21</t>
  </si>
  <si>
    <t>Cuadro Nº 5</t>
  </si>
  <si>
    <t>Chile. Superficie, producción y rendimiento regional de trigo panadero 
(Coquimbo a Los Lagos)</t>
  </si>
  <si>
    <t>Años agrícolas 2019/20 - 2020/21</t>
  </si>
  <si>
    <t>Región</t>
  </si>
  <si>
    <t>Superficie (hectáreas)</t>
  </si>
  <si>
    <t>Producción (toneladas)</t>
  </si>
  <si>
    <t>Rendimiento (quintales/ hectárea)</t>
  </si>
  <si>
    <t>Valparaíso</t>
  </si>
  <si>
    <t>Metropolitana</t>
  </si>
  <si>
    <t>O'Higgins</t>
  </si>
  <si>
    <t>Maule</t>
  </si>
  <si>
    <t>Ñuble</t>
  </si>
  <si>
    <t>Bío Bío</t>
  </si>
  <si>
    <t>La Araucanía</t>
  </si>
  <si>
    <t>Los Ríos</t>
  </si>
  <si>
    <t>Los Lagos</t>
  </si>
  <si>
    <t>Otras</t>
  </si>
  <si>
    <t>País</t>
  </si>
  <si>
    <t>Coquimbo</t>
  </si>
  <si>
    <t xml:space="preserve">Fuente: elaborado por Odepa con información del INE.  </t>
  </si>
  <si>
    <t>Cuadro Nº 6</t>
  </si>
  <si>
    <t>Chile. Superficie, producción y rendimiento regional de trigo candeal 
(Valparaíso a La Araucanía)</t>
  </si>
  <si>
    <t xml:space="preserve">Fuente: elaborado por Odepa con información del INE. </t>
  </si>
  <si>
    <t>Cuadro Nº 7</t>
  </si>
  <si>
    <r>
      <t>Chile. Trigo panadero - Costos por hectárea según rendimiento esperado ($/ha)</t>
    </r>
    <r>
      <rPr>
        <b/>
        <vertAlign val="superscript"/>
        <sz val="10"/>
        <rFont val="Arial"/>
        <family val="2"/>
      </rPr>
      <t xml:space="preserve"> .</t>
    </r>
  </si>
  <si>
    <t>Fecha de publicación: Abril 2021 (Araucanía temp. 2021/2022)</t>
  </si>
  <si>
    <t>Trigo invierno (secano)</t>
  </si>
  <si>
    <t>Trigo primavera (riego)</t>
  </si>
  <si>
    <t>Trigo primavera (secano)</t>
  </si>
  <si>
    <t>Rdto qqm/ha</t>
  </si>
  <si>
    <t>Mano de obra</t>
  </si>
  <si>
    <t>Maquinaria</t>
  </si>
  <si>
    <t>Insumos</t>
  </si>
  <si>
    <r>
      <t xml:space="preserve">Otros costos </t>
    </r>
    <r>
      <rPr>
        <vertAlign val="superscript"/>
        <sz val="10"/>
        <rFont val="Arial"/>
        <family val="2"/>
      </rPr>
      <t>1</t>
    </r>
  </si>
  <si>
    <t>Total costos</t>
  </si>
  <si>
    <t xml:space="preserve">Precio promedio trigo intermedio regional </t>
  </si>
  <si>
    <t xml:space="preserve">Ingreso por hectárea </t>
  </si>
  <si>
    <t>Margen neto por hectárea</t>
  </si>
  <si>
    <t>Análisis de sensibilidad Trigo invierno (72 qqm/ha) Margen neto ($/ha)</t>
  </si>
  <si>
    <t>Trigo</t>
  </si>
  <si>
    <r>
      <t xml:space="preserve">             Rdto. (qqm/ha)
Precio ($/qqm) </t>
    </r>
    <r>
      <rPr>
        <vertAlign val="superscript"/>
        <sz val="10"/>
        <rFont val="Arial"/>
        <family val="2"/>
      </rPr>
      <t>2</t>
    </r>
  </si>
  <si>
    <t>Intermedio</t>
  </si>
  <si>
    <r>
      <t xml:space="preserve">Precio de equilibrio </t>
    </r>
    <r>
      <rPr>
        <vertAlign val="superscript"/>
        <sz val="10"/>
        <rFont val="Arial"/>
        <family val="2"/>
      </rPr>
      <t>3</t>
    </r>
  </si>
  <si>
    <t xml:space="preserve">Fuente: elaboración propia sobre la base de estructuras de costos construidas para Odepa por Fundación Chile. </t>
  </si>
  <si>
    <t>Nota:</t>
  </si>
  <si>
    <t>(1) Costo financiero de los insumos e imprevistos. No incluye arriendo del predio ni su administración.</t>
  </si>
  <si>
    <t xml:space="preserve">(2) El precio del trigo utilizado en el análisis de sensibilidad corresponde al precio promedio regional durante enero y febrero de 2021 (precios informados por Cotrisa). </t>
  </si>
  <si>
    <t>(3) Representa el precio de venta mínimo para cubrir los costos totales de producción con ese rendimiento y calidad.</t>
  </si>
  <si>
    <t>Cuadro Nº 8</t>
  </si>
  <si>
    <t>Chile. Producción, importación y disponibilidad aparente de trigo panadero</t>
  </si>
  <si>
    <t>Período 2012 - 2020</t>
  </si>
  <si>
    <t>(toneladas)</t>
  </si>
  <si>
    <t>Año</t>
  </si>
  <si>
    <t>Variación  anual</t>
  </si>
  <si>
    <t>Importación</t>
  </si>
  <si>
    <r>
      <rPr>
        <b/>
        <i/>
        <sz val="10"/>
        <rFont val="Arial"/>
        <family val="2"/>
      </rPr>
      <t xml:space="preserve">Stocks </t>
    </r>
    <r>
      <rPr>
        <b/>
        <sz val="10"/>
        <rFont val="Arial"/>
        <family val="2"/>
      </rPr>
      <t>(inicial-final)</t>
    </r>
  </si>
  <si>
    <t>Exportación</t>
  </si>
  <si>
    <t>Disponibilidad aparente</t>
  </si>
  <si>
    <t>Stocks inicial</t>
  </si>
  <si>
    <t>Stock Final</t>
  </si>
  <si>
    <t xml:space="preserve"> (%)</t>
  </si>
  <si>
    <t>-</t>
  </si>
  <si>
    <r>
      <t xml:space="preserve">*Se excluye trigo importado destinado a uso forrajero (durante 2020 no se registraron importaciones realizadas por empresas con giro 100% pecuario).
Se ajustan </t>
    </r>
    <r>
      <rPr>
        <i/>
        <sz val="9"/>
        <rFont val="Arial"/>
        <family val="2"/>
      </rPr>
      <t>stocks</t>
    </r>
    <r>
      <rPr>
        <sz val="9"/>
        <rFont val="Arial"/>
        <family val="2"/>
      </rPr>
      <t>, considerando iniciales y finales para cada período.                               
Fuente: elaborado por Odepa con información del INE y Servicio Nacional de Aduanas.</t>
    </r>
  </si>
  <si>
    <t>Cuadro Nº 9</t>
  </si>
  <si>
    <t>Chile. Evolución mensual de las importaciones de trigo (panadero y candeal)</t>
  </si>
  <si>
    <t>Período 2018 - 2021</t>
  </si>
  <si>
    <t xml:space="preserve">Año/Mes </t>
  </si>
  <si>
    <t xml:space="preserve">Febrero </t>
  </si>
  <si>
    <t>Noviembre</t>
  </si>
  <si>
    <t>Diciembre</t>
  </si>
  <si>
    <t>Total</t>
  </si>
  <si>
    <t>Cuadro Nº 10</t>
  </si>
  <si>
    <t>Otros</t>
  </si>
  <si>
    <t>2020 - 2021</t>
  </si>
  <si>
    <t>Mes</t>
  </si>
  <si>
    <t>Var. %</t>
  </si>
  <si>
    <t>Enero</t>
  </si>
  <si>
    <t>Febrero</t>
  </si>
  <si>
    <t>Marzo</t>
  </si>
  <si>
    <t>Abril</t>
  </si>
  <si>
    <t>Mayo</t>
  </si>
  <si>
    <t>Junio</t>
  </si>
  <si>
    <t>Julio</t>
  </si>
  <si>
    <t>Agosto</t>
  </si>
  <si>
    <t>Septiembre</t>
  </si>
  <si>
    <t>Octubre</t>
  </si>
  <si>
    <t xml:space="preserve">Diciembre </t>
  </si>
  <si>
    <t xml:space="preserve">Participación </t>
  </si>
  <si>
    <t>Cuadro Nº 11</t>
  </si>
  <si>
    <t>Suave</t>
  </si>
  <si>
    <t>Fuerte</t>
  </si>
  <si>
    <t>Participación</t>
  </si>
  <si>
    <t>Cuadro Nº 12</t>
  </si>
  <si>
    <t>2020-2021</t>
  </si>
  <si>
    <t>Glosas arancelarias</t>
  </si>
  <si>
    <t>10019941 
(Pan Argentino)</t>
  </si>
  <si>
    <t>10019942 
(Pan Argentino)
10019952 (Canadian)</t>
  </si>
  <si>
    <t>10019993 (Los demás)
10019953 (Canadian)
10019913 (HRW)
10019943 
(Pan Argentino)
10019933 (SW)</t>
  </si>
  <si>
    <t>10019949 
(Los demás Trigo Pan Argentino)
10019999 
(Los demás trigos y morcajo)</t>
  </si>
  <si>
    <t>Tipo de trigo</t>
  </si>
  <si>
    <t>Cuadro Nº 13</t>
  </si>
  <si>
    <t>Chile. Costo promedio ponderado de las importaciones de trigo panadero por tipo</t>
  </si>
  <si>
    <t>Período 2020 - 2021</t>
  </si>
  <si>
    <t xml:space="preserve">($ / kilo nominal CIF)   </t>
  </si>
  <si>
    <t>Trigo Pan Argentino</t>
  </si>
  <si>
    <t>Canadian WRS</t>
  </si>
  <si>
    <t>CanadianTrigo pan</t>
  </si>
  <si>
    <t>TPArg</t>
  </si>
  <si>
    <t>Fuente: elaborado por Odepa con información del Servicio Nacional de Aduanas.
Nota: se excluye trigo destinado a uso forrajero.</t>
  </si>
  <si>
    <t>Se excluye trigo destinado a uso forrajero.
Fuente: elaborado por Odepa con información del Servicio Nacional de Aduanas.</t>
  </si>
  <si>
    <t>Cuadro Nº 14</t>
  </si>
  <si>
    <t xml:space="preserve">(USD/ tonelada CIF)   </t>
  </si>
  <si>
    <t>10019942 
(Pan Argentino)</t>
  </si>
  <si>
    <t>Cuadro Nº 15</t>
  </si>
  <si>
    <t>Chile.  Precios promedio nacionales informados por la industria</t>
  </si>
  <si>
    <t>($ / kilo nominal)</t>
  </si>
  <si>
    <t>Var. 2021-2020</t>
  </si>
  <si>
    <t xml:space="preserve">Suave </t>
  </si>
  <si>
    <t>Fuente: elaborado por Odepa con información de Cotrisa.</t>
  </si>
  <si>
    <t>Cuadro Nº 16</t>
  </si>
  <si>
    <t>Chile. Precios promedio informados por la industria para trigo intermedio, por regiones</t>
  </si>
  <si>
    <t>Región Metropolitana</t>
  </si>
  <si>
    <t>Región del Maule</t>
  </si>
  <si>
    <t>Región del Ñuble</t>
  </si>
  <si>
    <t>Región del Bío Bío</t>
  </si>
  <si>
    <t>Región de la Araucanía</t>
  </si>
  <si>
    <t xml:space="preserve">*Los precios pueden tener distintas condiciones de pago. 
Para más detalle ver en www.cotrisa.cl.     
Fuente: elaborado por Odepa con información de Cotrisa.    
</t>
  </si>
  <si>
    <t>Cuadro Nº 17</t>
  </si>
  <si>
    <t>Evolución de los precios en los mercados de Chile, Argentina y Estados Unidos</t>
  </si>
  <si>
    <t>(precios mensuales nominales expresados en $ / kg)</t>
  </si>
  <si>
    <t>Trigo SRW n° 2, FOB Golfo, EE.UU.</t>
  </si>
  <si>
    <t>CAI SRW Golfo</t>
  </si>
  <si>
    <t>Costo importación CIF trigo SRW</t>
  </si>
  <si>
    <t>CAI trigo panadero Argentina</t>
  </si>
  <si>
    <t>Precio promedio trigo intermedio RM</t>
  </si>
  <si>
    <t>Costo importación CIF Trigo Pan Argentino</t>
  </si>
  <si>
    <t xml:space="preserve">Fuente: elaborado por Odepa con antecedentes de Cotrisa, bolsas, Banco Central y Reuters.                                        </t>
  </si>
  <si>
    <t>4 de enero de 2021</t>
  </si>
  <si>
    <t>11 de enero de 2021</t>
  </si>
  <si>
    <t>Fuente: elaborado por Odepa con información de las Bolsas y Reuters.</t>
  </si>
  <si>
    <t>19 de enero de 2021</t>
  </si>
  <si>
    <t>25 de enero de 2021</t>
  </si>
  <si>
    <t>1 de febrero de 2021</t>
  </si>
  <si>
    <t>8 de febrero de 2021</t>
  </si>
  <si>
    <t>16 de febrero de 2021</t>
  </si>
  <si>
    <t>22 de febrero de 2021</t>
  </si>
  <si>
    <t>1 de marzo de 2021</t>
  </si>
  <si>
    <t>8 de marzo de 2021</t>
  </si>
  <si>
    <t>15 de marzo de 2021</t>
  </si>
  <si>
    <t>22 de marzo de 2021</t>
  </si>
  <si>
    <t>29 de marzo de 2021</t>
  </si>
  <si>
    <t>5 de abril de 2021</t>
  </si>
  <si>
    <t>12 de abril de 2021</t>
  </si>
  <si>
    <t>19 de abril de 2021</t>
  </si>
  <si>
    <t>26 de abril de 2021</t>
  </si>
  <si>
    <t>3 de mayo de 2021</t>
  </si>
  <si>
    <t>10 de mayo de 2021</t>
  </si>
  <si>
    <t>17 de mayo de 2021</t>
  </si>
  <si>
    <t>24 de mayo de 2021</t>
  </si>
  <si>
    <t>1 de junio de 2021</t>
  </si>
  <si>
    <t>7 de junio de 2021</t>
  </si>
  <si>
    <t>14 de junio de 2021</t>
  </si>
  <si>
    <t>21 de junio de 2021</t>
  </si>
  <si>
    <t>28 de junio de 2021</t>
  </si>
  <si>
    <t>6 de julio de 2021</t>
  </si>
  <si>
    <t>12 de julio de 2021</t>
  </si>
  <si>
    <t>19 de julio de 2021</t>
  </si>
  <si>
    <t>26 de julio de 2021</t>
  </si>
  <si>
    <t>2 de agosto de 2021</t>
  </si>
  <si>
    <t>9 de agosto de 2021</t>
  </si>
  <si>
    <t>16 de agosto de 2021</t>
  </si>
  <si>
    <t>23 de agosto de 2021</t>
  </si>
  <si>
    <t>30 de agosto de 2021</t>
  </si>
  <si>
    <t>7 de septiembre de 2021</t>
  </si>
  <si>
    <t>13 de septiembre de 2021</t>
  </si>
  <si>
    <t>20 de septiembre de 2021</t>
  </si>
  <si>
    <t>27 de septiembre de 2021</t>
  </si>
  <si>
    <t>4 de octubre de 2021</t>
  </si>
  <si>
    <t>11 de octubre de 2021</t>
  </si>
  <si>
    <t>Cuadro N° 18</t>
  </si>
  <si>
    <t>Chile. Molienda de trigo blanco y candeal por producto y subproductos</t>
  </si>
  <si>
    <t>Año y Mes</t>
  </si>
  <si>
    <t>Productos</t>
  </si>
  <si>
    <t>Subproductos</t>
  </si>
  <si>
    <t>Harina</t>
  </si>
  <si>
    <t>Sémola</t>
  </si>
  <si>
    <t>Semolín</t>
  </si>
  <si>
    <t>Harinilla</t>
  </si>
  <si>
    <t>Afrecho</t>
  </si>
  <si>
    <t>Afrechillo</t>
  </si>
  <si>
    <t>Primera</t>
  </si>
  <si>
    <t>Especial</t>
  </si>
  <si>
    <t>Otra</t>
  </si>
  <si>
    <t>2020/P</t>
  </si>
  <si>
    <t>2021/P</t>
  </si>
  <si>
    <t>Sept.</t>
  </si>
  <si>
    <t>Noviemb.</t>
  </si>
  <si>
    <t>Diciemb.</t>
  </si>
  <si>
    <t xml:space="preserve">Fuente: INE. </t>
  </si>
  <si>
    <t>Nota: Considera trigo nacional e importado.</t>
  </si>
  <si>
    <t>/P: cifras provisionales</t>
  </si>
  <si>
    <t>Variación (%)</t>
  </si>
  <si>
    <t>Mensual</t>
  </si>
  <si>
    <t>En 12 meses</t>
  </si>
  <si>
    <t>Acumulada</t>
  </si>
  <si>
    <t>Cuadro N° 19</t>
  </si>
  <si>
    <t>O´Higgins</t>
  </si>
  <si>
    <t>Biobío</t>
  </si>
  <si>
    <t>Los Rios- Los Lagos</t>
  </si>
  <si>
    <t>RM</t>
  </si>
  <si>
    <t>Antofagasta-Coquimbo-Arica y Parinacota y Maule</t>
  </si>
  <si>
    <t>P: cifras provisionales</t>
  </si>
  <si>
    <t>Cuadro N° 20</t>
  </si>
  <si>
    <t>Regiones</t>
  </si>
  <si>
    <t>Arica, Tarapacá, Coquimbo y Maule</t>
  </si>
  <si>
    <t>Biobio</t>
  </si>
  <si>
    <t>Araucanía</t>
  </si>
  <si>
    <t>Los Ríos y Los Lagos</t>
  </si>
  <si>
    <t>Stock Inicial</t>
  </si>
  <si>
    <t xml:space="preserve">Stock Final </t>
  </si>
  <si>
    <t>Fuente: INE</t>
  </si>
  <si>
    <t>Cuadro N° 21</t>
  </si>
  <si>
    <t>Cuadro N° 22</t>
  </si>
  <si>
    <t>Cuadro N° 23</t>
  </si>
  <si>
    <t>Cuadro N° 24</t>
  </si>
  <si>
    <t>Nacional</t>
  </si>
  <si>
    <t>Importado</t>
  </si>
  <si>
    <t>Cuadro Nº 25</t>
  </si>
  <si>
    <t>Variación acumulada índices precio trigo-harina-pan</t>
  </si>
  <si>
    <t>(porcentaje)</t>
  </si>
  <si>
    <t>Variación</t>
  </si>
  <si>
    <t>Trigo productor*</t>
  </si>
  <si>
    <t>Harina productor**</t>
  </si>
  <si>
    <t>Pan consumidor***</t>
  </si>
  <si>
    <t xml:space="preserve">Fuente: elaborado por Odepa con información del INE.                               </t>
  </si>
  <si>
    <t>CEREALES: MAÍZ</t>
  </si>
  <si>
    <t>TABLA DE CONTENIDO MAÍZ</t>
  </si>
  <si>
    <t xml:space="preserve">Proyecciones de producción y demanda mundial de maíz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</si>
  <si>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</si>
  <si>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</si>
  <si>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</si>
  <si>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</si>
  <si>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</si>
  <si>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</si>
  <si>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 xml:space="preserve">Chile. Producción, importación y  disponibilidad aparente de maíz grano </t>
  </si>
  <si>
    <t>Chile. Volumen de Importaciones de maíz</t>
  </si>
  <si>
    <t>Chile. Volumen de importaciones de maíz por principales países de origen</t>
  </si>
  <si>
    <t>Chile. Volumen de Importaciones de maíz y productos sustitutos</t>
  </si>
  <si>
    <t>N°12</t>
  </si>
  <si>
    <t>Chile. Costo promedio ponderado de las importaciones de maíz y sus sutitutos</t>
  </si>
  <si>
    <t>N°13</t>
  </si>
  <si>
    <t>Chile. Precios promedio nacionales informados por la industria</t>
  </si>
  <si>
    <t>N°14</t>
  </si>
  <si>
    <t>N°15</t>
  </si>
  <si>
    <t>Evolución de los precios en los mercados de Argentina, Estados Unidos y Chile</t>
  </si>
  <si>
    <t>Gráficos</t>
  </si>
  <si>
    <t>Proyecciones del balance mundial de oferta y demanda de maíz</t>
  </si>
  <si>
    <t>Producción y demanda mundial de maíz</t>
  </si>
  <si>
    <t xml:space="preserve">Chile. Evolución de la superficie sembrada, producción nacional de maíz para consumo  y rendimiento 
</t>
  </si>
  <si>
    <t>Chile. Producción, importación y disponibilidad aparente de maíz grano</t>
  </si>
  <si>
    <t>Chile. Evolución mensual de las importaciones de maíz</t>
  </si>
  <si>
    <t xml:space="preserve">Chile. Participación por país de origen en las importaciones de maíz  </t>
  </si>
  <si>
    <t>Chile.  Evolución del precio promedio nacional informado por la industria</t>
  </si>
  <si>
    <t>Evolución de los precios del maíz y los costos alternativos de importaciones en los mercados de Argentina, Estados Unidos y Chile</t>
  </si>
  <si>
    <t xml:space="preserve">Evolución de los precios del maíz en el mercado de futuros de Chicago
</t>
  </si>
  <si>
    <t>Proyecciones del balance mundial de oferta y demanda de maíz temporada 2021/22 en cada mes</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</si>
  <si>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</si>
  <si>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</si>
  <si>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</si>
  <si>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2012/2013</t>
  </si>
  <si>
    <t>2014/2015</t>
  </si>
  <si>
    <t>2015/2016</t>
  </si>
  <si>
    <t xml:space="preserve">2016/2017 </t>
  </si>
  <si>
    <t xml:space="preserve">2018/19 </t>
  </si>
  <si>
    <t>Fuente: elaborado por Odepa con información de WASDE, USDA.</t>
  </si>
  <si>
    <t xml:space="preserve">Cuadro Nº 3 </t>
  </si>
  <si>
    <t>Brasil</t>
  </si>
  <si>
    <r>
      <t xml:space="preserve">Fuente: elaborado por Odepa con información de </t>
    </r>
    <r>
      <rPr>
        <i/>
        <sz val="9"/>
        <rFont val="Arial"/>
        <family val="2"/>
      </rPr>
      <t>WASDE.</t>
    </r>
  </si>
  <si>
    <t>Chile. Superficie, producción y rendimiento nacional de maíz grano
(Coquimbo a Los Lagos)</t>
  </si>
  <si>
    <t>Años agrícolas 2010/11 a 2019/20</t>
  </si>
  <si>
    <t>Temporada</t>
  </si>
  <si>
    <t>Rendimiento 
(qqm/ha)</t>
  </si>
  <si>
    <t>2010/11</t>
  </si>
  <si>
    <t>2019/19</t>
  </si>
  <si>
    <t xml:space="preserve">Fuente: elaborado por Odepa con información del Instituto Nacional de Estadísticas (INE). 
</t>
  </si>
  <si>
    <t>Chile. Superficie regional de maíz (Coquimbo a Los Lagos)
Incluye semilleros de maíz</t>
  </si>
  <si>
    <t>Años agrícolas 2019/20 a 2020/2021</t>
  </si>
  <si>
    <t>2019/2020</t>
  </si>
  <si>
    <t>2020/2021</t>
  </si>
  <si>
    <t>Chile. Superficie, producción y rendimiento regional de maíz (Coquimbo a La Araucanía)
Sin semilleros de maíz</t>
  </si>
  <si>
    <t>Años agrícolas 2019/20 a 2020/21</t>
  </si>
  <si>
    <t>Rendimiento (quintales/hectárea)</t>
  </si>
  <si>
    <t xml:space="preserve">Fuente : elaborado por Odepa con información del INE.           </t>
  </si>
  <si>
    <r>
      <t>Chile. Maíz - Costos por hectárea según rendimiento esperado ($/ha)</t>
    </r>
    <r>
      <rPr>
        <b/>
        <vertAlign val="superscript"/>
        <sz val="10"/>
        <rFont val="Arial"/>
        <family val="2"/>
      </rPr>
      <t xml:space="preserve"> 1</t>
    </r>
  </si>
  <si>
    <t>Fecha de publicación: junio 2021</t>
  </si>
  <si>
    <t>Rendimiento quintales / hectárea</t>
  </si>
  <si>
    <t>Item</t>
  </si>
  <si>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</si>
  <si>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</si>
  <si>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</si>
  <si>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</si>
  <si>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</si>
  <si>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</si>
  <si>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</si>
  <si>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</si>
  <si>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(2) El precio central del maíz utilizado en el análisis de sensibilidad corresponde al precio promedio de la Región de O´Higgins durante abril - mayo de 2021.</t>
  </si>
  <si>
    <t xml:space="preserve">(3) Incluye imprevistos, costo financiero, costo de oportunidad de la tierra (arriendo), administración, impuestos y contribuciones. </t>
  </si>
  <si>
    <t>(4)  El cuadro de sensibilidad considera una tecnología alta y un escenario con un precio y un rendimiento 10% superior e inferior a los valores considerados en los parámetros generales.</t>
  </si>
  <si>
    <t>(5) Representa el precio de venta mínimo para cubrir los costos totales de producción.</t>
  </si>
  <si>
    <t>Período 2010 - 2020</t>
  </si>
  <si>
    <t>Toneladas</t>
  </si>
  <si>
    <t>Variación  anual (%)</t>
  </si>
  <si>
    <t xml:space="preserve"> Fuente: elaborado por Odepa con información estimada del INE y Servicio Nacional de Aduanas.</t>
  </si>
  <si>
    <t>Chile. Volumen de importaciones de maíz grano</t>
  </si>
  <si>
    <t>Período 2017-2021</t>
  </si>
  <si>
    <t xml:space="preserve">Año </t>
  </si>
  <si>
    <t>Fuente: elaborado por Odepa con información del Servicio Nacional de Aduanas.</t>
  </si>
  <si>
    <t>Chile. Volumen de importaciones de maíz grano por principales países de origen</t>
  </si>
  <si>
    <t>Meses</t>
  </si>
  <si>
    <t>Paraguay</t>
  </si>
  <si>
    <t>Estados Unidos</t>
  </si>
  <si>
    <t>Participación año</t>
  </si>
  <si>
    <t xml:space="preserve">Fuente: elaborado por Odepa con información del Servicio Nacional de Aduanas.   </t>
  </si>
  <si>
    <t xml:space="preserve">        Septiembre 2015</t>
  </si>
  <si>
    <t>Chile. Volumen de Importaciones de maíz grano y productos sustitutos</t>
  </si>
  <si>
    <t>Período 2016 - 2021</t>
  </si>
  <si>
    <t>Código aduanas</t>
  </si>
  <si>
    <t>10059000 10059020 10059090</t>
  </si>
  <si>
    <t>10070090 10079010 10079090</t>
  </si>
  <si>
    <t>23099060 23099080</t>
  </si>
  <si>
    <t>Maíz grano</t>
  </si>
  <si>
    <t>Maíz partido</t>
  </si>
  <si>
    <t>Sorgo</t>
  </si>
  <si>
    <t>Preparaciones que contienen maíz</t>
  </si>
  <si>
    <t>2017</t>
  </si>
  <si>
    <t>2018</t>
  </si>
  <si>
    <t xml:space="preserve">2019 </t>
  </si>
  <si>
    <t>2020</t>
  </si>
  <si>
    <t>Chile. Costo promedio ponderado de las importaciones de maíz grano y productos sustitutos</t>
  </si>
  <si>
    <t xml:space="preserve">(USD CIF/ tonelada)   </t>
  </si>
  <si>
    <t>2019</t>
  </si>
  <si>
    <t xml:space="preserve">Fuente: elaborado por Odepa con información del Servicio Nacional de Aduanas. </t>
  </si>
  <si>
    <t>Chile.  Precios nominales promedio nacionales informados por la industria</t>
  </si>
  <si>
    <t>Período 2017 - 2021</t>
  </si>
  <si>
    <t>$/qqm</t>
  </si>
  <si>
    <t>*Los precios pueden tener distintas condiciones de pago. 
Para más detalle ver en www.cotrisa.cl.  
Las celdas en blanco significa que no se publicaron precios en ese mes.
Fuente: elaborado por Odepa con información de Cotrisa.</t>
  </si>
  <si>
    <t xml:space="preserve">
Fuente: elaborado por Odepa con información de Cotrisa.
</t>
  </si>
  <si>
    <t>Chile: Precios nominales promedio informados por la industria, por regiones</t>
  </si>
  <si>
    <t xml:space="preserve">$/kilo </t>
  </si>
  <si>
    <t>Melipilla</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</si>
  <si>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</si>
  <si>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 xml:space="preserve">Región de Ñuble </t>
  </si>
  <si>
    <t/>
  </si>
  <si>
    <t>*Los precios pueden tener distintas condiciones de pago. 
Para más detalle ver en www.cotrisa.cl.  
Las celdas en blanco significa que no se publicaron precios en ese mes.
Fuente: elaborado por Odepa con antecedentes de Cotrisa.</t>
  </si>
  <si>
    <t>(precios nominales expresados en $/ton )</t>
  </si>
  <si>
    <t>Maíz amarillo, FOB puerto argentino</t>
  </si>
  <si>
    <t>Maíz yellow N°2, FOB Golfo, EE.UU.</t>
  </si>
  <si>
    <t>Precio maíz nacional</t>
  </si>
  <si>
    <t>Costo de importación desde Argentina (Odepa)</t>
  </si>
  <si>
    <t>Costo de importación desde EE.UU. (Odepa)</t>
  </si>
  <si>
    <t xml:space="preserve">Fuente: elaborado por Odepa con antecedentes de Cotrisa, bolsas y Reuters. </t>
  </si>
  <si>
    <t>CEREALES: ARROZ</t>
  </si>
  <si>
    <t>TABLA DE CONTENIDO ARROZ</t>
  </si>
  <si>
    <t xml:space="preserve">  Nº 1</t>
  </si>
  <si>
    <t>Proyecciones del balance mundial de oferta y demanda de arroz</t>
  </si>
  <si>
    <t xml:space="preserve">  Nº 2</t>
  </si>
  <si>
    <t>Balance mundial de oferta y demanda de arroz</t>
  </si>
  <si>
    <t xml:space="preserve">  Nº 3</t>
  </si>
  <si>
    <t>Balance de los principales países exportadores</t>
  </si>
  <si>
    <t xml:space="preserve">  Nº 4</t>
  </si>
  <si>
    <t xml:space="preserve">Chile. Superficie, producción y rendimiento nacional de arroz </t>
  </si>
  <si>
    <t xml:space="preserve">  Nº 5</t>
  </si>
  <si>
    <t>Chile. Superficie, producción y rendimiento regional de arroz. Incluye semilleros de arroz</t>
  </si>
  <si>
    <t xml:space="preserve">  Nº 6</t>
  </si>
  <si>
    <t>Chile. Arroz - Costos por hectárea según rendimiento esperado ($/ha)</t>
  </si>
  <si>
    <t xml:space="preserve">  Nº 7</t>
  </si>
  <si>
    <t>Chile. Producción, importación y disponibilidad aparente de arroz elaborado</t>
  </si>
  <si>
    <t xml:space="preserve">  Nº 8</t>
  </si>
  <si>
    <t>Chile. Evolución mensual de las importaciones de arroz elaborado(toneladas)</t>
  </si>
  <si>
    <t xml:space="preserve">  Nº 9</t>
  </si>
  <si>
    <t>Chile. Importaciones de arroz por principales países de origen (toneladas)</t>
  </si>
  <si>
    <t xml:space="preserve">  Nº 10</t>
  </si>
  <si>
    <t>Chile. Importaciones de arroz por tipo (volumen)</t>
  </si>
  <si>
    <t xml:space="preserve">  Nº 11</t>
  </si>
  <si>
    <t>Chile. Importaciones de arroz por tipo (costo)</t>
  </si>
  <si>
    <t xml:space="preserve">  Nº 12</t>
  </si>
  <si>
    <t xml:space="preserve">  Nº 13</t>
  </si>
  <si>
    <t xml:space="preserve">  Nº 14</t>
  </si>
  <si>
    <t xml:space="preserve">Evolución de los precios en los mercados de Tailandia, Vietnam y Chile </t>
  </si>
  <si>
    <t xml:space="preserve">  N° 15</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</si>
  <si>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</si>
  <si>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</si>
  <si>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</si>
  <si>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</si>
  <si>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Producción, importación y disponibilidad aparente de arroz elaborado
</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</si>
  <si>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</si>
  <si>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</si>
  <si>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</si>
  <si>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</si>
  <si>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</si>
  <si>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</si>
  <si>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</si>
  <si>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</si>
  <si>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Evolución de los índices de precios a consumidor del arroz grado 2 en supermercados en la Región Metropolitana vs. CAI producto elaborado y CIF arroz grano partido &gt; al 5% pero &lt; =al 15% en peso</t>
  </si>
  <si>
    <t>March 2016</t>
  </si>
  <si>
    <t>Proyecciones del balance mundial de oferta y demanda de arroz temporada 2021/22 en cada mes</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</si>
  <si>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</si>
  <si>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</si>
  <si>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</si>
  <si>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</si>
  <si>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</si>
  <si>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</si>
  <si>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</si>
  <si>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</si>
  <si>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</si>
  <si>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</si>
  <si>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</si>
  <si>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</si>
  <si>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</si>
  <si>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</si>
  <si>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</si>
  <si>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</si>
  <si>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</si>
  <si>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</si>
  <si>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</si>
  <si>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</si>
  <si>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</si>
  <si>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</si>
  <si>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</si>
  <si>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</si>
  <si>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</si>
  <si>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</si>
  <si>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</si>
  <si>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</si>
  <si>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</si>
  <si>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</si>
  <si>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</si>
  <si>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</si>
  <si>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</si>
  <si>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</si>
  <si>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Arroz: Balance de los principales países exportadores</t>
  </si>
  <si>
    <t>Birmania (Myanmar)</t>
  </si>
  <si>
    <t>India</t>
  </si>
  <si>
    <t>Pakistán</t>
  </si>
  <si>
    <t>Tailandia</t>
  </si>
  <si>
    <t>Uruguay</t>
  </si>
  <si>
    <t>Vietnam</t>
  </si>
  <si>
    <t>2020/2021 Estimado</t>
  </si>
  <si>
    <t>2021/2022 Proyectado</t>
  </si>
  <si>
    <r>
      <t xml:space="preserve">Fuente: elaborado por Odepa con información de </t>
    </r>
    <r>
      <rPr>
        <i/>
        <sz val="9"/>
        <rFont val="Arial"/>
        <family val="2"/>
      </rPr>
      <t>Wasde, USDA.</t>
    </r>
  </si>
  <si>
    <t>Chile. Superficie, producción y rendimiento nacional de arroz</t>
  </si>
  <si>
    <t>Años agrícolas 2008/09 a 2020/21</t>
  </si>
  <si>
    <t>Superficie (miles de hectáreas)</t>
  </si>
  <si>
    <t>Producción (miles de toneladas)</t>
  </si>
  <si>
    <t>Rendimiento (qqm/ha)</t>
  </si>
  <si>
    <t>2008/09</t>
  </si>
  <si>
    <t>2009/10</t>
  </si>
  <si>
    <t>2021/22*</t>
  </si>
  <si>
    <t>Años agrícolas 2016/17 a 2020/21</t>
  </si>
  <si>
    <t>2017/2018</t>
  </si>
  <si>
    <t>2018/2019</t>
  </si>
  <si>
    <t xml:space="preserve"> Fuente: elaborado por Odepa con información del INE.  </t>
  </si>
  <si>
    <t>Arroz. Costos de producción por hectárea según rendimiento esperado ($/ha)</t>
  </si>
  <si>
    <t>Fecha de publicación: febrero 2021</t>
  </si>
  <si>
    <t xml:space="preserve"> Temporada: 2020 - 2021</t>
  </si>
  <si>
    <t>Región:</t>
  </si>
  <si>
    <t xml:space="preserve">Variedad: </t>
  </si>
  <si>
    <t>Diamante INIA, Zafiro - INIA</t>
  </si>
  <si>
    <t xml:space="preserve">Tecnología: </t>
  </si>
  <si>
    <t>Media</t>
  </si>
  <si>
    <t>Alta</t>
  </si>
  <si>
    <t xml:space="preserve">Tecnología de riego: </t>
  </si>
  <si>
    <t>Tradicional (pre germinado)</t>
  </si>
  <si>
    <t>Siembra en seco</t>
  </si>
  <si>
    <t>Ítem</t>
  </si>
  <si>
    <t>Costos directos</t>
  </si>
  <si>
    <t>imprevistos (5%)</t>
  </si>
  <si>
    <t>Costos indirectos (tasa interés 1,5%)</t>
  </si>
  <si>
    <t xml:space="preserve">Fuente: elaborado por Odepa. </t>
  </si>
  <si>
    <t>Para mayores detalles y análisis de sensibilidad: https://www.odepa.gob.cl/fichas-de-costo/ficha-de-costo-del-arroz-region-del-maule</t>
  </si>
  <si>
    <t>Período 2008 - 2020</t>
  </si>
  <si>
    <t>Producción (rdto. ind. 50 -56%)</t>
  </si>
  <si>
    <t>Importación total (elaborado)</t>
  </si>
  <si>
    <t>Exportación total</t>
  </si>
  <si>
    <t>Variación anual 
%</t>
  </si>
  <si>
    <t xml:space="preserve">Fuente: elaborado por Odepa con información estimada del INE y Servicio Nacional de Aduanas. </t>
  </si>
  <si>
    <t>Chile. Evolución mensual de las importaciones de arroz elaborado (toneladas)</t>
  </si>
  <si>
    <t>=</t>
  </si>
  <si>
    <t>Chile. Importaciones de arroz por tipo</t>
  </si>
  <si>
    <t>Período 2014-2021</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</si>
  <si>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</si>
  <si>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</si>
  <si>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</si>
  <si>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</si>
  <si>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</si>
  <si>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</si>
  <si>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</si>
  <si>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</si>
  <si>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</si>
  <si>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</si>
  <si>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</si>
  <si>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</si>
  <si>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</si>
  <si>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</si>
  <si>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</si>
  <si>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Costo promedio ponderado de las importaciones efectuadas</t>
  </si>
  <si>
    <t>Período 2014 - 2021</t>
  </si>
  <si>
    <t xml:space="preserve">(USD / tonelada CIF)   </t>
  </si>
  <si>
    <t>10063010
10063020
10063090</t>
  </si>
  <si>
    <t>Arroz semi o blanqueado, grano partido &gt; que 5% pero &lt; que 15% en peso</t>
  </si>
  <si>
    <r>
      <t xml:space="preserve">$ nominales/tonelada de arroz </t>
    </r>
    <r>
      <rPr>
        <b/>
        <i/>
        <sz val="10"/>
        <rFont val="Arial"/>
        <family val="2"/>
      </rPr>
      <t>paddy</t>
    </r>
  </si>
  <si>
    <t>Las celdas en blanco significan que no se publicaron precios en ese mes. 
Fuente: elaborado por Odepa con información de Cotrisa.</t>
  </si>
  <si>
    <t>Chile. Precios promedio de arroz paddy informados por la industria, por regiones</t>
  </si>
  <si>
    <t>$ nominales/kilo</t>
  </si>
  <si>
    <t>VII Región del Maule</t>
  </si>
  <si>
    <t>*Los precios pueden tener distintas condiciones de pago. Para más detalle ver en www.cotrisa.cl. 
Las celdas en blanco significa que no se publicaron precios en ese mes. 
No hay información de precios de otras regiones.
Fuente: elaborado por Odepa con información de Cotrisa.</t>
  </si>
  <si>
    <t xml:space="preserve">Evolución de los precios en los mercados de Tailandia y Chile </t>
  </si>
  <si>
    <t>(precios mensuales expresados en USD/ton)</t>
  </si>
  <si>
    <t>Arroz elaborado 5% grano partido, FOB Bangkok, Tailandia</t>
  </si>
  <si>
    <t>Arroz elaborado 10% grano partido, FOB Bangkok, Tailandia</t>
  </si>
  <si>
    <t>Arroz elaborado 15 % grano partido, FOB Bangkok, Tailandia</t>
  </si>
  <si>
    <r>
      <t xml:space="preserve">Precio promedio nacional </t>
    </r>
    <r>
      <rPr>
        <b/>
        <i/>
        <sz val="9"/>
        <rFont val="Arial"/>
        <family val="2"/>
      </rPr>
      <t>paddy</t>
    </r>
  </si>
  <si>
    <t>Costo importación real</t>
  </si>
  <si>
    <t>Costo importación real (convertido a paddy)</t>
  </si>
  <si>
    <t>Costo de importación CAI (Odepa)*</t>
  </si>
  <si>
    <t>*Costo alternativo de importación de arroz elaborado transformado a arroz paddy (48%). 
Las celdas en blanco significa que no se publicaron precios en ese mes.
Fuente: elaborado por Odepa con antecedentes de Cotrisa, bolsas y Reuters.</t>
  </si>
  <si>
    <t xml:space="preserve">
Fuente: elaborado por Odepa con antecedentes de Cotrisa, bolsas y Reuters.
</t>
  </si>
  <si>
    <t>Fecha</t>
  </si>
  <si>
    <t>Cuadro N° 15</t>
  </si>
  <si>
    <t>(Precios mensuales nominales con IVA en $ / kilo)</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</si>
  <si>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</si>
  <si>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</si>
  <si>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</si>
  <si>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</si>
  <si>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</si>
  <si>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</si>
  <si>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</si>
  <si>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r>
      <rPr>
        <sz val="9"/>
        <rFont val="Arial"/>
        <family val="2"/>
      </rPr>
      <t>Fuente:</t>
    </r>
    <r>
      <rPr>
        <i/>
        <sz val="9"/>
        <rFont val="Arial"/>
        <family val="2"/>
      </rPr>
      <t xml:space="preserve"> </t>
    </r>
    <r>
      <rPr>
        <sz val="9"/>
        <rFont val="Arial"/>
        <family val="2"/>
      </rPr>
      <t>elaborado por Odepa.</t>
    </r>
  </si>
  <si>
    <t>Costo importación real (USD/ton)</t>
  </si>
  <si>
    <t>Valos dólar ($/USD)</t>
  </si>
  <si>
    <t>Costo importación real ($/ton)</t>
  </si>
  <si>
    <t>Costo de importación CAI (Odepa) $/qq</t>
  </si>
  <si>
    <t>Precio promedio arroz grano ancho ($/kg)</t>
  </si>
  <si>
    <t>Precio promedio arroz grano delgado ($/kg)</t>
  </si>
  <si>
    <t xml:space="preserve"> Indice  Costo importación CIF</t>
  </si>
  <si>
    <t>Indice Costo de importación CAI (Odepa)</t>
  </si>
  <si>
    <t>Indice Precio promedio arroz grano ancho grado 2</t>
  </si>
  <si>
    <t>Indice Precio promedio arroz grano delgado grano 2</t>
  </si>
  <si>
    <t>18 de octubre de 2021</t>
  </si>
  <si>
    <t>25 de octubre de 2021</t>
  </si>
  <si>
    <t>1 de noviembre de 2021</t>
  </si>
  <si>
    <t>Para la temporada 2021/2022 el INE ha informado intenciones de siembra por 227.796 hectáreas de trigo (panadero + candeal). Esto representa un incremento de 0,7% respecto de la temporada 2020/2021.
Fuente: elaborado por Odepa con información de INE.</t>
  </si>
  <si>
    <t xml:space="preserve">Para la temporada 2021/2022 el INE ha informado intenciones de siembra por 70.716 hectáreas de maíz (consumo + semilla). Esto representa un incremento de 5,21% respecto de la temporada 2020/2021.
Fuente: elaborado por Odepa con información del Instituto Nacional de Estadísticas (INE). </t>
  </si>
  <si>
    <t xml:space="preserve">*Incluye trigo panadero y candeal. Se excluye trigo destinado a uso forrajero.
En  2021 empresas con giro pecuario han importado 386.122 toneladas de trigo (no consideradas en el cuadro superior).
Fuente: elaborado por Odepa con información del Servicio Nacional de Aduanas.                                </t>
  </si>
  <si>
    <t>*Se excluye trigo destinado a uso forrajero.
En  2021 empresas con giro pecuario han importado 386 mil toneladas de trigo (no consideradas en el cuadro superior).
Fuente: elaborado por Odepa con información del Servicio Nacional de Aduanas.</t>
  </si>
  <si>
    <t>Se excluye trigo destinado a uso forrajero. 
En 2021, empresas con giro pecuario han importado 350.000 toneladas de trigo desde Argentina (no consideradas en el cuadro superior).
Fuente: elaborado por Odepa con información del Servicio Nacional de Aduanas.</t>
  </si>
  <si>
    <t>La Secretaría de Agroindustria de Argentina, en su Informe de Movimientos Portuarios Internos de la semana del 2 al 9 de diciembre de 2021, reporta 76.900 toneladas embarcadas a Chile.</t>
  </si>
  <si>
    <t>8 de noviembre de 2021</t>
  </si>
  <si>
    <t>15 de noviembre de 2021</t>
  </si>
  <si>
    <t>22 de noviembre de 2021</t>
  </si>
  <si>
    <t>29 de noviembre de 2021</t>
  </si>
  <si>
    <t>6 de diciembre de 2021</t>
  </si>
  <si>
    <t>Se excluye trigo destinado a uso forrajero.
En  2021 empresas con giro pecuario han importado 386 mil toneladas de trigo (no consideradas en el cuadro superior).
Fuente: elaborado por Odepa con información del Servicio Nacional de Aduanas.</t>
  </si>
  <si>
    <t>Para la temporada 2021/2022 el INE ha informado intenciones de siembra por 16.225 hectáreas de arroz. Esto representa una disminución de -0,29,35% respecto de la temporada 2020/2021.
Fuente: elaborado por Odepa con información de INE.</t>
  </si>
  <si>
    <t xml:space="preserve">Fuente: elaborado por Odepa con información del Servicio Nacional de Aduanas.
</t>
  </si>
  <si>
    <t>13 de diciembre de 2021</t>
  </si>
  <si>
    <t>20 de diciembre de 2021</t>
  </si>
  <si>
    <t>27 de diciembre de 2021</t>
  </si>
  <si>
    <t>3 de enero de 2022</t>
  </si>
  <si>
    <t>Enero 2022 (millones de toneladas)</t>
  </si>
  <si>
    <t xml:space="preserve">
Fuente: elaborado por Odepa con información del Servicio Nacional de Aduanas.</t>
  </si>
  <si>
    <t>2021</t>
  </si>
  <si>
    <t xml:space="preserve">
Fuente: elaborado por Odepa con información del Servicio Nacional de Aduanas. </t>
  </si>
  <si>
    <t xml:space="preserve">* IPP. La variación del IPP del trigo harinero en los últimos 12 meses es de 11,5%. La información es actualizada en los meses de diciembre, enero y febrero de cada año.
** IPP. La variación del IPP de la harina de trigo en los últimos 12 meses es de 13,4%.
***IPC. La variación del IPC del pan en los últimos 12 meses es de 8,3%. </t>
  </si>
  <si>
    <t>Nov 2021 Trigo
Nov 2021 Harina de Trigo
Dic 2021 Pan</t>
  </si>
  <si>
    <t>Avance información general al 31 de diciembre de 2021
Avance información precios futuros al 3 de enero de 2022
Avance información balanza mundial al 12 de enero de 2022</t>
  </si>
  <si>
    <r>
      <t xml:space="preserve">Basado en proyecciones realizadas por el Departamento de Agricultura de Estados Unidos (USDA), a través del informe World Agricultural Supply and Demand Estimates (WASDE) y antecedentes del Servicio Nacional de Aduanas. 
</t>
    </r>
    <r>
      <rPr>
        <b/>
        <sz val="11"/>
        <rFont val="Arial"/>
        <family val="2"/>
      </rPr>
      <t xml:space="preserve">
Trigo</t>
    </r>
    <r>
      <rPr>
        <sz val="11"/>
        <rFont val="Arial"/>
        <family val="2"/>
      </rPr>
      <t xml:space="preserve">
En enero, la perspectiva mundial de trigo para 2021/22 es de suministros (stock inicial más producción) estables, disminución del consumo, reducción de las exportaciones y aumento de las existencias finales. Los aumentos de producción en Argentina y la Unión Europea (U.E.) se compensan con la disminución de la producción en Brasil y Paraguay y las existencias iniciales más bajas para Rusia. El consumo mundial de 2021/22 se redujo en 1,9 millones de toneladas a 787,5 millones, principalmente debido a un menor uso para los Estados Unidos (EE.UU.), la U.E. y Ucrania. El comercio mundial proyectado para 2021/22 se reduce en 1,1 millones de toneladas a 204,4 millones, ya que las reducciones en las exportaciones de Rusia y EE.UU. solo se compensan parcialmente con mayores exportaciones de la U.E. Rusia anunció recientemente una cuota de exportación de trigo de 8,0 millones de toneladas desde mediados de febrero hasta finales de junio, lo que se espera limite sus exportaciones en la segunda mitad del año comercial. Las existencias finales mundiales proyectadas para 2021/22 aumentan en 1,8 millones de toneladas a 280,0 millones, con aumentos principalmente para los Estados Unidos, Rusia, Kazajstán y Argentina. Sin embargo, las existencias finales globales de 2021/22 todavía se pronostican en el nivel más bajo desde 2016/17.
En Chile, las importaciones de trigo panadero alcanzaron el 2021 942 mil toneladas, 17% menos que las registradas durante el año pasado.
</t>
    </r>
    <r>
      <rPr>
        <b/>
        <sz val="11"/>
        <rFont val="Arial"/>
        <family val="2"/>
      </rPr>
      <t>Maíz</t>
    </r>
    <r>
      <rPr>
        <sz val="11"/>
        <rFont val="Arial"/>
        <family val="2"/>
      </rPr>
      <t xml:space="preserve">
En enero se prevé que en la temporada 2021/22 los suministros (stock inicial más producción) disminuyan levemente y la demanda se incremente marginalmente, lo que da como resultado una leve disminución del stock final (-0,8%).
En Chile, las importaciones de maíz grano alcanzaron el 2021 2,3 millones de toneladas, un 16% menos que las registradas durante el año pasado. 
</t>
    </r>
    <r>
      <rPr>
        <b/>
        <sz val="11"/>
        <rFont val="Arial"/>
        <family val="2"/>
      </rPr>
      <t xml:space="preserve">Arroz 
</t>
    </r>
    <r>
      <rPr>
        <sz val="11"/>
        <rFont val="Arial"/>
        <family val="2"/>
      </rPr>
      <t xml:space="preserve">
En enero, la perspectiva global para 2021/22 es para menores suministros (stock inicial más consumo), menor consumo y existencias finales más bajas. Los suministros de arroz se redujeron en 1,4 millones de toneladas a 696,4 millones, principalmente por las existencias iniciales más bajas para Sri Lanka y Tailandia y la disminución de la producción para Malí y Sri Lanka. El consumo global de 2021/22 se redujo en 0,6 millones de toneladas a 510,3 millones, pero sigue siendo un récord. El comercio mundial es ligeramente superior a 49,9 millones, ya que las mayores exportaciones de India, Vietnam y China compensaron con creces las reducciones de Brasil y Paraguay. Las existencias finales mundiales proyectadas para 2021/22 se reducen en 0,7 millones de toneladas a 186,1 millones, principalmente en reducciones para Sri Lanka, India y Tailandia.
En Chile, las importaciones de arroz elaborado alcanzaron el 2021 131 mil toneladas, un 22% menos que las realizadas el año pasado.</t>
    </r>
  </si>
  <si>
    <t>Enero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</si>
</sst>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41" formatCode="_ * #,##0_ ;_ * \-#,##0_ ;_ * &quot;-&quot;_ ;_ @_ "/>
    <numFmt numFmtId="44" formatCode="_ &quot;$&quot;* #,##0.00_ ;_ &quot;$&quot;* \-#,##0.00_ ;_ &quot;$&quot;* &quot;-&quot;??_ ;_ @_ "/>
    <numFmt numFmtId="43" formatCode="_ * #,##0.00_ ;_ * \-#,##0.00_ ;_ * &quot;-&quot;??_ ;_ @_ "/>
    <numFmt numFmtId="164" formatCode="_-* #,##0\ _€_-;\-* #,##0\ _€_-;_-* &quot;-&quot;\ _€_-;_-@_-"/>
    <numFmt numFmtId="165" formatCode="_-* #,##0.00\ _€_-;\-* #,##0.00\ _€_-;_-* &quot;-&quot;??\ _€_-;_-@_-"/>
    <numFmt numFmtId="166" formatCode="_(* #,##0_);_(* \(#,##0\);_(* &quot;-&quot;_);_(@_)"/>
    <numFmt numFmtId="167" formatCode="_(&quot;$&quot;* #,##0.00_);_(&quot;$&quot;* \(#,##0.00\);_(&quot;$&quot;* &quot;-&quot;??_);_(@_)"/>
    <numFmt numFmtId="168" formatCode="_(* #,##0.00_);_(* \(#,##0.00\);_(* &quot;-&quot;??_);_(@_)"/>
    <numFmt numFmtId="169" formatCode="_-* #,##0_-;\-* #,##0_-;_-* &quot;-&quot;_-;_-@_-"/>
    <numFmt numFmtId="170" formatCode="_-&quot;$&quot;\ * #,##0.00_-;\-&quot;$&quot;\ * #,##0.00_-;_-&quot;$&quot;\ * &quot;-&quot;??_-;_-@_-"/>
    <numFmt numFmtId="171" formatCode="_-* #,##0.00_-;\-* #,##0.00_-;_-* &quot;-&quot;??_-;_-@_-"/>
    <numFmt numFmtId="172" formatCode="mm/yy"/>
    <numFmt numFmtId="173" formatCode="0.0"/>
    <numFmt numFmtId="174" formatCode="0.0_)"/>
    <numFmt numFmtId="175" formatCode="0.0%"/>
    <numFmt numFmtId="176" formatCode="#,##0.0"/>
    <numFmt numFmtId="177" formatCode="_-* #,##0_-;\-* #,##0_-;_-* \-_-;_-@_-"/>
    <numFmt numFmtId="178" formatCode="_-* #,##0.00_-;\-* #,##0.00_-;_-* \-??_-;_-@_-"/>
    <numFmt numFmtId="179" formatCode="_(* #,##0.0_);_(* \(#,##0.0\);_(* &quot;-&quot;_);_(@_)"/>
    <numFmt numFmtId="180" formatCode="_-* #,##0_-;\-* #,##0_-;_-* \-??_-;_-@_-"/>
    <numFmt numFmtId="181" formatCode="dd/mm/yy;@"/>
    <numFmt numFmtId="182" formatCode="_-* #,##0.00\ _p_t_a_-;\-* #,##0.00\ _p_t_a_-;_-* &quot;-&quot;??\ _p_t_a_-;_-@_-"/>
    <numFmt numFmtId="183" formatCode="#,##0.00_ ;\-#,##0.00\ "/>
    <numFmt numFmtId="184" formatCode="#,##0_);\(#,##0\)"/>
    <numFmt numFmtId="185" formatCode="0.000"/>
    <numFmt numFmtId="186" formatCode="_-* #,##0_-;\-* #,##0_-;_-* &quot;-&quot;??_-;_-@_-"/>
    <numFmt numFmtId="187" formatCode="0.00\ "/>
    <numFmt numFmtId="188" formatCode="0.00_)"/>
    <numFmt numFmtId="189" formatCode="_(* #,##0_);_(* \(#,##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_-* #,##0.000_-;\-* #,##0.000_-;_-* \-_-;_-@_-"/>
    <numFmt numFmtId="197" formatCode="##0.0;\-##0.0;0.0;"/>
    <numFmt numFmtId="198" formatCode="#,##0.000"/>
    <numFmt numFmtId="199" formatCode="_ * #,##0.000000_ ;_ * \-#,##0.000000_ ;_ * &quot;-&quot;??????_ ;_ @_ "/>
    <numFmt numFmtId="200" formatCode="0.0000"/>
    <numFmt numFmtId="201" formatCode="#,##0_ ;\-#,##0\ "/>
    <numFmt numFmtId="202" formatCode="#,##0.0000"/>
    <numFmt numFmtId="203" formatCode="[$-C0A]mmm\-yy;@"/>
    <numFmt numFmtId="204" formatCode="mmm/yyyy;@"/>
    <numFmt numFmtId="205" formatCode="_(* #,##0.00_);_(* \(#,##0.00\);_(* &quot;-&quot;_);_(@_)"/>
    <numFmt numFmtId="206" formatCode="[$-10C0A]#,##0;\-#,##0"/>
    <numFmt numFmtId="207" formatCode="#,##0.0;\-#,##0.0"/>
    <numFmt numFmtId="208" formatCode="dd/mm/yyyy;@"/>
    <numFmt numFmtId="209" formatCode="0_)"/>
    <numFmt numFmtId="210" formatCode="_-* #,##0.0_-;\-* #,##0.0_-;_-* \-_-;_-@_-"/>
    <numFmt numFmtId="211" formatCode="_-* #,##0.00_-;\-* #,##0.00_-;_-* \-_-;_-@_-"/>
    <numFmt numFmtId="212" formatCode="[$-1010C0A]#,##0.000;\-#,##0.000"/>
  </numFmts>
  <fonts count="223">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b/>
      <i/>
      <sz val="10"/>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2"/>
      <name val="Arial MT"/>
    </font>
    <font>
      <sz val="10"/>
      <name val="Arial"/>
      <family val="2"/>
    </font>
    <font>
      <sz val="10"/>
      <name val="Verdana"/>
      <family val="2"/>
    </font>
    <font>
      <sz val="10"/>
      <name val="Arial"/>
      <family val="2"/>
    </font>
    <font>
      <sz val="11"/>
      <name val="Arial"/>
      <family val="2"/>
    </font>
    <font>
      <sz val="11"/>
      <color indexed="8"/>
      <name val="Arial"/>
      <family val="2"/>
    </font>
    <font>
      <u/>
      <sz val="11"/>
      <color indexed="12"/>
      <name val="Arial MT"/>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10"/>
      <color indexed="8"/>
      <name val="Arial"/>
      <family val="2"/>
    </font>
    <font>
      <sz val="10"/>
      <name val="Arial"/>
      <family val="2"/>
    </font>
    <font>
      <b/>
      <sz val="10"/>
      <color indexed="9"/>
      <name val="Arial"/>
      <family val="2"/>
    </font>
    <font>
      <sz val="10"/>
      <name val="Arial"/>
      <family val="2"/>
    </font>
    <font>
      <sz val="9"/>
      <color indexed="9"/>
      <name val="Arial"/>
      <family val="2"/>
    </font>
    <font>
      <sz val="10"/>
      <color indexed="9"/>
      <name val="Arial"/>
      <family val="2"/>
    </font>
    <font>
      <u/>
      <sz val="10"/>
      <color indexed="12"/>
      <name val="Arial MT"/>
      <family val="2"/>
    </font>
    <font>
      <b/>
      <sz val="9"/>
      <color indexed="10"/>
      <name val="Arial"/>
      <family val="2"/>
    </font>
    <font>
      <b/>
      <sz val="8"/>
      <color indexed="63"/>
      <name val="Verdana"/>
      <family val="2"/>
    </font>
    <font>
      <sz val="8"/>
      <color indexed="59"/>
      <name val="Verdana"/>
      <family val="2"/>
    </font>
    <font>
      <sz val="14"/>
      <color indexed="8"/>
      <name val="Arial MT"/>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10"/>
      <name val="Arial"/>
      <family val="2"/>
    </font>
    <font>
      <sz val="8"/>
      <color indexed="8"/>
      <name val="Arial"/>
      <family val="2"/>
    </font>
    <font>
      <sz val="9"/>
      <color indexed="8"/>
      <name val="Arial MT"/>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10"/>
      <color indexed="12"/>
      <name val="Verdana"/>
      <family val="2"/>
    </font>
    <font>
      <b/>
      <sz val="16"/>
      <name val="Arial"/>
      <family val="2"/>
    </font>
    <font>
      <b/>
      <sz val="12"/>
      <color indexed="63"/>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8"/>
      <name val="Verdana"/>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theme="0"/>
      <name val="Arial"/>
      <family val="2"/>
    </font>
    <font>
      <sz val="11"/>
      <color rgb="FF000000"/>
      <name val="Calibri"/>
      <family val="2"/>
    </font>
    <font>
      <sz val="10"/>
      <color rgb="FF000000"/>
      <name val="Arial"/>
      <family val="2"/>
      <scheme val="minor"/>
    </font>
    <font>
      <sz val="10"/>
      <color indexed="8"/>
      <name val="Arial"/>
      <family val="2"/>
      <scheme val="minor"/>
    </font>
    <font>
      <sz val="10"/>
      <color rgb="FFFF0000"/>
      <name val="Arial"/>
      <family val="2"/>
    </font>
    <font>
      <sz val="10"/>
      <name val="Arial"/>
      <family val="2"/>
    </font>
    <font>
      <b/>
      <sz val="11"/>
      <name val="Arial"/>
      <family val="2"/>
    </font>
    <font>
      <u/>
      <sz val="10"/>
      <color theme="10"/>
      <name val="Arial MT"/>
      <family val="2"/>
    </font>
    <font>
      <b/>
      <sz val="10"/>
      <name val="Arial MT"/>
    </font>
    <font>
      <sz val="12"/>
      <name val="Arial MT"/>
      <family val="2"/>
    </font>
    <font>
      <sz val="10"/>
      <color rgb="FF000000"/>
      <name val="Arial"/>
      <family val="2"/>
    </font>
    <font>
      <sz val="11"/>
      <name val="Calibri"/>
      <family val="2"/>
    </font>
    <font>
      <sz val="14"/>
      <color rgb="FFFF0000"/>
      <name val="Arial MT"/>
      <family val="2"/>
    </font>
    <font>
      <sz val="8"/>
      <color theme="0"/>
      <name val="Verdana"/>
      <family val="2"/>
    </font>
    <font>
      <sz val="10"/>
      <name val="Arial"/>
      <family val="2"/>
      <scheme val="major"/>
    </font>
    <font>
      <sz val="9"/>
      <color rgb="FFFF0000"/>
      <name val="Arial"/>
      <family val="2"/>
    </font>
    <font>
      <b/>
      <sz val="10"/>
      <name val="Arial"/>
      <family val="2"/>
      <scheme val="minor"/>
    </font>
    <font>
      <u/>
      <sz val="11"/>
      <name val="Arial MT"/>
      <family val="2"/>
    </font>
    <font>
      <sz val="10"/>
      <name val="Arial"/>
      <family val="2"/>
    </font>
    <font>
      <sz val="8"/>
      <color rgb="FFFF0000"/>
      <name val="Verdana"/>
      <family val="2"/>
    </font>
    <font>
      <b/>
      <sz val="8"/>
      <color rgb="FFFF0000"/>
      <name val="Verdana"/>
      <family val="2"/>
    </font>
    <font>
      <sz val="11"/>
      <color theme="0"/>
      <name val="Arial MT"/>
      <family val="2"/>
    </font>
    <font>
      <b/>
      <sz val="10"/>
      <color theme="5"/>
      <name val="Arial"/>
      <family val="2"/>
    </font>
    <font>
      <sz val="10"/>
      <color theme="5"/>
      <name val="Arial"/>
      <family val="2"/>
    </font>
    <font>
      <sz val="9"/>
      <color theme="5"/>
      <name val="Arial"/>
      <family val="2"/>
    </font>
    <font>
      <sz val="14"/>
      <color theme="0"/>
      <name val="Arial MT"/>
      <family val="2"/>
    </font>
    <font>
      <sz val="10"/>
      <color theme="0"/>
      <name val="Arial"/>
      <family val="2"/>
      <scheme val="minor"/>
    </font>
    <font>
      <b/>
      <sz val="9"/>
      <color rgb="FF000000"/>
      <name val="Arial MT"/>
      <family val="2"/>
    </font>
    <font>
      <sz val="10"/>
      <color theme="0"/>
      <name val="Calibri"/>
      <family val="2"/>
    </font>
    <font>
      <sz val="9"/>
      <name val="Arial"/>
      <family val="2"/>
      <scheme val="major"/>
    </font>
    <font>
      <sz val="11"/>
      <color rgb="FFFF0000"/>
      <name val="Arial MT"/>
      <family val="2"/>
    </font>
    <font>
      <b/>
      <sz val="10"/>
      <color theme="0"/>
      <name val="Arial"/>
      <family val="2"/>
      <scheme val="minor"/>
    </font>
    <font>
      <sz val="14"/>
      <color theme="0"/>
      <name val="Arial"/>
      <family val="2"/>
      <scheme val="minor"/>
    </font>
    <font>
      <sz val="11"/>
      <color theme="0"/>
      <name val="Arial"/>
      <family val="2"/>
      <scheme val="minor"/>
    </font>
    <font>
      <sz val="9"/>
      <color theme="0"/>
      <name val="Arial"/>
      <family val="2"/>
      <scheme val="minor"/>
    </font>
    <font>
      <b/>
      <sz val="9"/>
      <color theme="0"/>
      <name val="Arial"/>
      <family val="2"/>
      <scheme val="minor"/>
    </font>
    <font>
      <b/>
      <sz val="11"/>
      <color theme="1"/>
      <name val="Arial"/>
      <family val="2"/>
      <scheme val="minor"/>
    </font>
    <font>
      <u/>
      <sz val="11"/>
      <color theme="10"/>
      <name val="Arial"/>
      <family val="2"/>
      <scheme val="minor"/>
    </font>
    <font>
      <sz val="11"/>
      <color rgb="FFFF0000"/>
      <name val="Arial"/>
      <family val="2"/>
      <scheme val="minor"/>
    </font>
    <font>
      <sz val="11"/>
      <color indexed="8"/>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rgb="FF9C6500"/>
      <name val="Arial"/>
      <family val="2"/>
      <scheme val="minor"/>
    </font>
    <font>
      <b/>
      <sz val="18"/>
      <color theme="3"/>
      <name val="Arial"/>
      <family val="2"/>
      <scheme val="major"/>
    </font>
    <font>
      <sz val="10"/>
      <name val="Arial"/>
      <family val="2"/>
    </font>
    <font>
      <sz val="10"/>
      <color rgb="FFFF0000"/>
      <name val="Arial"/>
      <family val="2"/>
      <scheme val="minor"/>
    </font>
    <font>
      <sz val="10"/>
      <name val="Arial"/>
      <family val="2"/>
      <scheme val="minor"/>
    </font>
    <font>
      <sz val="9"/>
      <name val="Arial"/>
      <family val="2"/>
    </font>
    <font>
      <sz val="9"/>
      <color theme="1"/>
      <name val="Arial"/>
      <family val="2"/>
    </font>
    <font>
      <sz val="10"/>
      <color rgb="FFFF0000"/>
      <name val="Arial MT"/>
      <family val="2"/>
    </font>
    <font>
      <sz val="10"/>
      <color theme="0"/>
      <name val="Arial MT"/>
      <family val="2"/>
    </font>
    <font>
      <b/>
      <sz val="14"/>
      <name val="Arial MT"/>
    </font>
    <font>
      <b/>
      <sz val="14"/>
      <name val="Arial MT"/>
      <family val="2"/>
    </font>
    <font>
      <sz val="10"/>
      <color theme="0"/>
      <name val="Arial"/>
      <family val="2"/>
    </font>
    <font>
      <sz val="9"/>
      <color theme="0"/>
      <name val="Arial"/>
      <family val="2"/>
    </font>
    <font>
      <sz val="10"/>
      <color theme="0"/>
      <name val="Arial"/>
      <family val="2"/>
      <scheme val="minor"/>
    </font>
    <font>
      <sz val="10"/>
      <name val="Arial"/>
      <family val="2"/>
    </font>
    <font>
      <sz val="9"/>
      <name val="Arial"/>
      <family val="2"/>
    </font>
  </fonts>
  <fills count="87">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
      <patternFill patternType="solid">
        <fgColor rgb="FFC6EF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6">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style="thin">
        <color indexed="36"/>
      </left>
      <right/>
      <top style="thin">
        <color indexed="36"/>
      </top>
      <bottom/>
      <diagonal/>
    </border>
    <border>
      <left style="thin">
        <color indexed="36"/>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063">
    <xf numFmtId="0" fontId="0" fillId="0" borderId="0"/>
    <xf numFmtId="0" fontId="13" fillId="2" borderId="0" applyNumberFormat="0" applyBorder="0" applyAlignment="0" applyProtection="0"/>
    <xf numFmtId="0" fontId="13" fillId="3"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3"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8" fillId="54" borderId="0" applyNumberFormat="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13" fillId="3"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7" borderId="0" applyNumberFormat="0" applyBorder="0" applyAlignment="0" applyProtection="0"/>
    <xf numFmtId="0" fontId="13" fillId="8"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8" borderId="0" applyNumberFormat="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0" fontId="128" fillId="10"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11" borderId="0" applyNumberFormat="0" applyBorder="0" applyAlignment="0" applyProtection="0"/>
    <xf numFmtId="0" fontId="13" fillId="12"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12"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28" fillId="14" borderId="0" applyNumberFormat="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13" fillId="12"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2" borderId="0" applyNumberFormat="0" applyBorder="0" applyAlignment="0" applyProtection="0"/>
    <xf numFmtId="0" fontId="13" fillId="15"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15"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8" fillId="16"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13" fillId="1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17" borderId="0" applyNumberFormat="0" applyBorder="0" applyAlignment="0" applyProtection="0"/>
    <xf numFmtId="0" fontId="13" fillId="18" borderId="0" applyNumberFormat="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0" fontId="13" fillId="18" borderId="0" applyNumberFormat="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0" fontId="128" fillId="6" borderId="0" applyNumberFormat="0" applyBorder="0" applyAlignment="0" applyProtection="0"/>
    <xf numFmtId="187" fontId="51" fillId="18" borderId="0" applyBorder="0" applyAlignment="0" applyProtection="0"/>
    <xf numFmtId="187" fontId="13" fillId="18" borderId="0" applyBorder="0" applyAlignment="0" applyProtection="0"/>
    <xf numFmtId="187" fontId="13" fillId="18" borderId="0" applyBorder="0" applyAlignment="0" applyProtection="0"/>
    <xf numFmtId="0" fontId="13" fillId="11" borderId="0" applyNumberFormat="0" applyBorder="0" applyAlignment="0" applyProtection="0"/>
    <xf numFmtId="0" fontId="13" fillId="9"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9" borderId="0" applyNumberFormat="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0" fontId="128"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20" borderId="0" applyNumberFormat="0" applyBorder="0" applyAlignment="0" applyProtection="0"/>
    <xf numFmtId="0" fontId="13" fillId="21"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8" fillId="6"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7" borderId="0" applyNumberFormat="0" applyBorder="0" applyAlignment="0" applyProtection="0"/>
    <xf numFmtId="0" fontId="13" fillId="23" borderId="0" applyNumberFormat="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0" fontId="13" fillId="23" borderId="0" applyNumberFormat="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0" fontId="128" fillId="10" borderId="0" applyNumberFormat="0" applyBorder="0" applyAlignment="0" applyProtection="0"/>
    <xf numFmtId="187" fontId="51" fillId="23" borderId="0" applyBorder="0" applyAlignment="0" applyProtection="0"/>
    <xf numFmtId="187" fontId="13" fillId="23" borderId="0" applyBorder="0" applyAlignment="0" applyProtection="0"/>
    <xf numFmtId="187" fontId="13" fillId="23" borderId="0" applyBorder="0" applyAlignment="0" applyProtection="0"/>
    <xf numFmtId="0" fontId="13" fillId="13" borderId="0" applyNumberFormat="0" applyBorder="0" applyAlignment="0" applyProtection="0"/>
    <xf numFmtId="0" fontId="13" fillId="24"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24" borderId="0" applyNumberFormat="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0" fontId="128" fillId="14" borderId="0" applyNumberFormat="0" applyBorder="0" applyAlignment="0" applyProtection="0"/>
    <xf numFmtId="187" fontId="51" fillId="13" borderId="0" applyBorder="0" applyAlignment="0" applyProtection="0"/>
    <xf numFmtId="187" fontId="13" fillId="13" borderId="0" applyBorder="0" applyAlignment="0" applyProtection="0"/>
    <xf numFmtId="187" fontId="13" fillId="13" borderId="0" applyBorder="0" applyAlignment="0" applyProtection="0"/>
    <xf numFmtId="0" fontId="13" fillId="20" borderId="0" applyNumberFormat="0" applyBorder="0" applyAlignment="0" applyProtection="0"/>
    <xf numFmtId="0" fontId="13" fillId="15"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15"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0" fontId="128" fillId="25"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26" borderId="0" applyNumberFormat="0" applyBorder="0" applyAlignment="0" applyProtection="0"/>
    <xf numFmtId="0" fontId="13" fillId="21" borderId="0" applyNumberFormat="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8" fillId="6" borderId="0" applyNumberFormat="0" applyBorder="0" applyAlignment="0" applyProtection="0"/>
    <xf numFmtId="187" fontId="51" fillId="21" borderId="0" applyBorder="0" applyAlignment="0" applyProtection="0"/>
    <xf numFmtId="187" fontId="13" fillId="21" borderId="0" applyBorder="0" applyAlignment="0" applyProtection="0"/>
    <xf numFmtId="187" fontId="13" fillId="21" borderId="0" applyBorder="0" applyAlignment="0" applyProtection="0"/>
    <xf numFmtId="0" fontId="13" fillId="13" borderId="0" applyNumberFormat="0" applyBorder="0" applyAlignment="0" applyProtection="0"/>
    <xf numFmtId="0" fontId="13" fillId="27"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27" borderId="0" applyNumberFormat="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0" fontId="128"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4" fillId="28" borderId="0" applyNumberFormat="0" applyBorder="0" applyAlignment="0" applyProtection="0"/>
    <xf numFmtId="0" fontId="14" fillId="29" borderId="0" applyNumberFormat="0" applyBorder="0" applyAlignment="0" applyProtection="0"/>
    <xf numFmtId="187" fontId="14" fillId="28" borderId="0" applyBorder="0" applyAlignment="0" applyProtection="0"/>
    <xf numFmtId="0" fontId="14" fillId="29" borderId="0" applyNumberFormat="0" applyBorder="0" applyAlignment="0" applyProtection="0"/>
    <xf numFmtId="188" fontId="14" fillId="29" borderId="0" applyBorder="0" applyAlignment="0" applyProtection="0"/>
    <xf numFmtId="0" fontId="129" fillId="30" borderId="0" applyNumberFormat="0" applyBorder="0" applyAlignment="0" applyProtection="0"/>
    <xf numFmtId="0" fontId="14" fillId="7" borderId="0" applyNumberFormat="0" applyBorder="0" applyAlignment="0" applyProtection="0"/>
    <xf numFmtId="0" fontId="14" fillId="23" borderId="0" applyNumberFormat="0" applyBorder="0" applyAlignment="0" applyProtection="0"/>
    <xf numFmtId="187" fontId="14" fillId="23" borderId="0" applyBorder="0" applyAlignment="0" applyProtection="0"/>
    <xf numFmtId="0" fontId="14" fillId="23" borderId="0" applyNumberFormat="0" applyBorder="0" applyAlignment="0" applyProtection="0"/>
    <xf numFmtId="188" fontId="14" fillId="23" borderId="0" applyBorder="0" applyAlignment="0" applyProtection="0"/>
    <xf numFmtId="0" fontId="129" fillId="10" borderId="0" applyNumberFormat="0" applyBorder="0" applyAlignment="0" applyProtection="0"/>
    <xf numFmtId="0" fontId="14" fillId="13" borderId="0" applyNumberFormat="0" applyBorder="0" applyAlignment="0" applyProtection="0"/>
    <xf numFmtId="0" fontId="14" fillId="24" borderId="0" applyNumberFormat="0" applyBorder="0" applyAlignment="0" applyProtection="0"/>
    <xf numFmtId="187" fontId="14" fillId="13" borderId="0" applyBorder="0" applyAlignment="0" applyProtection="0"/>
    <xf numFmtId="0" fontId="14" fillId="24" borderId="0" applyNumberFormat="0" applyBorder="0" applyAlignment="0" applyProtection="0"/>
    <xf numFmtId="188" fontId="14" fillId="24" borderId="0" applyBorder="0" applyAlignment="0" applyProtection="0"/>
    <xf numFmtId="0" fontId="129" fillId="14" borderId="0" applyNumberFormat="0" applyBorder="0" applyAlignment="0" applyProtection="0"/>
    <xf numFmtId="0" fontId="14" fillId="20" borderId="0" applyNumberFormat="0" applyBorder="0" applyAlignment="0" applyProtection="0"/>
    <xf numFmtId="0" fontId="14" fillId="31" borderId="0" applyNumberFormat="0" applyBorder="0" applyAlignment="0" applyProtection="0"/>
    <xf numFmtId="187" fontId="14" fillId="22" borderId="0" applyBorder="0" applyAlignment="0" applyProtection="0"/>
    <xf numFmtId="0" fontId="14" fillId="31" borderId="0" applyNumberFormat="0" applyBorder="0" applyAlignment="0" applyProtection="0"/>
    <xf numFmtId="188" fontId="14" fillId="31" borderId="0" applyBorder="0" applyAlignment="0" applyProtection="0"/>
    <xf numFmtId="0" fontId="129" fillId="32"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9" fillId="30" borderId="0" applyNumberFormat="0" applyBorder="0" applyAlignment="0" applyProtection="0"/>
    <xf numFmtId="0" fontId="14" fillId="7" borderId="0" applyNumberFormat="0" applyBorder="0" applyAlignment="0" applyProtection="0"/>
    <xf numFmtId="0" fontId="14" fillId="33" borderId="0" applyNumberFormat="0" applyBorder="0" applyAlignment="0" applyProtection="0"/>
    <xf numFmtId="187" fontId="14" fillId="9" borderId="0" applyBorder="0" applyAlignment="0" applyProtection="0"/>
    <xf numFmtId="0" fontId="14" fillId="33" borderId="0" applyNumberFormat="0" applyBorder="0" applyAlignment="0" applyProtection="0"/>
    <xf numFmtId="188" fontId="14" fillId="33" borderId="0" applyBorder="0" applyAlignment="0" applyProtection="0"/>
    <xf numFmtId="0" fontId="129" fillId="34" borderId="0" applyNumberFormat="0" applyBorder="0" applyAlignment="0" applyProtection="0"/>
    <xf numFmtId="0" fontId="15" fillId="12" borderId="0" applyNumberFormat="0" applyBorder="0" applyAlignment="0" applyProtection="0"/>
    <xf numFmtId="187" fontId="15" fillId="12" borderId="0" applyBorder="0" applyAlignment="0" applyProtection="0"/>
    <xf numFmtId="0" fontId="15" fillId="12" borderId="0" applyNumberFormat="0" applyBorder="0" applyAlignment="0" applyProtection="0"/>
    <xf numFmtId="188" fontId="15" fillId="12" borderId="0" applyBorder="0" applyAlignment="0" applyProtection="0"/>
    <xf numFmtId="0" fontId="130" fillId="14" borderId="0" applyNumberFormat="0" applyBorder="0" applyAlignment="0" applyProtection="0"/>
    <xf numFmtId="0" fontId="130" fillId="14" borderId="0" applyNumberFormat="0" applyBorder="0" applyAlignment="0" applyProtection="0"/>
    <xf numFmtId="0" fontId="16" fillId="5" borderId="1" applyNumberFormat="0" applyAlignment="0" applyProtection="0"/>
    <xf numFmtId="0" fontId="16" fillId="22" borderId="1" applyNumberFormat="0" applyAlignment="0" applyProtection="0"/>
    <xf numFmtId="187" fontId="16" fillId="4" borderId="1" applyAlignment="0" applyProtection="0"/>
    <xf numFmtId="187" fontId="16" fillId="4" borderId="1" applyAlignment="0" applyProtection="0"/>
    <xf numFmtId="0" fontId="16" fillId="22" borderId="1" applyNumberFormat="0" applyAlignment="0" applyProtection="0"/>
    <xf numFmtId="187" fontId="16" fillId="5" borderId="1" applyAlignment="0" applyProtection="0"/>
    <xf numFmtId="187" fontId="16" fillId="5" borderId="1" applyAlignment="0" applyProtection="0"/>
    <xf numFmtId="0" fontId="131" fillId="35" borderId="2" applyNumberFormat="0" applyAlignment="0" applyProtection="0"/>
    <xf numFmtId="188" fontId="16" fillId="22" borderId="1" applyAlignment="0" applyProtection="0"/>
    <xf numFmtId="188" fontId="16" fillId="22" borderId="1" applyAlignment="0" applyProtection="0"/>
    <xf numFmtId="188" fontId="16" fillId="22" borderId="1" applyAlignment="0" applyProtection="0"/>
    <xf numFmtId="0" fontId="17" fillId="36" borderId="3" applyNumberFormat="0" applyAlignment="0" applyProtection="0"/>
    <xf numFmtId="0" fontId="17" fillId="37" borderId="3" applyNumberFormat="0" applyAlignment="0" applyProtection="0"/>
    <xf numFmtId="187" fontId="17" fillId="37" borderId="3" applyAlignment="0" applyProtection="0"/>
    <xf numFmtId="187" fontId="17" fillId="37" borderId="3" applyAlignment="0" applyProtection="0"/>
    <xf numFmtId="187" fontId="123" fillId="37" borderId="3" applyAlignment="0" applyProtection="0"/>
    <xf numFmtId="0" fontId="17" fillId="37" borderId="3" applyNumberFormat="0" applyAlignment="0" applyProtection="0"/>
    <xf numFmtId="188" fontId="17" fillId="37" borderId="3" applyAlignment="0" applyProtection="0"/>
    <xf numFmtId="188" fontId="17" fillId="37" borderId="3" applyAlignment="0" applyProtection="0"/>
    <xf numFmtId="188" fontId="123" fillId="37" borderId="3" applyAlignment="0" applyProtection="0"/>
    <xf numFmtId="0" fontId="132" fillId="38" borderId="47" applyNumberFormat="0" applyAlignment="0" applyProtection="0"/>
    <xf numFmtId="0" fontId="18" fillId="0" borderId="4" applyNumberFormat="0" applyFill="0" applyAlignment="0" applyProtection="0"/>
    <xf numFmtId="0" fontId="18" fillId="0" borderId="4" applyNumberFormat="0" applyFill="0" applyAlignment="0" applyProtection="0"/>
    <xf numFmtId="187" fontId="18" fillId="0" borderId="4" applyFill="0" applyAlignment="0" applyProtection="0"/>
    <xf numFmtId="0" fontId="18" fillId="0" borderId="4" applyNumberFormat="0" applyFill="0" applyAlignment="0" applyProtection="0"/>
    <xf numFmtId="188" fontId="18" fillId="0" borderId="4" applyFill="0" applyAlignment="0" applyProtection="0"/>
    <xf numFmtId="0" fontId="133" fillId="0" borderId="48" applyNumberFormat="0" applyFill="0" applyAlignment="0" applyProtection="0"/>
    <xf numFmtId="167"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34" fillId="0" borderId="5" applyNumberFormat="0" applyFill="0" applyAlignment="0" applyProtection="0"/>
    <xf numFmtId="0" fontId="19" fillId="0" borderId="0" applyNumberFormat="0" applyFill="0" applyBorder="0" applyAlignment="0" applyProtection="0"/>
    <xf numFmtId="0" fontId="43" fillId="0" borderId="0" applyNumberFormat="0" applyFill="0" applyBorder="0" applyAlignment="0" applyProtection="0"/>
    <xf numFmtId="187" fontId="19" fillId="0" borderId="0" applyFill="0" applyBorder="0" applyAlignment="0" applyProtection="0"/>
    <xf numFmtId="0" fontId="43" fillId="0" borderId="0" applyNumberFormat="0" applyFill="0" applyBorder="0" applyAlignment="0" applyProtection="0"/>
    <xf numFmtId="188" fontId="43" fillId="0" borderId="0" applyFill="0" applyBorder="0" applyAlignment="0" applyProtection="0"/>
    <xf numFmtId="0" fontId="135" fillId="0" borderId="0" applyNumberFormat="0" applyFill="0" applyBorder="0" applyAlignment="0" applyProtection="0"/>
    <xf numFmtId="0" fontId="14" fillId="28" borderId="0" applyNumberFormat="0" applyBorder="0" applyAlignment="0" applyProtection="0"/>
    <xf numFmtId="0" fontId="14" fillId="39" borderId="0" applyNumberFormat="0" applyBorder="0" applyAlignment="0" applyProtection="0"/>
    <xf numFmtId="187" fontId="14" fillId="28" borderId="0" applyBorder="0" applyAlignment="0" applyProtection="0"/>
    <xf numFmtId="0" fontId="14" fillId="39" borderId="0" applyNumberFormat="0" applyBorder="0" applyAlignment="0" applyProtection="0"/>
    <xf numFmtId="188" fontId="14" fillId="39" borderId="0" applyBorder="0" applyAlignment="0" applyProtection="0"/>
    <xf numFmtId="0" fontId="129"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187" fontId="14" fillId="41" borderId="0" applyBorder="0" applyAlignment="0" applyProtection="0"/>
    <xf numFmtId="0" fontId="14" fillId="41" borderId="0" applyNumberFormat="0" applyBorder="0" applyAlignment="0" applyProtection="0"/>
    <xf numFmtId="188" fontId="14" fillId="41" borderId="0" applyBorder="0" applyAlignment="0" applyProtection="0"/>
    <xf numFmtId="0" fontId="129" fillId="1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187" fontId="14" fillId="42" borderId="0" applyBorder="0" applyAlignment="0" applyProtection="0"/>
    <xf numFmtId="0" fontId="14" fillId="42" borderId="0" applyNumberFormat="0" applyBorder="0" applyAlignment="0" applyProtection="0"/>
    <xf numFmtId="188" fontId="14" fillId="42" borderId="0" applyBorder="0" applyAlignment="0" applyProtection="0"/>
    <xf numFmtId="0" fontId="129" fillId="43" borderId="0" applyNumberFormat="0" applyBorder="0" applyAlignment="0" applyProtection="0"/>
    <xf numFmtId="0" fontId="14" fillId="44" borderId="0" applyNumberFormat="0" applyBorder="0" applyAlignment="0" applyProtection="0"/>
    <xf numFmtId="0" fontId="14" fillId="31" borderId="0" applyNumberFormat="0" applyBorder="0" applyAlignment="0" applyProtection="0"/>
    <xf numFmtId="187" fontId="14" fillId="45" borderId="0" applyBorder="0" applyAlignment="0" applyProtection="0"/>
    <xf numFmtId="0" fontId="14" fillId="31" borderId="0" applyNumberFormat="0" applyBorder="0" applyAlignment="0" applyProtection="0"/>
    <xf numFmtId="188" fontId="14" fillId="31" borderId="0" applyBorder="0" applyAlignment="0" applyProtection="0"/>
    <xf numFmtId="0" fontId="129" fillId="4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9"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187" fontId="14" fillId="49" borderId="0" applyBorder="0" applyAlignment="0" applyProtection="0"/>
    <xf numFmtId="0" fontId="14" fillId="49" borderId="0" applyNumberFormat="0" applyBorder="0" applyAlignment="0" applyProtection="0"/>
    <xf numFmtId="188" fontId="14" fillId="49" borderId="0" applyBorder="0" applyAlignment="0" applyProtection="0"/>
    <xf numFmtId="0" fontId="129" fillId="50" borderId="0" applyNumberFormat="0" applyBorder="0" applyAlignment="0" applyProtection="0"/>
    <xf numFmtId="0" fontId="20" fillId="13" borderId="1" applyNumberFormat="0" applyAlignment="0" applyProtection="0"/>
    <xf numFmtId="0" fontId="20" fillId="9" borderId="1" applyNumberFormat="0" applyAlignment="0" applyProtection="0"/>
    <xf numFmtId="187" fontId="20" fillId="9" borderId="1" applyAlignment="0" applyProtection="0"/>
    <xf numFmtId="187" fontId="20" fillId="9" borderId="1" applyAlignment="0" applyProtection="0"/>
    <xf numFmtId="0" fontId="20" fillId="9" borderId="1" applyNumberFormat="0" applyAlignment="0" applyProtection="0"/>
    <xf numFmtId="188" fontId="20" fillId="9" borderId="1" applyAlignment="0" applyProtection="0"/>
    <xf numFmtId="188" fontId="20" fillId="9" borderId="1" applyAlignment="0" applyProtection="0"/>
    <xf numFmtId="0" fontId="136" fillId="51" borderId="2" applyNumberFormat="0" applyAlignment="0" applyProtection="0"/>
    <xf numFmtId="0" fontId="51" fillId="0" borderId="0"/>
    <xf numFmtId="0" fontId="137" fillId="0" borderId="0" applyNumberForma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xf numFmtId="188" fontId="52" fillId="0" borderId="0" applyFill="0" applyBorder="0" applyAlignment="0" applyProtection="0"/>
    <xf numFmtId="188" fontId="52" fillId="0" borderId="0" applyFill="0" applyBorder="0" applyAlignment="0" applyProtection="0"/>
    <xf numFmtId="188" fontId="52" fillId="0" borderId="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alignment vertical="top"/>
      <protection locked="0"/>
    </xf>
    <xf numFmtId="0" fontId="139" fillId="0" borderId="0" applyNumberFormat="0" applyFill="0" applyBorder="0" applyAlignment="0" applyProtection="0"/>
    <xf numFmtId="0" fontId="21" fillId="52" borderId="0" applyNumberFormat="0" applyBorder="0" applyAlignment="0" applyProtection="0"/>
    <xf numFmtId="0" fontId="21" fillId="8" borderId="0" applyNumberFormat="0" applyBorder="0" applyAlignment="0" applyProtection="0"/>
    <xf numFmtId="187" fontId="21" fillId="8" borderId="0" applyBorder="0" applyAlignment="0" applyProtection="0"/>
    <xf numFmtId="0" fontId="21" fillId="8" borderId="0" applyNumberFormat="0" applyBorder="0" applyAlignment="0" applyProtection="0"/>
    <xf numFmtId="188" fontId="21" fillId="8" borderId="0" applyBorder="0" applyAlignment="0" applyProtection="0"/>
    <xf numFmtId="0" fontId="140" fillId="55" borderId="0" applyNumberFormat="0" applyBorder="0" applyAlignment="0" applyProtection="0"/>
    <xf numFmtId="178" fontId="37" fillId="0" borderId="0" applyFill="0" applyBorder="0" applyAlignment="0" applyProtection="0"/>
    <xf numFmtId="177" fontId="37" fillId="0" borderId="0" applyFill="0" applyBorder="0" applyAlignment="0" applyProtection="0"/>
    <xf numFmtId="164" fontId="8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4" fontId="11" fillId="0" borderId="0" applyFont="0" applyFill="0" applyBorder="0" applyAlignment="0" applyProtection="0"/>
    <xf numFmtId="164" fontId="87" fillId="0" borderId="0" applyFont="0" applyFill="0" applyBorder="0" applyAlignment="0" applyProtection="0"/>
    <xf numFmtId="164" fontId="11" fillId="0" borderId="0" applyFont="0" applyFill="0" applyBorder="0" applyAlignment="0" applyProtection="0"/>
    <xf numFmtId="186" fontId="12" fillId="0" borderId="0" applyFont="0" applyFill="0" applyBorder="0" applyAlignment="0" applyProtection="0"/>
    <xf numFmtId="177" fontId="37" fillId="0" borderId="0" applyFill="0" applyBorder="0" applyAlignment="0" applyProtection="0"/>
    <xf numFmtId="169" fontId="12" fillId="0" borderId="0" applyFont="0" applyFill="0" applyBorder="0" applyAlignment="0" applyProtection="0"/>
    <xf numFmtId="166" fontId="87" fillId="0" borderId="0" applyFont="0" applyFill="0" applyBorder="0" applyAlignment="0" applyProtection="0"/>
    <xf numFmtId="166"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2" fontId="24" fillId="0" borderId="0" applyFont="0" applyFill="0" applyBorder="0" applyAlignment="0" applyProtection="0"/>
    <xf numFmtId="0"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2" fillId="0" borderId="0" applyFont="0" applyFill="0" applyBorder="0" applyAlignment="0" applyProtection="0"/>
    <xf numFmtId="171" fontId="13" fillId="0" borderId="0" applyFont="0" applyFill="0" applyBorder="0" applyAlignment="0" applyProtection="0"/>
    <xf numFmtId="171" fontId="12" fillId="0" borderId="0" applyFont="0" applyFill="0" applyBorder="0" applyAlignment="0" applyProtection="0"/>
    <xf numFmtId="182"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71" fontId="87"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0" fontId="22" fillId="13" borderId="0" applyNumberFormat="0" applyBorder="0" applyAlignment="0" applyProtection="0"/>
    <xf numFmtId="0" fontId="22" fillId="13" borderId="0" applyNumberFormat="0" applyBorder="0" applyAlignment="0" applyProtection="0"/>
    <xf numFmtId="187" fontId="22" fillId="13" borderId="0" applyBorder="0" applyAlignment="0" applyProtection="0"/>
    <xf numFmtId="0" fontId="22" fillId="13" borderId="0" applyNumberFormat="0" applyBorder="0" applyAlignment="0" applyProtection="0"/>
    <xf numFmtId="188" fontId="22" fillId="13" borderId="0" applyBorder="0" applyAlignment="0" applyProtection="0"/>
    <xf numFmtId="0" fontId="141" fillId="56" borderId="0" applyNumberFormat="0" applyBorder="0" applyAlignment="0" applyProtection="0"/>
    <xf numFmtId="0" fontId="23" fillId="0" borderId="0"/>
    <xf numFmtId="0" fontId="56" fillId="0" borderId="0"/>
    <xf numFmtId="0" fontId="128" fillId="0" borderId="0"/>
    <xf numFmtId="0" fontId="128" fillId="0" borderId="0"/>
    <xf numFmtId="0" fontId="128" fillId="0" borderId="0"/>
    <xf numFmtId="0" fontId="125" fillId="0" borderId="0"/>
    <xf numFmtId="0" fontId="11" fillId="0" borderId="0"/>
    <xf numFmtId="0" fontId="128" fillId="0" borderId="0"/>
    <xf numFmtId="0" fontId="128" fillId="0" borderId="0"/>
    <xf numFmtId="0" fontId="55" fillId="0" borderId="0"/>
    <xf numFmtId="0" fontId="12" fillId="0" borderId="0"/>
    <xf numFmtId="0" fontId="12" fillId="0" borderId="0"/>
    <xf numFmtId="0" fontId="128" fillId="0" borderId="0"/>
    <xf numFmtId="0" fontId="58" fillId="0" borderId="0">
      <alignment wrapText="1"/>
    </xf>
    <xf numFmtId="0" fontId="12" fillId="0" borderId="0">
      <alignment wrapText="1"/>
    </xf>
    <xf numFmtId="0" fontId="59" fillId="0" borderId="0">
      <alignment wrapText="1"/>
    </xf>
    <xf numFmtId="0" fontId="12" fillId="0" borderId="0"/>
    <xf numFmtId="0" fontId="12" fillId="0" borderId="0">
      <alignment wrapText="1"/>
    </xf>
    <xf numFmtId="0" fontId="61" fillId="0" borderId="0"/>
    <xf numFmtId="0" fontId="12" fillId="0" borderId="0"/>
    <xf numFmtId="0" fontId="62" fillId="0" borderId="0">
      <alignment wrapText="1"/>
    </xf>
    <xf numFmtId="0" fontId="128" fillId="0" borderId="0"/>
    <xf numFmtId="0" fontId="12" fillId="0" borderId="0">
      <alignment wrapText="1"/>
    </xf>
    <xf numFmtId="0" fontId="24" fillId="0" borderId="0"/>
    <xf numFmtId="0" fontId="12" fillId="0" borderId="0"/>
    <xf numFmtId="0" fontId="128" fillId="0" borderId="0"/>
    <xf numFmtId="0" fontId="128" fillId="0" borderId="0"/>
    <xf numFmtId="0" fontId="12" fillId="0" borderId="0">
      <alignment wrapText="1"/>
    </xf>
    <xf numFmtId="0" fontId="12" fillId="0" borderId="0">
      <alignment wrapText="1"/>
    </xf>
    <xf numFmtId="0" fontId="12" fillId="0" borderId="0"/>
    <xf numFmtId="0" fontId="12" fillId="0" borderId="0"/>
    <xf numFmtId="0" fontId="142" fillId="0" borderId="0"/>
    <xf numFmtId="0" fontId="56" fillId="0" borderId="0"/>
    <xf numFmtId="0" fontId="56" fillId="0" borderId="0"/>
    <xf numFmtId="187" fontId="53" fillId="0" borderId="0"/>
    <xf numFmtId="0" fontId="12" fillId="0" borderId="0"/>
    <xf numFmtId="0" fontId="143" fillId="0" borderId="0"/>
    <xf numFmtId="0" fontId="13" fillId="0" borderId="0"/>
    <xf numFmtId="0" fontId="13" fillId="0" borderId="0"/>
    <xf numFmtId="0" fontId="31" fillId="0" borderId="0"/>
    <xf numFmtId="0" fontId="63" fillId="0" borderId="0">
      <alignment wrapText="1"/>
    </xf>
    <xf numFmtId="0" fontId="12" fillId="0" borderId="0"/>
    <xf numFmtId="0" fontId="12" fillId="0" borderId="0">
      <alignment wrapText="1"/>
    </xf>
    <xf numFmtId="0" fontId="64" fillId="0" borderId="0"/>
    <xf numFmtId="0" fontId="12" fillId="0" borderId="0"/>
    <xf numFmtId="0" fontId="67" fillId="0" borderId="0"/>
    <xf numFmtId="0" fontId="12" fillId="0" borderId="0"/>
    <xf numFmtId="0" fontId="144" fillId="0" borderId="0"/>
    <xf numFmtId="0" fontId="72" fillId="0" borderId="0"/>
    <xf numFmtId="0" fontId="12" fillId="0" borderId="0"/>
    <xf numFmtId="0" fontId="83" fillId="0" borderId="0"/>
    <xf numFmtId="0" fontId="12" fillId="0" borderId="0"/>
    <xf numFmtId="0" fontId="85" fillId="0" borderId="0"/>
    <xf numFmtId="0" fontId="12" fillId="0" borderId="0"/>
    <xf numFmtId="0" fontId="145" fillId="0" borderId="0"/>
    <xf numFmtId="0" fontId="24" fillId="0" borderId="0"/>
    <xf numFmtId="0" fontId="12" fillId="0" borderId="0"/>
    <xf numFmtId="187" fontId="53" fillId="0" borderId="0"/>
    <xf numFmtId="0" fontId="12" fillId="0" borderId="0"/>
    <xf numFmtId="0" fontId="128" fillId="0" borderId="0"/>
    <xf numFmtId="0" fontId="128" fillId="0" borderId="0"/>
    <xf numFmtId="0" fontId="12" fillId="0" borderId="0"/>
    <xf numFmtId="0" fontId="142" fillId="0" borderId="0"/>
    <xf numFmtId="0" fontId="146" fillId="0" borderId="0"/>
    <xf numFmtId="0" fontId="146" fillId="0" borderId="0"/>
    <xf numFmtId="0" fontId="24" fillId="0" borderId="0"/>
    <xf numFmtId="0" fontId="128" fillId="0" borderId="0"/>
    <xf numFmtId="0" fontId="128" fillId="0" borderId="0"/>
    <xf numFmtId="0" fontId="128" fillId="0" borderId="0"/>
    <xf numFmtId="0" fontId="12" fillId="0" borderId="0"/>
    <xf numFmtId="0" fontId="1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5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5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4" fillId="0" borderId="0"/>
    <xf numFmtId="0" fontId="128" fillId="0" borderId="0"/>
    <xf numFmtId="0" fontId="1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87" fontId="5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4" fillId="0" borderId="0"/>
    <xf numFmtId="188" fontId="53" fillId="0" borderId="0"/>
    <xf numFmtId="0" fontId="12" fillId="0" borderId="0"/>
    <xf numFmtId="0" fontId="24" fillId="0" borderId="0"/>
    <xf numFmtId="0" fontId="12" fillId="0" borderId="0"/>
    <xf numFmtId="187" fontId="53" fillId="0" borderId="0"/>
    <xf numFmtId="0" fontId="24" fillId="0" borderId="0"/>
    <xf numFmtId="0" fontId="12" fillId="0" borderId="0"/>
    <xf numFmtId="188" fontId="53" fillId="0" borderId="0"/>
    <xf numFmtId="0" fontId="128" fillId="0" borderId="0"/>
    <xf numFmtId="0" fontId="37" fillId="0" borderId="0"/>
    <xf numFmtId="0" fontId="12" fillId="0" borderId="0"/>
    <xf numFmtId="0" fontId="31" fillId="0" borderId="0"/>
    <xf numFmtId="0" fontId="37" fillId="11" borderId="6" applyNumberFormat="0" applyAlignment="0" applyProtection="0"/>
    <xf numFmtId="0" fontId="13" fillId="4" borderId="6" applyNumberFormat="0" applyAlignment="0" applyProtection="0"/>
    <xf numFmtId="187" fontId="53" fillId="13" borderId="6" applyAlignment="0" applyProtection="0"/>
    <xf numFmtId="187" fontId="53" fillId="13" borderId="6" applyAlignment="0" applyProtection="0"/>
    <xf numFmtId="0" fontId="13" fillId="4" borderId="6" applyNumberFormat="0" applyAlignment="0" applyProtection="0"/>
    <xf numFmtId="187" fontId="53" fillId="4" borderId="6" applyAlignment="0" applyProtection="0"/>
    <xf numFmtId="187" fontId="53" fillId="4" borderId="6" applyAlignment="0" applyProtection="0"/>
    <xf numFmtId="0" fontId="87" fillId="57" borderId="7" applyNumberFormat="0" applyFont="0" applyAlignment="0" applyProtection="0"/>
    <xf numFmtId="188" fontId="53" fillId="4" borderId="6" applyAlignment="0" applyProtection="0"/>
    <xf numFmtId="188" fontId="53" fillId="4" borderId="6" applyAlignment="0" applyProtection="0"/>
    <xf numFmtId="188" fontId="53" fillId="4" borderId="6" applyAlignment="0" applyProtection="0"/>
    <xf numFmtId="0" fontId="11" fillId="57" borderId="7" applyNumberFormat="0" applyFont="0" applyAlignment="0" applyProtection="0"/>
    <xf numFmtId="9" fontId="89"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37" fillId="0" borderId="0" applyFill="0" applyBorder="0" applyAlignment="0" applyProtection="0"/>
    <xf numFmtId="9" fontId="87" fillId="0" borderId="0" applyFont="0" applyFill="0" applyBorder="0" applyAlignment="0" applyProtection="0"/>
    <xf numFmtId="9" fontId="37" fillId="0" borderId="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25" fillId="5" borderId="8" applyNumberFormat="0" applyAlignment="0" applyProtection="0"/>
    <xf numFmtId="0" fontId="25" fillId="22" borderId="8" applyNumberFormat="0" applyAlignment="0" applyProtection="0"/>
    <xf numFmtId="187" fontId="25" fillId="4" borderId="8" applyAlignment="0" applyProtection="0"/>
    <xf numFmtId="187" fontId="25" fillId="4" borderId="8" applyAlignment="0" applyProtection="0"/>
    <xf numFmtId="0" fontId="25" fillId="22" borderId="8" applyNumberFormat="0" applyAlignment="0" applyProtection="0"/>
    <xf numFmtId="187" fontId="25" fillId="5" borderId="8" applyAlignment="0" applyProtection="0"/>
    <xf numFmtId="187" fontId="25" fillId="5" borderId="8" applyAlignment="0" applyProtection="0"/>
    <xf numFmtId="0" fontId="147" fillId="35" borderId="49" applyNumberFormat="0" applyAlignment="0" applyProtection="0"/>
    <xf numFmtId="188" fontId="25" fillId="22" borderId="8" applyAlignment="0" applyProtection="0"/>
    <xf numFmtId="188" fontId="25" fillId="22" borderId="8" applyAlignment="0" applyProtection="0"/>
    <xf numFmtId="188" fontId="25" fillId="22" borderId="8" applyAlignment="0" applyProtection="0"/>
    <xf numFmtId="197" fontId="12" fillId="0" borderId="0" applyFill="0" applyBorder="0" applyProtection="0">
      <alignment horizontal="right" vertical="center" wrapText="1"/>
    </xf>
    <xf numFmtId="0" fontId="26" fillId="0" borderId="0" applyNumberFormat="0" applyFill="0" applyBorder="0" applyAlignment="0" applyProtection="0"/>
    <xf numFmtId="0" fontId="26" fillId="0" borderId="0" applyNumberFormat="0" applyFill="0" applyBorder="0" applyAlignment="0" applyProtection="0"/>
    <xf numFmtId="187" fontId="26" fillId="0" borderId="0" applyFill="0" applyBorder="0" applyAlignment="0" applyProtection="0"/>
    <xf numFmtId="0" fontId="26" fillId="0" borderId="0" applyNumberFormat="0" applyFill="0" applyBorder="0" applyAlignment="0" applyProtection="0"/>
    <xf numFmtId="188" fontId="26" fillId="0" borderId="0" applyFill="0" applyBorder="0" applyAlignment="0" applyProtection="0"/>
    <xf numFmtId="0" fontId="14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7" fontId="27" fillId="0" borderId="0" applyFill="0" applyBorder="0" applyAlignment="0" applyProtection="0"/>
    <xf numFmtId="0" fontId="27" fillId="0" borderId="0" applyNumberFormat="0" applyFill="0" applyBorder="0" applyAlignment="0" applyProtection="0"/>
    <xf numFmtId="188" fontId="27" fillId="0" borderId="0" applyFill="0" applyBorder="0" applyAlignment="0" applyProtection="0"/>
    <xf numFmtId="0" fontId="90" fillId="0" borderId="0" applyNumberFormat="0" applyFill="0" applyBorder="0" applyAlignment="0" applyProtection="0"/>
    <xf numFmtId="0" fontId="28" fillId="0" borderId="0" applyNumberFormat="0" applyFill="0" applyBorder="0" applyAlignment="0" applyProtection="0"/>
    <xf numFmtId="0" fontId="45" fillId="0" borderId="9" applyNumberFormat="0" applyFill="0" applyAlignment="0" applyProtection="0"/>
    <xf numFmtId="187" fontId="54" fillId="0" borderId="10" applyFill="0" applyAlignment="0" applyProtection="0"/>
    <xf numFmtId="0" fontId="45" fillId="0" borderId="9" applyNumberFormat="0" applyFill="0" applyAlignment="0" applyProtection="0"/>
    <xf numFmtId="188" fontId="45" fillId="0" borderId="9" applyFill="0" applyAlignment="0" applyProtection="0"/>
    <xf numFmtId="0" fontId="134" fillId="0" borderId="5" applyNumberFormat="0" applyFill="0" applyAlignment="0" applyProtection="0"/>
    <xf numFmtId="0" fontId="29" fillId="0" borderId="11" applyNumberFormat="0" applyFill="0" applyAlignment="0" applyProtection="0"/>
    <xf numFmtId="0" fontId="46" fillId="0" borderId="11" applyNumberFormat="0" applyFill="0" applyAlignment="0" applyProtection="0"/>
    <xf numFmtId="187" fontId="29" fillId="0" borderId="11" applyFill="0" applyAlignment="0" applyProtection="0"/>
    <xf numFmtId="0" fontId="46" fillId="0" borderId="11" applyNumberFormat="0" applyFill="0" applyAlignment="0" applyProtection="0"/>
    <xf numFmtId="188" fontId="46" fillId="0" borderId="11" applyFill="0" applyAlignment="0" applyProtection="0"/>
    <xf numFmtId="0" fontId="149" fillId="0" borderId="12" applyNumberFormat="0" applyFill="0" applyAlignment="0" applyProtection="0"/>
    <xf numFmtId="0" fontId="19" fillId="0" borderId="13" applyNumberFormat="0" applyFill="0" applyAlignment="0" applyProtection="0"/>
    <xf numFmtId="0" fontId="43" fillId="0" borderId="14" applyNumberFormat="0" applyFill="0" applyAlignment="0" applyProtection="0"/>
    <xf numFmtId="187" fontId="19" fillId="0" borderId="13" applyFill="0" applyAlignment="0" applyProtection="0"/>
    <xf numFmtId="0" fontId="43" fillId="0" borderId="14" applyNumberFormat="0" applyFill="0" applyAlignment="0" applyProtection="0"/>
    <xf numFmtId="188" fontId="43" fillId="0" borderId="14" applyFill="0" applyAlignment="0" applyProtection="0"/>
    <xf numFmtId="0" fontId="135" fillId="0" borderId="15" applyNumberFormat="0" applyFill="0" applyAlignment="0" applyProtection="0"/>
    <xf numFmtId="0" fontId="44" fillId="0" borderId="0" applyNumberFormat="0" applyFill="0" applyBorder="0" applyAlignment="0" applyProtection="0"/>
    <xf numFmtId="187" fontId="28" fillId="0" borderId="0" applyFill="0" applyBorder="0" applyAlignment="0" applyProtection="0"/>
    <xf numFmtId="0" fontId="44" fillId="0" borderId="0" applyNumberFormat="0" applyFill="0" applyBorder="0" applyAlignment="0" applyProtection="0"/>
    <xf numFmtId="188" fontId="44" fillId="0" borderId="0" applyFill="0" applyBorder="0" applyAlignment="0" applyProtection="0"/>
    <xf numFmtId="0" fontId="150" fillId="0" borderId="0" applyNumberFormat="0" applyFill="0" applyBorder="0" applyAlignment="0" applyProtection="0"/>
    <xf numFmtId="0" fontId="30" fillId="0" borderId="16" applyNumberFormat="0" applyFill="0" applyAlignment="0" applyProtection="0"/>
    <xf numFmtId="0" fontId="30" fillId="0" borderId="17" applyNumberFormat="0" applyFill="0" applyAlignment="0" applyProtection="0"/>
    <xf numFmtId="187" fontId="30" fillId="0" borderId="16" applyFill="0" applyAlignment="0" applyProtection="0"/>
    <xf numFmtId="187" fontId="30" fillId="0" borderId="16" applyFill="0" applyAlignment="0" applyProtection="0"/>
    <xf numFmtId="187" fontId="124" fillId="0" borderId="16" applyFill="0" applyAlignment="0" applyProtection="0"/>
    <xf numFmtId="187" fontId="124" fillId="0" borderId="16" applyFill="0" applyAlignment="0" applyProtection="0"/>
    <xf numFmtId="0" fontId="30" fillId="0" borderId="17" applyNumberFormat="0" applyFill="0" applyAlignment="0" applyProtection="0"/>
    <xf numFmtId="188" fontId="30" fillId="0" borderId="17" applyFill="0" applyAlignment="0" applyProtection="0"/>
    <xf numFmtId="188" fontId="30" fillId="0" borderId="17" applyFill="0" applyAlignment="0" applyProtection="0"/>
    <xf numFmtId="188" fontId="124" fillId="0" borderId="17" applyFill="0" applyAlignment="0" applyProtection="0"/>
    <xf numFmtId="188" fontId="124" fillId="0" borderId="17" applyFill="0" applyAlignment="0" applyProtection="0"/>
    <xf numFmtId="0" fontId="151" fillId="0" borderId="18" applyNumberFormat="0" applyFill="0" applyAlignment="0" applyProtection="0"/>
    <xf numFmtId="0" fontId="10" fillId="0" borderId="0"/>
    <xf numFmtId="0" fontId="161" fillId="0" borderId="0"/>
    <xf numFmtId="0" fontId="9" fillId="0" borderId="0"/>
    <xf numFmtId="0" fontId="174" fillId="0" borderId="0"/>
    <xf numFmtId="0" fontId="8" fillId="0" borderId="0"/>
    <xf numFmtId="0" fontId="7" fillId="0" borderId="0"/>
    <xf numFmtId="0" fontId="6" fillId="0" borderId="0"/>
    <xf numFmtId="0" fontId="22" fillId="51"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139" fillId="0" borderId="0" applyNumberFormat="0" applyFill="0" applyBorder="0" applyAlignment="0" applyProtection="0">
      <alignment vertical="top"/>
      <protection locked="0"/>
    </xf>
    <xf numFmtId="41" fontId="12" fillId="0" borderId="0" applyFont="0" applyFill="0" applyBorder="0" applyAlignment="0" applyProtection="0"/>
    <xf numFmtId="43" fontId="12" fillId="0" borderId="0" applyFont="0" applyFill="0" applyBorder="0" applyAlignment="0" applyProtection="0"/>
    <xf numFmtId="0" fontId="4" fillId="0" borderId="0"/>
    <xf numFmtId="41"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96" fillId="0" borderId="50" applyNumberFormat="0" applyFill="0" applyAlignment="0" applyProtection="0"/>
    <xf numFmtId="0" fontId="197" fillId="0" borderId="51" applyNumberFormat="0" applyFill="0" applyAlignment="0" applyProtection="0"/>
    <xf numFmtId="0" fontId="198" fillId="0" borderId="52" applyNumberFormat="0" applyFill="0" applyAlignment="0" applyProtection="0"/>
    <xf numFmtId="0" fontId="199" fillId="60" borderId="0" applyNumberFormat="0" applyBorder="0" applyAlignment="0" applyProtection="0"/>
    <xf numFmtId="0" fontId="200" fillId="55" borderId="0" applyNumberFormat="0" applyBorder="0" applyAlignment="0" applyProtection="0"/>
    <xf numFmtId="0" fontId="207" fillId="56" borderId="0" applyNumberFormat="0" applyBorder="0" applyAlignment="0" applyProtection="0"/>
    <xf numFmtId="0" fontId="201" fillId="61" borderId="53" applyNumberFormat="0" applyAlignment="0" applyProtection="0"/>
    <xf numFmtId="0" fontId="202" fillId="62" borderId="49" applyNumberFormat="0" applyAlignment="0" applyProtection="0"/>
    <xf numFmtId="0" fontId="203" fillId="62" borderId="53" applyNumberFormat="0" applyAlignment="0" applyProtection="0"/>
    <xf numFmtId="0" fontId="204" fillId="0" borderId="48" applyNumberFormat="0" applyFill="0" applyAlignment="0" applyProtection="0"/>
    <xf numFmtId="0" fontId="205" fillId="63" borderId="47" applyNumberFormat="0" applyAlignment="0" applyProtection="0"/>
    <xf numFmtId="0" fontId="194" fillId="0" borderId="0" applyNumberFormat="0" applyFill="0" applyBorder="0" applyAlignment="0" applyProtection="0"/>
    <xf numFmtId="0" fontId="206" fillId="0" borderId="0" applyNumberFormat="0" applyFill="0" applyBorder="0" applyAlignment="0" applyProtection="0"/>
    <xf numFmtId="0" fontId="192" fillId="0" borderId="55" applyNumberFormat="0" applyFill="0" applyAlignment="0" applyProtection="0"/>
    <xf numFmtId="0" fontId="189" fillId="64" borderId="0" applyNumberFormat="0" applyBorder="0" applyAlignment="0" applyProtection="0"/>
    <xf numFmtId="0" fontId="4" fillId="65" borderId="0" applyNumberFormat="0" applyBorder="0" applyAlignment="0" applyProtection="0"/>
    <xf numFmtId="0" fontId="193" fillId="0" borderId="0" applyNumberFormat="0" applyFill="0" applyBorder="0" applyAlignment="0" applyProtection="0"/>
    <xf numFmtId="0" fontId="189" fillId="67"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189" fillId="70" borderId="0" applyNumberFormat="0" applyBorder="0" applyAlignment="0" applyProtection="0"/>
    <xf numFmtId="0" fontId="189"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171" fontId="4" fillId="0" borderId="0" applyFont="0" applyFill="0" applyBorder="0" applyAlignment="0" applyProtection="0"/>
    <xf numFmtId="0" fontId="189" fillId="74" borderId="0" applyNumberFormat="0" applyBorder="0" applyAlignment="0" applyProtection="0"/>
    <xf numFmtId="0" fontId="189" fillId="75" borderId="0" applyNumberFormat="0" applyBorder="0" applyAlignment="0" applyProtection="0"/>
    <xf numFmtId="0" fontId="4" fillId="76" borderId="0" applyNumberFormat="0" applyBorder="0" applyAlignment="0" applyProtection="0"/>
    <xf numFmtId="0" fontId="4" fillId="77"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4" fillId="0" borderId="0"/>
    <xf numFmtId="0" fontId="189" fillId="82" borderId="0" applyNumberFormat="0" applyBorder="0" applyAlignment="0" applyProtection="0"/>
    <xf numFmtId="0" fontId="4" fillId="8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5" borderId="0" applyNumberFormat="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0" fontId="4" fillId="54" borderId="0" applyNumberFormat="0" applyBorder="0" applyAlignment="0" applyProtection="0"/>
    <xf numFmtId="0" fontId="189" fillId="66" borderId="0" applyNumberFormat="0" applyBorder="0" applyAlignment="0" applyProtection="0"/>
    <xf numFmtId="0" fontId="189" fillId="78" borderId="0" applyNumberFormat="0" applyBorder="0" applyAlignment="0" applyProtection="0"/>
    <xf numFmtId="165" fontId="4" fillId="0" borderId="0" applyFont="0" applyFill="0" applyBorder="0" applyAlignment="0" applyProtection="0"/>
    <xf numFmtId="0" fontId="189" fillId="83" borderId="0" applyNumberFormat="0" applyBorder="0" applyAlignment="0" applyProtection="0"/>
    <xf numFmtId="0" fontId="195" fillId="0" borderId="0"/>
    <xf numFmtId="0" fontId="189" fillId="86" borderId="0" applyNumberFormat="0" applyBorder="0" applyAlignment="0" applyProtection="0"/>
    <xf numFmtId="41"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0" fontId="198" fillId="0" borderId="0" applyNumberFormat="0" applyFill="0" applyBorder="0" applyAlignment="0" applyProtection="0"/>
    <xf numFmtId="0" fontId="4" fillId="57" borderId="54" applyNumberFormat="0" applyFont="0" applyAlignment="0" applyProtection="0"/>
    <xf numFmtId="165" fontId="4" fillId="0" borderId="0" applyFont="0" applyFill="0" applyBorder="0" applyAlignment="0" applyProtection="0"/>
    <xf numFmtId="0" fontId="189" fillId="79" borderId="0" applyNumberFormat="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208" fillId="0" borderId="0" applyNumberFormat="0" applyFill="0" applyBorder="0" applyAlignment="0" applyProtection="0"/>
    <xf numFmtId="9" fontId="4" fillId="0" borderId="0" applyFont="0" applyFill="0" applyBorder="0" applyAlignment="0" applyProtection="0"/>
    <xf numFmtId="0" fontId="195" fillId="0" borderId="0"/>
    <xf numFmtId="0" fontId="12" fillId="0" borderId="0"/>
    <xf numFmtId="0" fontId="12" fillId="0" borderId="0"/>
    <xf numFmtId="0" fontId="3" fillId="0" borderId="0"/>
    <xf numFmtId="41" fontId="3" fillId="0" borderId="0" applyFont="0" applyFill="0" applyBorder="0" applyAlignment="0" applyProtection="0"/>
    <xf numFmtId="0" fontId="2" fillId="0" borderId="0"/>
    <xf numFmtId="4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21" fillId="0" borderId="0"/>
    <xf numFmtId="41" fontId="1" fillId="0" borderId="0" applyFont="0" applyFill="0" applyBorder="0" applyAlignment="0" applyProtection="0"/>
    <xf numFmtId="0" fontId="1" fillId="0" borderId="0"/>
  </cellStyleXfs>
  <cellXfs count="946">
    <xf numFmtId="0" fontId="0" fillId="0" borderId="0" xfId="0"/>
    <xf numFmtId="0" fontId="34" fillId="0" borderId="0" xfId="0" applyFont="1"/>
    <xf numFmtId="0" fontId="35" fillId="0" borderId="0" xfId="0" applyFont="1"/>
    <xf numFmtId="3" fontId="35" fillId="0" borderId="0" xfId="0" applyNumberFormat="1" applyFont="1"/>
    <xf numFmtId="0" fontId="34" fillId="0" borderId="0" xfId="0" applyFont="1" applyAlignment="1">
      <alignment horizontal="center"/>
    </xf>
    <xf numFmtId="173" fontId="34" fillId="0" borderId="0" xfId="0" applyNumberFormat="1" applyFont="1"/>
    <xf numFmtId="0" fontId="34" fillId="0" borderId="0" xfId="0" applyFont="1" applyAlignment="1">
      <alignment horizontal="left"/>
    </xf>
    <xf numFmtId="2" fontId="32" fillId="0" borderId="0" xfId="0" applyNumberFormat="1" applyFont="1"/>
    <xf numFmtId="0" fontId="24" fillId="0" borderId="0" xfId="0" applyFont="1" applyAlignment="1">
      <alignment vertical="center"/>
    </xf>
    <xf numFmtId="4" fontId="34" fillId="0" borderId="0" xfId="0" applyNumberFormat="1" applyFont="1"/>
    <xf numFmtId="37" fontId="34" fillId="0" borderId="0" xfId="0" applyNumberFormat="1" applyFont="1"/>
    <xf numFmtId="9" fontId="37" fillId="0" borderId="0" xfId="1900"/>
    <xf numFmtId="3" fontId="34" fillId="0" borderId="0" xfId="0" applyNumberFormat="1" applyFont="1"/>
    <xf numFmtId="9" fontId="32" fillId="0" borderId="0" xfId="1900" applyFont="1"/>
    <xf numFmtId="0" fontId="24" fillId="0" borderId="0" xfId="0" applyFont="1"/>
    <xf numFmtId="0" fontId="39" fillId="0" borderId="0" xfId="0" applyFont="1"/>
    <xf numFmtId="0" fontId="40" fillId="0" borderId="0" xfId="0" applyFont="1"/>
    <xf numFmtId="0" fontId="39" fillId="0" borderId="0" xfId="0" applyFont="1" applyAlignment="1">
      <alignment horizontal="center"/>
    </xf>
    <xf numFmtId="0" fontId="33" fillId="0" borderId="0" xfId="0" applyFont="1"/>
    <xf numFmtId="0" fontId="39" fillId="0" borderId="0" xfId="0" applyFont="1" applyAlignment="1">
      <alignment vertical="center"/>
    </xf>
    <xf numFmtId="0" fontId="91" fillId="0" borderId="0" xfId="0" applyFont="1"/>
    <xf numFmtId="0" fontId="92" fillId="0" borderId="0" xfId="0" applyFont="1"/>
    <xf numFmtId="0" fontId="12" fillId="0" borderId="0" xfId="0" applyFont="1"/>
    <xf numFmtId="3" fontId="39" fillId="0" borderId="0" xfId="0" applyNumberFormat="1" applyFont="1"/>
    <xf numFmtId="0" fontId="12" fillId="0" borderId="19" xfId="0" applyFont="1" applyBorder="1" applyAlignment="1">
      <alignment horizontal="left"/>
    </xf>
    <xf numFmtId="3" fontId="36" fillId="0" borderId="0" xfId="0" applyNumberFormat="1" applyFont="1"/>
    <xf numFmtId="17" fontId="12" fillId="0" borderId="19" xfId="0" applyNumberFormat="1" applyFont="1" applyBorder="1" applyAlignment="1">
      <alignment horizontal="center"/>
    </xf>
    <xf numFmtId="4" fontId="12" fillId="0" borderId="0" xfId="0" applyNumberFormat="1" applyFont="1"/>
    <xf numFmtId="175" fontId="36" fillId="0" borderId="0" xfId="1900" applyNumberFormat="1" applyFont="1" applyAlignment="1">
      <alignment vertical="center"/>
    </xf>
    <xf numFmtId="0" fontId="12" fillId="0" borderId="0" xfId="0" quotePrefix="1" applyFont="1" applyAlignment="1">
      <alignment vertical="center"/>
    </xf>
    <xf numFmtId="0" fontId="34" fillId="0" borderId="0" xfId="0" applyFont="1" applyAlignment="1">
      <alignment vertical="center" wrapText="1"/>
    </xf>
    <xf numFmtId="183" fontId="34" fillId="0" borderId="0" xfId="0" applyNumberFormat="1" applyFont="1"/>
    <xf numFmtId="0" fontId="39" fillId="0" borderId="0" xfId="0" applyFont="1" applyAlignment="1">
      <alignment horizontal="center" vertical="center"/>
    </xf>
    <xf numFmtId="0" fontId="12" fillId="0" borderId="19" xfId="0" applyFont="1" applyBorder="1" applyAlignment="1">
      <alignment horizontal="center" wrapText="1"/>
    </xf>
    <xf numFmtId="0" fontId="12" fillId="0" borderId="19" xfId="1882" quotePrefix="1" applyFont="1" applyBorder="1" applyAlignment="1">
      <alignment vertical="center"/>
    </xf>
    <xf numFmtId="0" fontId="12" fillId="0" borderId="0" xfId="1882" applyFont="1" applyAlignment="1">
      <alignment vertical="center"/>
    </xf>
    <xf numFmtId="0" fontId="12" fillId="0" borderId="0" xfId="0" applyFont="1" applyAlignment="1">
      <alignment vertical="center" wrapText="1"/>
    </xf>
    <xf numFmtId="178" fontId="32" fillId="0" borderId="0" xfId="1152" applyFont="1" applyBorder="1"/>
    <xf numFmtId="0" fontId="47" fillId="0" borderId="0" xfId="0" applyFont="1"/>
    <xf numFmtId="3" fontId="32" fillId="0" borderId="0" xfId="0" applyNumberFormat="1" applyFont="1"/>
    <xf numFmtId="0" fontId="12" fillId="0" borderId="0" xfId="0" applyFont="1" applyAlignment="1">
      <alignment vertical="center"/>
    </xf>
    <xf numFmtId="9" fontId="12" fillId="0" borderId="19" xfId="0" applyNumberFormat="1" applyFont="1" applyBorder="1" applyAlignment="1">
      <alignment horizontal="center" wrapText="1"/>
    </xf>
    <xf numFmtId="190" fontId="12" fillId="0" borderId="0" xfId="0" applyNumberFormat="1" applyFont="1" applyAlignment="1">
      <alignment wrapText="1"/>
    </xf>
    <xf numFmtId="0" fontId="93" fillId="0" borderId="0" xfId="1224" applyFont="1" applyAlignment="1">
      <alignment vertical="center"/>
    </xf>
    <xf numFmtId="0" fontId="94" fillId="0" borderId="0" xfId="0" applyFont="1" applyAlignment="1">
      <alignment vertical="center"/>
    </xf>
    <xf numFmtId="0" fontId="12" fillId="0" borderId="21" xfId="0" applyFont="1" applyBorder="1" applyAlignment="1">
      <alignment horizontal="center" vertical="center"/>
    </xf>
    <xf numFmtId="189" fontId="12" fillId="0" borderId="19" xfId="1152" applyNumberFormat="1" applyFont="1" applyFill="1" applyBorder="1" applyAlignment="1">
      <alignment horizontal="center" vertical="center"/>
    </xf>
    <xf numFmtId="3" fontId="12" fillId="0" borderId="19" xfId="0" applyNumberFormat="1" applyFont="1" applyBorder="1" applyAlignment="1">
      <alignment horizontal="center"/>
    </xf>
    <xf numFmtId="0" fontId="12" fillId="0" borderId="19" xfId="0" applyFont="1" applyBorder="1"/>
    <xf numFmtId="0" fontId="12" fillId="0" borderId="22" xfId="0" applyFont="1" applyBorder="1" applyAlignment="1">
      <alignment wrapText="1"/>
    </xf>
    <xf numFmtId="0" fontId="34" fillId="0" borderId="0" xfId="0" applyFont="1" applyAlignment="1">
      <alignment vertical="center"/>
    </xf>
    <xf numFmtId="2" fontId="34" fillId="0" borderId="0" xfId="0" applyNumberFormat="1" applyFont="1" applyAlignment="1">
      <alignment vertical="center"/>
    </xf>
    <xf numFmtId="0" fontId="12" fillId="0" borderId="19" xfId="0" applyFont="1" applyBorder="1" applyAlignment="1">
      <alignment horizontal="center" vertical="center"/>
    </xf>
    <xf numFmtId="0" fontId="12" fillId="0" borderId="19" xfId="0" applyFont="1" applyBorder="1" applyAlignment="1">
      <alignment horizontal="center"/>
    </xf>
    <xf numFmtId="0" fontId="12" fillId="0" borderId="19" xfId="0" applyFont="1" applyBorder="1" applyAlignment="1">
      <alignment horizontal="left" vertical="center"/>
    </xf>
    <xf numFmtId="173" fontId="36" fillId="0" borderId="0" xfId="1900" applyNumberFormat="1" applyFont="1" applyAlignment="1">
      <alignment vertical="center"/>
    </xf>
    <xf numFmtId="173" fontId="12" fillId="0" borderId="0" xfId="1882" applyNumberFormat="1" applyFont="1" applyAlignment="1">
      <alignment vertical="center"/>
    </xf>
    <xf numFmtId="173" fontId="47" fillId="0" borderId="0" xfId="1900" applyNumberFormat="1" applyFont="1" applyBorder="1"/>
    <xf numFmtId="0" fontId="12" fillId="0" borderId="19" xfId="0" applyFont="1" applyBorder="1" applyAlignment="1">
      <alignment horizontal="left" wrapText="1"/>
    </xf>
    <xf numFmtId="2" fontId="36" fillId="0" borderId="0" xfId="1900" applyNumberFormat="1" applyFont="1" applyAlignment="1">
      <alignment vertical="center"/>
    </xf>
    <xf numFmtId="0" fontId="35" fillId="0" borderId="0" xfId="0" applyFont="1" applyAlignment="1">
      <alignment wrapText="1"/>
    </xf>
    <xf numFmtId="0" fontId="95" fillId="0" borderId="0" xfId="0" applyFont="1"/>
    <xf numFmtId="0" fontId="96" fillId="0" borderId="0" xfId="0" applyFont="1" applyAlignment="1">
      <alignment wrapText="1"/>
    </xf>
    <xf numFmtId="0" fontId="97" fillId="0" borderId="0" xfId="0" applyFont="1"/>
    <xf numFmtId="0" fontId="98" fillId="0" borderId="0" xfId="0" applyFont="1"/>
    <xf numFmtId="37" fontId="12" fillId="0" borderId="19" xfId="0" applyNumberFormat="1" applyFont="1" applyBorder="1" applyAlignment="1">
      <alignment horizontal="center" vertical="center"/>
    </xf>
    <xf numFmtId="175" fontId="36" fillId="0" borderId="19" xfId="1900" applyNumberFormat="1" applyFont="1" applyBorder="1" applyAlignment="1" applyProtection="1">
      <alignment horizontal="center" vertical="center"/>
    </xf>
    <xf numFmtId="184" fontId="12" fillId="0" borderId="19" xfId="0" applyNumberFormat="1" applyFont="1" applyBorder="1" applyAlignment="1">
      <alignment horizontal="center" vertical="center"/>
    </xf>
    <xf numFmtId="3" fontId="12" fillId="0" borderId="19" xfId="0" applyNumberFormat="1" applyFont="1" applyBorder="1" applyAlignment="1">
      <alignment horizontal="center" vertical="center"/>
    </xf>
    <xf numFmtId="180" fontId="37" fillId="0" borderId="0" xfId="1152" applyNumberFormat="1"/>
    <xf numFmtId="0" fontId="60" fillId="0" borderId="0" xfId="0" applyFont="1" applyAlignment="1">
      <alignment horizontal="justify" vertical="center" wrapText="1"/>
    </xf>
    <xf numFmtId="0" fontId="34" fillId="0" borderId="0" xfId="1882" applyFont="1"/>
    <xf numFmtId="175" fontId="12" fillId="0" borderId="0" xfId="0" applyNumberFormat="1" applyFont="1"/>
    <xf numFmtId="0" fontId="99" fillId="0" borderId="0" xfId="1136" applyFont="1" applyBorder="1" applyAlignment="1" applyProtection="1">
      <alignment horizontal="center" vertical="center"/>
    </xf>
    <xf numFmtId="4" fontId="97" fillId="0" borderId="0" xfId="0" applyNumberFormat="1" applyFont="1"/>
    <xf numFmtId="0" fontId="96" fillId="0" borderId="0" xfId="0" applyFont="1" applyAlignment="1">
      <alignment horizontal="center" wrapText="1"/>
    </xf>
    <xf numFmtId="0" fontId="65" fillId="0" borderId="0" xfId="1265" applyFont="1" applyAlignment="1" applyProtection="1">
      <alignment horizontal="right" wrapText="1" readingOrder="1"/>
      <protection locked="0"/>
    </xf>
    <xf numFmtId="192" fontId="66" fillId="0" borderId="0" xfId="0" applyNumberFormat="1" applyFont="1" applyAlignment="1">
      <alignment vertical="top" wrapText="1"/>
    </xf>
    <xf numFmtId="174" fontId="12" fillId="0" borderId="19" xfId="0" applyNumberFormat="1" applyFont="1" applyBorder="1" applyAlignment="1">
      <alignment horizontal="center" vertical="center"/>
    </xf>
    <xf numFmtId="195" fontId="69" fillId="53" borderId="0" xfId="1267" applyNumberFormat="1" applyFont="1" applyFill="1" applyAlignment="1" applyProtection="1">
      <alignment horizontal="right" vertical="top" wrapText="1" readingOrder="1"/>
      <protection locked="0"/>
    </xf>
    <xf numFmtId="0" fontId="68" fillId="0" borderId="0" xfId="1267" applyFont="1" applyAlignment="1" applyProtection="1">
      <alignment horizontal="center" vertical="top" wrapText="1" readingOrder="1"/>
      <protection locked="0"/>
    </xf>
    <xf numFmtId="194" fontId="69" fillId="53" borderId="0" xfId="1267" applyNumberFormat="1" applyFont="1" applyFill="1" applyAlignment="1" applyProtection="1">
      <alignment horizontal="right" vertical="top" wrapText="1" readingOrder="1"/>
      <protection locked="0"/>
    </xf>
    <xf numFmtId="9" fontId="32" fillId="0" borderId="0" xfId="1900" applyFont="1" applyFill="1" applyBorder="1" applyAlignment="1">
      <alignment vertical="center"/>
    </xf>
    <xf numFmtId="194" fontId="69" fillId="0" borderId="0" xfId="1267" applyNumberFormat="1" applyFont="1" applyAlignment="1" applyProtection="1">
      <alignment horizontal="right" vertical="top" wrapText="1" readingOrder="1"/>
      <protection locked="0"/>
    </xf>
    <xf numFmtId="194" fontId="68" fillId="0" borderId="0" xfId="1267" applyNumberFormat="1" applyFont="1" applyAlignment="1" applyProtection="1">
      <alignment horizontal="right" vertical="top" wrapText="1" readingOrder="1"/>
      <protection locked="0"/>
    </xf>
    <xf numFmtId="195" fontId="69" fillId="0" borderId="0" xfId="1267" applyNumberFormat="1" applyFont="1" applyAlignment="1" applyProtection="1">
      <alignment horizontal="right" vertical="top" wrapText="1" readingOrder="1"/>
      <protection locked="0"/>
    </xf>
    <xf numFmtId="0" fontId="69" fillId="0" borderId="0" xfId="1267" applyFont="1" applyAlignment="1" applyProtection="1">
      <alignment vertical="top" wrapText="1" readingOrder="1"/>
      <protection locked="0"/>
    </xf>
    <xf numFmtId="195" fontId="68" fillId="0" borderId="0" xfId="1267" applyNumberFormat="1" applyFont="1" applyAlignment="1" applyProtection="1">
      <alignment horizontal="right" vertical="top" wrapText="1" readingOrder="1"/>
      <protection locked="0"/>
    </xf>
    <xf numFmtId="3" fontId="39" fillId="0" borderId="0" xfId="0" applyNumberFormat="1" applyFont="1" applyAlignment="1">
      <alignment vertical="center"/>
    </xf>
    <xf numFmtId="173" fontId="39" fillId="0" borderId="0" xfId="0" applyNumberFormat="1" applyFont="1" applyAlignment="1">
      <alignment vertical="center"/>
    </xf>
    <xf numFmtId="9" fontId="36" fillId="0" borderId="0" xfId="1900" applyFont="1" applyFill="1" applyBorder="1" applyAlignment="1">
      <alignment vertical="center"/>
    </xf>
    <xf numFmtId="0" fontId="100" fillId="0" borderId="0" xfId="0" applyFont="1"/>
    <xf numFmtId="173" fontId="100" fillId="0" borderId="0" xfId="0" applyNumberFormat="1" applyFont="1"/>
    <xf numFmtId="176" fontId="0" fillId="0" borderId="0" xfId="0" applyNumberFormat="1"/>
    <xf numFmtId="9" fontId="91" fillId="0" borderId="0" xfId="0" applyNumberFormat="1" applyFont="1"/>
    <xf numFmtId="198" fontId="12" fillId="0" borderId="0" xfId="0" applyNumberFormat="1" applyFont="1"/>
    <xf numFmtId="3" fontId="12" fillId="0" borderId="0" xfId="0" applyNumberFormat="1" applyFont="1"/>
    <xf numFmtId="0" fontId="37" fillId="0" borderId="0" xfId="1152" applyNumberFormat="1"/>
    <xf numFmtId="0" fontId="0" fillId="0" borderId="0" xfId="0" applyAlignment="1">
      <alignment wrapText="1"/>
    </xf>
    <xf numFmtId="3" fontId="12" fillId="0" borderId="0" xfId="1165" applyNumberFormat="1" applyFont="1" applyFill="1" applyBorder="1" applyAlignment="1">
      <alignment horizontal="center" vertical="center"/>
    </xf>
    <xf numFmtId="176" fontId="12" fillId="0" borderId="0" xfId="1165" applyNumberFormat="1" applyFont="1" applyFill="1" applyBorder="1" applyAlignment="1">
      <alignment horizontal="center" vertical="center"/>
    </xf>
    <xf numFmtId="0" fontId="39" fillId="0" borderId="0" xfId="0" applyFont="1" applyAlignment="1">
      <alignment horizontal="center" vertical="center" wrapText="1"/>
    </xf>
    <xf numFmtId="17" fontId="104" fillId="0" borderId="0" xfId="1225" applyNumberFormat="1" applyFont="1" applyAlignment="1">
      <alignment horizontal="left" vertical="center"/>
    </xf>
    <xf numFmtId="0" fontId="39" fillId="0" borderId="0" xfId="1225" applyFont="1" applyAlignment="1">
      <alignment vertical="center"/>
    </xf>
    <xf numFmtId="0" fontId="39" fillId="0" borderId="19" xfId="0" applyFont="1" applyBorder="1" applyAlignment="1">
      <alignment horizontal="center" vertical="center" wrapText="1"/>
    </xf>
    <xf numFmtId="0" fontId="91" fillId="0" borderId="0" xfId="0" applyFont="1" applyAlignment="1">
      <alignment wrapText="1"/>
    </xf>
    <xf numFmtId="4" fontId="91" fillId="0" borderId="0" xfId="0" applyNumberFormat="1" applyFont="1"/>
    <xf numFmtId="0" fontId="65" fillId="0" borderId="0" xfId="1241" applyFont="1" applyAlignment="1" applyProtection="1">
      <alignment horizontal="right" vertical="top" wrapText="1" readingOrder="1"/>
      <protection locked="0"/>
    </xf>
    <xf numFmtId="0" fontId="65" fillId="0" borderId="0" xfId="1241" applyFont="1" applyAlignment="1" applyProtection="1">
      <alignment vertical="top" wrapText="1" readingOrder="1"/>
      <protection locked="0"/>
    </xf>
    <xf numFmtId="0" fontId="12" fillId="0" borderId="0" xfId="1241" applyAlignment="1">
      <alignment wrapText="1" readingOrder="1"/>
    </xf>
    <xf numFmtId="0" fontId="12" fillId="0" borderId="0" xfId="1241" applyAlignment="1">
      <alignment wrapText="1"/>
    </xf>
    <xf numFmtId="200" fontId="91" fillId="0" borderId="0" xfId="0" applyNumberFormat="1" applyFont="1"/>
    <xf numFmtId="0" fontId="12" fillId="0" borderId="0" xfId="1232" applyAlignment="1">
      <alignment wrapText="1"/>
    </xf>
    <xf numFmtId="0" fontId="65" fillId="0" borderId="0" xfId="1232" applyFont="1" applyAlignment="1" applyProtection="1">
      <alignment horizontal="right" vertical="top" wrapText="1" readingOrder="1"/>
      <protection locked="0"/>
    </xf>
    <xf numFmtId="4" fontId="91" fillId="0" borderId="0" xfId="0" applyNumberFormat="1" applyFont="1" applyAlignment="1">
      <alignment wrapText="1"/>
    </xf>
    <xf numFmtId="198" fontId="91" fillId="0" borderId="0" xfId="0" applyNumberFormat="1" applyFont="1"/>
    <xf numFmtId="173" fontId="92" fillId="0" borderId="0" xfId="0" applyNumberFormat="1" applyFont="1"/>
    <xf numFmtId="3" fontId="92" fillId="0" borderId="0" xfId="0" applyNumberFormat="1" applyFont="1"/>
    <xf numFmtId="0" fontId="39" fillId="53" borderId="19" xfId="0" applyFont="1" applyFill="1" applyBorder="1" applyAlignment="1">
      <alignment horizontal="center" vertical="center" wrapText="1"/>
    </xf>
    <xf numFmtId="0" fontId="34" fillId="0" borderId="0" xfId="0" applyFont="1" applyAlignment="1">
      <alignment horizontal="left" vertical="top" wrapText="1"/>
    </xf>
    <xf numFmtId="9" fontId="12" fillId="0" borderId="0" xfId="0" applyNumberFormat="1" applyFont="1"/>
    <xf numFmtId="4" fontId="34" fillId="0" borderId="0" xfId="0" applyNumberFormat="1" applyFont="1" applyAlignment="1">
      <alignment horizontal="center"/>
    </xf>
    <xf numFmtId="2" fontId="97" fillId="0" borderId="0" xfId="0" applyNumberFormat="1" applyFont="1"/>
    <xf numFmtId="3" fontId="97" fillId="0" borderId="0" xfId="0" applyNumberFormat="1" applyFont="1"/>
    <xf numFmtId="0" fontId="105" fillId="0" borderId="0" xfId="0" applyFont="1" applyAlignment="1">
      <alignment horizontal="center"/>
    </xf>
    <xf numFmtId="3" fontId="105" fillId="0" borderId="0" xfId="0" applyNumberFormat="1" applyFont="1"/>
    <xf numFmtId="173" fontId="105" fillId="0" borderId="0" xfId="0" applyNumberFormat="1" applyFont="1"/>
    <xf numFmtId="9" fontId="0" fillId="0" borderId="0" xfId="0" applyNumberFormat="1"/>
    <xf numFmtId="4" fontId="0" fillId="0" borderId="0" xfId="0" applyNumberFormat="1"/>
    <xf numFmtId="0" fontId="39" fillId="0" borderId="19" xfId="0" applyFont="1" applyBorder="1" applyAlignment="1">
      <alignment horizontal="center" vertical="center"/>
    </xf>
    <xf numFmtId="179" fontId="39" fillId="0" borderId="19" xfId="1153" applyNumberFormat="1" applyFont="1" applyBorder="1" applyAlignment="1">
      <alignment horizontal="center" vertical="center" wrapText="1"/>
    </xf>
    <xf numFmtId="201" fontId="37" fillId="0" borderId="0" xfId="1153" applyNumberFormat="1" applyAlignment="1">
      <alignment vertical="center"/>
    </xf>
    <xf numFmtId="3" fontId="12" fillId="0" borderId="0" xfId="1153" applyNumberFormat="1" applyFont="1" applyFill="1" applyBorder="1" applyAlignment="1">
      <alignment vertical="center"/>
    </xf>
    <xf numFmtId="3" fontId="12" fillId="0" borderId="0" xfId="0" applyNumberFormat="1" applyFont="1" applyAlignment="1">
      <alignment vertical="center"/>
    </xf>
    <xf numFmtId="3" fontId="12" fillId="0" borderId="19" xfId="1153" applyNumberFormat="1" applyFont="1" applyFill="1" applyBorder="1" applyAlignment="1">
      <alignment horizontal="center" vertical="center"/>
    </xf>
    <xf numFmtId="175" fontId="106" fillId="0" borderId="0" xfId="1900" applyNumberFormat="1" applyFont="1" applyAlignment="1">
      <alignment vertical="center"/>
    </xf>
    <xf numFmtId="173" fontId="91" fillId="0" borderId="0" xfId="0" applyNumberFormat="1" applyFont="1" applyAlignment="1">
      <alignment vertical="center"/>
    </xf>
    <xf numFmtId="0" fontId="91" fillId="0" borderId="0" xfId="0" quotePrefix="1" applyFont="1" applyAlignment="1">
      <alignment vertical="center"/>
    </xf>
    <xf numFmtId="3" fontId="91" fillId="0" borderId="0" xfId="1153" applyNumberFormat="1" applyFont="1" applyFill="1" applyBorder="1" applyAlignment="1">
      <alignment vertical="center"/>
    </xf>
    <xf numFmtId="0" fontId="12" fillId="0" borderId="19" xfId="0" applyFont="1" applyBorder="1" applyAlignment="1">
      <alignment vertical="center"/>
    </xf>
    <xf numFmtId="176" fontId="91" fillId="0" borderId="0" xfId="0" applyNumberFormat="1" applyFont="1" applyAlignment="1">
      <alignment vertical="center"/>
    </xf>
    <xf numFmtId="0" fontId="91" fillId="0" borderId="0" xfId="0" applyFont="1" applyAlignment="1">
      <alignment vertical="center"/>
    </xf>
    <xf numFmtId="3" fontId="91" fillId="0" borderId="0" xfId="0" quotePrefix="1" applyNumberFormat="1" applyFont="1" applyAlignment="1">
      <alignment vertical="center"/>
    </xf>
    <xf numFmtId="185" fontId="91" fillId="0" borderId="0" xfId="0" applyNumberFormat="1" applyFont="1" applyAlignment="1">
      <alignment vertical="center"/>
    </xf>
    <xf numFmtId="0" fontId="95" fillId="0" borderId="0" xfId="0" applyFont="1" applyAlignment="1">
      <alignment vertical="center"/>
    </xf>
    <xf numFmtId="0" fontId="98" fillId="0" borderId="0" xfId="0" applyFont="1" applyAlignment="1">
      <alignment vertical="center"/>
    </xf>
    <xf numFmtId="176" fontId="12" fillId="0" borderId="0" xfId="0" applyNumberFormat="1" applyFont="1" applyAlignment="1">
      <alignment vertical="center"/>
    </xf>
    <xf numFmtId="173" fontId="12" fillId="0" borderId="0" xfId="0" applyNumberFormat="1" applyFont="1" applyAlignment="1">
      <alignment vertical="center"/>
    </xf>
    <xf numFmtId="3" fontId="98" fillId="0" borderId="0" xfId="1153" applyNumberFormat="1" applyFont="1" applyFill="1" applyBorder="1" applyAlignment="1">
      <alignment vertical="center"/>
    </xf>
    <xf numFmtId="3" fontId="98" fillId="0" borderId="0" xfId="0" applyNumberFormat="1" applyFont="1" applyAlignment="1">
      <alignment vertical="center"/>
    </xf>
    <xf numFmtId="0" fontId="98" fillId="0" borderId="0" xfId="0" quotePrefix="1" applyFont="1" applyAlignment="1">
      <alignment vertical="center"/>
    </xf>
    <xf numFmtId="0" fontId="107" fillId="0" borderId="0" xfId="0" applyFont="1"/>
    <xf numFmtId="0" fontId="91" fillId="0" borderId="0" xfId="0" applyFont="1" applyAlignment="1">
      <alignment horizontal="center" vertical="center" wrapText="1"/>
    </xf>
    <xf numFmtId="3" fontId="12" fillId="0" borderId="19" xfId="0" applyNumberFormat="1" applyFont="1" applyBorder="1" applyAlignment="1">
      <alignment horizontal="center" vertical="center" wrapText="1"/>
    </xf>
    <xf numFmtId="3" fontId="91" fillId="0" borderId="0" xfId="0" applyNumberFormat="1" applyFont="1" applyAlignment="1">
      <alignment horizontal="center" vertical="center" wrapText="1"/>
    </xf>
    <xf numFmtId="189" fontId="91" fillId="0" borderId="0" xfId="1152" applyNumberFormat="1" applyFont="1" applyFill="1" applyBorder="1" applyAlignment="1">
      <alignment horizontal="center" vertical="center" wrapText="1"/>
    </xf>
    <xf numFmtId="0" fontId="34" fillId="0" borderId="23" xfId="0" applyFont="1" applyBorder="1" applyAlignment="1">
      <alignment wrapText="1"/>
    </xf>
    <xf numFmtId="189" fontId="12" fillId="0" borderId="19" xfId="1152" applyNumberFormat="1" applyFont="1" applyFill="1" applyBorder="1" applyAlignment="1">
      <alignment horizontal="left" vertical="center"/>
    </xf>
    <xf numFmtId="3" fontId="91" fillId="0" borderId="0" xfId="0" applyNumberFormat="1" applyFont="1"/>
    <xf numFmtId="0" fontId="108" fillId="0" borderId="0" xfId="0" applyFont="1" applyAlignment="1">
      <alignment horizontal="left" vertical="center" wrapText="1"/>
    </xf>
    <xf numFmtId="0" fontId="108" fillId="0" borderId="0" xfId="0" applyFont="1" applyAlignment="1">
      <alignment horizontal="left"/>
    </xf>
    <xf numFmtId="0" fontId="108" fillId="0" borderId="0" xfId="0" applyFont="1" applyAlignment="1">
      <alignment horizontal="left" wrapText="1"/>
    </xf>
    <xf numFmtId="0" fontId="109" fillId="0" borderId="0" xfId="0" applyFont="1" applyAlignment="1">
      <alignment horizontal="left" wrapText="1"/>
    </xf>
    <xf numFmtId="4" fontId="107" fillId="0" borderId="0" xfId="0" applyNumberFormat="1" applyFont="1"/>
    <xf numFmtId="175" fontId="36" fillId="0" borderId="19" xfId="1900" applyNumberFormat="1" applyFont="1" applyFill="1" applyBorder="1" applyAlignment="1" applyProtection="1">
      <alignment horizontal="center" vertical="center"/>
    </xf>
    <xf numFmtId="185" fontId="91" fillId="0" borderId="0" xfId="0" applyNumberFormat="1" applyFont="1"/>
    <xf numFmtId="175" fontId="36" fillId="53" borderId="19" xfId="1900" applyNumberFormat="1" applyFont="1" applyFill="1" applyBorder="1" applyAlignment="1" applyProtection="1">
      <alignment horizontal="center" vertical="center"/>
    </xf>
    <xf numFmtId="0" fontId="92" fillId="0" borderId="0" xfId="0" applyFont="1" applyAlignment="1">
      <alignment horizontal="right"/>
    </xf>
    <xf numFmtId="202" fontId="36" fillId="0" borderId="0" xfId="0" applyNumberFormat="1" applyFont="1"/>
    <xf numFmtId="9" fontId="36" fillId="0" borderId="0" xfId="1900" applyFont="1"/>
    <xf numFmtId="0" fontId="34" fillId="0" borderId="0" xfId="0" applyFont="1" applyAlignment="1">
      <alignment vertical="top" wrapText="1"/>
    </xf>
    <xf numFmtId="175" fontId="12" fillId="0" borderId="19" xfId="0" applyNumberFormat="1" applyFont="1" applyBorder="1" applyAlignment="1">
      <alignment horizontal="center" vertical="center"/>
    </xf>
    <xf numFmtId="0" fontId="39" fillId="53" borderId="19" xfId="0" applyFont="1" applyFill="1" applyBorder="1" applyAlignment="1">
      <alignment horizontal="center" vertical="center"/>
    </xf>
    <xf numFmtId="3" fontId="12" fillId="53" borderId="19" xfId="0" applyNumberFormat="1" applyFont="1" applyFill="1" applyBorder="1" applyAlignment="1">
      <alignment horizontal="center" vertical="center"/>
    </xf>
    <xf numFmtId="172" fontId="39" fillId="0" borderId="0" xfId="0" applyNumberFormat="1" applyFont="1" applyAlignment="1">
      <alignment horizontal="center" vertical="center"/>
    </xf>
    <xf numFmtId="3" fontId="12" fillId="0" borderId="0" xfId="0" applyNumberFormat="1" applyFont="1" applyAlignment="1">
      <alignment horizontal="center" vertical="center"/>
    </xf>
    <xf numFmtId="0" fontId="34" fillId="0" borderId="0" xfId="0" applyFont="1" applyAlignment="1">
      <alignment horizontal="left" vertical="center" wrapText="1"/>
    </xf>
    <xf numFmtId="203" fontId="34" fillId="0" borderId="0" xfId="0" applyNumberFormat="1" applyFont="1" applyAlignment="1">
      <alignment horizontal="center"/>
    </xf>
    <xf numFmtId="2" fontId="34" fillId="0" borderId="0" xfId="0" applyNumberFormat="1" applyFont="1" applyAlignment="1">
      <alignment horizontal="center"/>
    </xf>
    <xf numFmtId="2" fontId="34" fillId="0" borderId="0" xfId="0" applyNumberFormat="1" applyFont="1"/>
    <xf numFmtId="177" fontId="34" fillId="0" borderId="0" xfId="0" applyNumberFormat="1" applyFont="1"/>
    <xf numFmtId="175" fontId="32" fillId="0" borderId="0" xfId="1900" applyNumberFormat="1" applyFont="1"/>
    <xf numFmtId="17" fontId="102" fillId="0" borderId="24" xfId="0" applyNumberFormat="1" applyFont="1" applyBorder="1" applyAlignment="1">
      <alignment horizontal="center" vertical="center" wrapText="1"/>
    </xf>
    <xf numFmtId="0" fontId="102" fillId="0" borderId="25" xfId="0" applyFont="1" applyBorder="1" applyAlignment="1">
      <alignment horizontal="right" vertical="center" wrapText="1"/>
    </xf>
    <xf numFmtId="0" fontId="101" fillId="53" borderId="26" xfId="0" applyFont="1" applyFill="1" applyBorder="1" applyAlignment="1">
      <alignment horizontal="right" vertical="center" wrapText="1"/>
    </xf>
    <xf numFmtId="17" fontId="102" fillId="0" borderId="27" xfId="0" applyNumberFormat="1" applyFont="1" applyBorder="1" applyAlignment="1">
      <alignment horizontal="center" vertical="center" wrapText="1"/>
    </xf>
    <xf numFmtId="0" fontId="102" fillId="0" borderId="28" xfId="0" applyFont="1" applyBorder="1" applyAlignment="1">
      <alignment horizontal="right" vertical="center" wrapText="1"/>
    </xf>
    <xf numFmtId="0" fontId="39" fillId="0" borderId="19" xfId="0" applyFont="1" applyBorder="1" applyAlignment="1">
      <alignment horizontal="center" wrapText="1"/>
    </xf>
    <xf numFmtId="0" fontId="12" fillId="0" borderId="0" xfId="1238"/>
    <xf numFmtId="0" fontId="65" fillId="0" borderId="29" xfId="1238" applyFont="1" applyBorder="1" applyAlignment="1" applyProtection="1">
      <alignment horizontal="right" vertical="top" wrapText="1" readingOrder="1"/>
      <protection locked="0"/>
    </xf>
    <xf numFmtId="0" fontId="78" fillId="0" borderId="0" xfId="1238" applyFont="1" applyAlignment="1" applyProtection="1">
      <alignment horizontal="left" wrapText="1" readingOrder="1"/>
      <protection locked="0"/>
    </xf>
    <xf numFmtId="0" fontId="78" fillId="0" borderId="30" xfId="1238" applyFont="1" applyBorder="1" applyAlignment="1" applyProtection="1">
      <alignment horizontal="left" wrapText="1" readingOrder="1"/>
      <protection locked="0"/>
    </xf>
    <xf numFmtId="0" fontId="79" fillId="0" borderId="0" xfId="1238" applyFont="1" applyAlignment="1" applyProtection="1">
      <alignment horizontal="center" wrapText="1" readingOrder="2"/>
      <protection locked="0"/>
    </xf>
    <xf numFmtId="0" fontId="65" fillId="0" borderId="0" xfId="0" applyFont="1" applyAlignment="1" applyProtection="1">
      <alignment horizontal="right" vertical="top" wrapText="1" readingOrder="1"/>
      <protection locked="0"/>
    </xf>
    <xf numFmtId="0" fontId="65" fillId="0" borderId="0" xfId="0" applyFont="1" applyAlignment="1" applyProtection="1">
      <alignment vertical="top" wrapText="1" readingOrder="1"/>
      <protection locked="0"/>
    </xf>
    <xf numFmtId="0" fontId="65" fillId="0" borderId="30" xfId="1238" applyFont="1" applyBorder="1" applyAlignment="1" applyProtection="1">
      <alignment vertical="top" wrapText="1" readingOrder="1"/>
      <protection locked="0"/>
    </xf>
    <xf numFmtId="0" fontId="65" fillId="0" borderId="0" xfId="1238" applyFont="1" applyAlignment="1" applyProtection="1">
      <alignment horizontal="right" vertical="top" wrapText="1" readingOrder="1"/>
      <protection locked="0"/>
    </xf>
    <xf numFmtId="0" fontId="65" fillId="0" borderId="0" xfId="1263" applyFont="1" applyAlignment="1" applyProtection="1">
      <alignment horizontal="right" vertical="top" wrapText="1" readingOrder="1"/>
      <protection locked="0"/>
    </xf>
    <xf numFmtId="0" fontId="65" fillId="0" borderId="0" xfId="1263" applyFont="1" applyAlignment="1" applyProtection="1">
      <alignment vertical="top" wrapText="1" readingOrder="1"/>
      <protection locked="0"/>
    </xf>
    <xf numFmtId="0" fontId="12" fillId="0" borderId="0" xfId="1263" applyAlignment="1">
      <alignment wrapText="1"/>
    </xf>
    <xf numFmtId="0" fontId="12" fillId="53" borderId="0" xfId="0" applyFont="1" applyFill="1"/>
    <xf numFmtId="0" fontId="12" fillId="0" borderId="0" xfId="1238" applyAlignment="1">
      <alignment wrapText="1"/>
    </xf>
    <xf numFmtId="4" fontId="92" fillId="0" borderId="0" xfId="0" applyNumberFormat="1" applyFont="1"/>
    <xf numFmtId="0" fontId="65" fillId="0" borderId="0" xfId="1238" applyFont="1" applyAlignment="1" applyProtection="1">
      <alignment horizontal="left" vertical="top" wrapText="1" readingOrder="1"/>
      <protection locked="0"/>
    </xf>
    <xf numFmtId="0" fontId="79" fillId="0" borderId="31" xfId="1238" applyFont="1" applyBorder="1" applyAlignment="1" applyProtection="1">
      <alignment vertical="top" wrapText="1" readingOrder="1"/>
      <protection locked="0"/>
    </xf>
    <xf numFmtId="0" fontId="79" fillId="0" borderId="32" xfId="1238" applyFont="1" applyBorder="1" applyAlignment="1" applyProtection="1">
      <alignment vertical="top" wrapText="1" readingOrder="1"/>
      <protection locked="0"/>
    </xf>
    <xf numFmtId="0" fontId="79" fillId="0" borderId="31" xfId="1238" applyFont="1" applyBorder="1" applyAlignment="1" applyProtection="1">
      <alignment horizontal="right" vertical="top" wrapText="1" readingOrder="1"/>
      <protection locked="0"/>
    </xf>
    <xf numFmtId="1" fontId="39" fillId="0" borderId="0" xfId="0" applyNumberFormat="1" applyFont="1"/>
    <xf numFmtId="9" fontId="39" fillId="0" borderId="0" xfId="0" applyNumberFormat="1" applyFont="1"/>
    <xf numFmtId="0" fontId="33" fillId="0" borderId="0" xfId="0" applyFont="1" applyAlignment="1">
      <alignment horizontal="center"/>
    </xf>
    <xf numFmtId="3" fontId="33" fillId="0" borderId="0" xfId="0" applyNumberFormat="1" applyFont="1"/>
    <xf numFmtId="173" fontId="33" fillId="0" borderId="0" xfId="0" applyNumberFormat="1" applyFont="1"/>
    <xf numFmtId="9" fontId="39" fillId="0" borderId="0" xfId="0" applyNumberFormat="1" applyFont="1" applyAlignment="1">
      <alignment vertical="center"/>
    </xf>
    <xf numFmtId="166" fontId="39" fillId="0" borderId="0" xfId="0" applyNumberFormat="1" applyFont="1" applyAlignment="1">
      <alignment vertical="center"/>
    </xf>
    <xf numFmtId="194" fontId="69" fillId="0" borderId="0" xfId="1241" applyNumberFormat="1" applyFont="1" applyAlignment="1" applyProtection="1">
      <alignment horizontal="right" vertical="top" wrapText="1" readingOrder="1"/>
      <protection locked="0"/>
    </xf>
    <xf numFmtId="195" fontId="69" fillId="0" borderId="0" xfId="1278" applyNumberFormat="1" applyFont="1" applyAlignment="1" applyProtection="1">
      <alignment horizontal="right" vertical="top" wrapText="1" readingOrder="1"/>
      <protection locked="0"/>
    </xf>
    <xf numFmtId="195" fontId="69" fillId="0" borderId="0" xfId="1241" applyNumberFormat="1" applyFont="1" applyAlignment="1" applyProtection="1">
      <alignment horizontal="right" vertical="top" wrapText="1" readingOrder="1"/>
      <protection locked="0"/>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37" fontId="12" fillId="0" borderId="19" xfId="0" applyNumberFormat="1" applyFont="1" applyBorder="1" applyAlignment="1">
      <alignment horizontal="center"/>
    </xf>
    <xf numFmtId="201" fontId="12" fillId="0" borderId="19" xfId="0" applyNumberFormat="1" applyFont="1" applyBorder="1" applyAlignment="1">
      <alignment horizontal="center"/>
    </xf>
    <xf numFmtId="37" fontId="12" fillId="0" borderId="0" xfId="0" applyNumberFormat="1" applyFont="1"/>
    <xf numFmtId="173" fontId="36" fillId="0" borderId="19" xfId="1900" applyNumberFormat="1" applyFont="1" applyBorder="1" applyAlignment="1" applyProtection="1">
      <alignment horizontal="center"/>
    </xf>
    <xf numFmtId="0" fontId="34" fillId="0" borderId="0" xfId="0" applyFont="1" applyAlignment="1">
      <alignment horizontal="right"/>
    </xf>
    <xf numFmtId="175" fontId="36" fillId="0" borderId="0" xfId="1900" applyNumberFormat="1" applyFont="1"/>
    <xf numFmtId="0" fontId="39" fillId="0" borderId="19" xfId="0" applyFont="1" applyBorder="1" applyAlignment="1">
      <alignment horizontal="center"/>
    </xf>
    <xf numFmtId="3" fontId="0" fillId="0" borderId="34" xfId="0" applyNumberFormat="1" applyBorder="1"/>
    <xf numFmtId="0" fontId="0" fillId="0" borderId="35" xfId="0" applyBorder="1"/>
    <xf numFmtId="0" fontId="110" fillId="0" borderId="0" xfId="1152" applyNumberFormat="1" applyFont="1"/>
    <xf numFmtId="1" fontId="47" fillId="0" borderId="0" xfId="1900" applyNumberFormat="1" applyFont="1"/>
    <xf numFmtId="0" fontId="39" fillId="0" borderId="19" xfId="0" applyFont="1" applyBorder="1" applyAlignment="1">
      <alignment horizontal="left"/>
    </xf>
    <xf numFmtId="180" fontId="12" fillId="0" borderId="0" xfId="0" applyNumberFormat="1" applyFont="1"/>
    <xf numFmtId="178" fontId="12" fillId="0" borderId="0" xfId="0" applyNumberFormat="1" applyFont="1"/>
    <xf numFmtId="165" fontId="12" fillId="0" borderId="0" xfId="0" applyNumberFormat="1" applyFont="1"/>
    <xf numFmtId="171" fontId="12" fillId="0" borderId="0" xfId="0" applyNumberFormat="1" applyFont="1"/>
    <xf numFmtId="0" fontId="88" fillId="0" borderId="0" xfId="1136" applyFont="1"/>
    <xf numFmtId="176" fontId="12" fillId="0" borderId="19" xfId="0" applyNumberFormat="1" applyFont="1" applyBorder="1" applyAlignment="1">
      <alignment horizontal="center" vertical="center"/>
    </xf>
    <xf numFmtId="9" fontId="12" fillId="0" borderId="19" xfId="0" applyNumberFormat="1" applyFont="1" applyBorder="1" applyAlignment="1">
      <alignment horizontal="center" vertical="center"/>
    </xf>
    <xf numFmtId="4" fontId="98" fillId="0" borderId="0" xfId="0" applyNumberFormat="1" applyFont="1"/>
    <xf numFmtId="175" fontId="47" fillId="0" borderId="0" xfId="1900" applyNumberFormat="1" applyFont="1"/>
    <xf numFmtId="180" fontId="36" fillId="0" borderId="0" xfId="1152" applyNumberFormat="1" applyFont="1" applyFill="1" applyBorder="1" applyAlignment="1">
      <alignment horizontal="center" vertical="center"/>
    </xf>
    <xf numFmtId="0" fontId="110" fillId="0" borderId="0" xfId="1152" applyNumberFormat="1" applyFont="1" applyFill="1"/>
    <xf numFmtId="1" fontId="32" fillId="0" borderId="0" xfId="1900" applyNumberFormat="1" applyFont="1" applyFill="1"/>
    <xf numFmtId="0" fontId="111" fillId="0" borderId="0" xfId="1226" applyFont="1"/>
    <xf numFmtId="0" fontId="112" fillId="0" borderId="0" xfId="1226" applyFont="1"/>
    <xf numFmtId="0" fontId="104" fillId="0" borderId="0" xfId="1226" applyFont="1" applyAlignment="1">
      <alignment horizontal="center"/>
    </xf>
    <xf numFmtId="17" fontId="104" fillId="0" borderId="0" xfId="1226" quotePrefix="1" applyNumberFormat="1" applyFont="1" applyAlignment="1">
      <alignment horizontal="center"/>
    </xf>
    <xf numFmtId="0" fontId="113" fillId="0" borderId="0" xfId="1226" applyFont="1" applyAlignment="1">
      <alignment horizontal="left" indent="15"/>
    </xf>
    <xf numFmtId="0" fontId="114" fillId="0" borderId="0" xfId="1226" applyFont="1" applyAlignment="1">
      <alignment horizontal="center"/>
    </xf>
    <xf numFmtId="0" fontId="115" fillId="0" borderId="0" xfId="1226" applyFont="1"/>
    <xf numFmtId="0" fontId="111" fillId="0" borderId="0" xfId="1226" quotePrefix="1" applyFont="1"/>
    <xf numFmtId="0" fontId="116" fillId="0" borderId="0" xfId="1226" applyFont="1"/>
    <xf numFmtId="0" fontId="117" fillId="0" borderId="0" xfId="1226" applyFont="1"/>
    <xf numFmtId="0" fontId="118" fillId="0" borderId="0" xfId="1226" applyFont="1"/>
    <xf numFmtId="0" fontId="116" fillId="0" borderId="0" xfId="1226" quotePrefix="1" applyFont="1"/>
    <xf numFmtId="0" fontId="119" fillId="0" borderId="0" xfId="1226" applyFont="1"/>
    <xf numFmtId="49" fontId="36" fillId="0" borderId="19" xfId="1152" applyNumberFormat="1" applyFont="1" applyBorder="1" applyAlignment="1">
      <alignment horizontal="center" vertical="center"/>
    </xf>
    <xf numFmtId="175" fontId="36" fillId="0" borderId="0" xfId="0" applyNumberFormat="1" applyFont="1"/>
    <xf numFmtId="193" fontId="0" fillId="0" borderId="0" xfId="0" applyNumberFormat="1"/>
    <xf numFmtId="185" fontId="39" fillId="0" borderId="0" xfId="0" applyNumberFormat="1" applyFont="1"/>
    <xf numFmtId="1" fontId="36" fillId="0" borderId="19" xfId="1152" applyNumberFormat="1" applyFont="1" applyBorder="1" applyAlignment="1">
      <alignment horizontal="center" vertical="center"/>
    </xf>
    <xf numFmtId="9" fontId="32" fillId="0" borderId="0" xfId="1900" applyFont="1" applyFill="1"/>
    <xf numFmtId="175" fontId="37" fillId="0" borderId="0" xfId="1900" applyNumberFormat="1"/>
    <xf numFmtId="0" fontId="12" fillId="0" borderId="19" xfId="0" applyFont="1" applyBorder="1" applyAlignment="1">
      <alignment wrapText="1"/>
    </xf>
    <xf numFmtId="17" fontId="12" fillId="0" borderId="19" xfId="0" applyNumberFormat="1" applyFont="1" applyBorder="1" applyAlignment="1">
      <alignment horizontal="center" vertical="center"/>
    </xf>
    <xf numFmtId="10" fontId="12" fillId="0" borderId="0" xfId="0" applyNumberFormat="1" applyFont="1"/>
    <xf numFmtId="205" fontId="12" fillId="0" borderId="0" xfId="0" quotePrefix="1" applyNumberFormat="1" applyFont="1" applyAlignment="1">
      <alignment vertical="center"/>
    </xf>
    <xf numFmtId="0" fontId="94" fillId="0" borderId="0" xfId="0" applyFont="1"/>
    <xf numFmtId="0" fontId="12" fillId="0" borderId="0" xfId="1884" applyFont="1" applyAlignment="1">
      <alignment horizontal="center" vertical="center"/>
    </xf>
    <xf numFmtId="0" fontId="36" fillId="0" borderId="0" xfId="0" applyFont="1" applyAlignment="1">
      <alignment vertical="center"/>
    </xf>
    <xf numFmtId="0" fontId="93" fillId="0" borderId="0" xfId="1225" applyFont="1" applyAlignment="1">
      <alignment vertical="center"/>
    </xf>
    <xf numFmtId="0" fontId="39" fillId="0" borderId="20" xfId="1884" applyFont="1" applyBorder="1" applyAlignment="1">
      <alignment horizontal="left" vertical="center"/>
    </xf>
    <xf numFmtId="0" fontId="39" fillId="0" borderId="20" xfId="1884" applyFont="1" applyBorder="1" applyAlignment="1">
      <alignment vertical="center"/>
    </xf>
    <xf numFmtId="0" fontId="39" fillId="0" borderId="20" xfId="1884" applyFont="1" applyBorder="1" applyAlignment="1">
      <alignment horizontal="center" vertical="center"/>
    </xf>
    <xf numFmtId="0" fontId="12" fillId="0" borderId="0" xfId="1884" applyFont="1" applyAlignment="1">
      <alignment vertical="center"/>
    </xf>
    <xf numFmtId="0" fontId="12" fillId="0" borderId="0" xfId="1884" applyFont="1" applyAlignment="1">
      <alignment vertical="top"/>
    </xf>
    <xf numFmtId="0" fontId="39" fillId="0" borderId="20" xfId="1884" applyFont="1" applyBorder="1" applyAlignment="1">
      <alignment vertical="top"/>
    </xf>
    <xf numFmtId="0" fontId="84" fillId="0" borderId="0" xfId="1225" applyFont="1" applyAlignment="1">
      <alignment vertical="center"/>
    </xf>
    <xf numFmtId="0" fontId="120" fillId="0" borderId="0" xfId="1225" applyFont="1" applyAlignment="1">
      <alignment vertical="center"/>
    </xf>
    <xf numFmtId="0" fontId="12" fillId="0" borderId="0" xfId="1884" applyFont="1" applyAlignment="1">
      <alignment horizontal="left" vertical="center"/>
    </xf>
    <xf numFmtId="0" fontId="36" fillId="0" borderId="0" xfId="0" applyFont="1" applyAlignment="1">
      <alignment horizontal="center" vertical="center"/>
    </xf>
    <xf numFmtId="0" fontId="39" fillId="0" borderId="0" xfId="1884" applyFont="1" applyAlignment="1">
      <alignment horizontal="center" vertical="center"/>
    </xf>
    <xf numFmtId="0" fontId="12" fillId="0" borderId="0" xfId="1884" applyFont="1" applyAlignment="1">
      <alignment horizontal="left" vertical="top"/>
    </xf>
    <xf numFmtId="0" fontId="12" fillId="0" borderId="0" xfId="1884" applyFont="1" applyAlignment="1">
      <alignment horizontal="center" vertical="top"/>
    </xf>
    <xf numFmtId="177" fontId="36" fillId="0" borderId="19" xfId="1153" applyFont="1" applyBorder="1" applyAlignment="1" applyProtection="1">
      <alignment horizontal="center" vertical="center"/>
    </xf>
    <xf numFmtId="0" fontId="39" fillId="0" borderId="0" xfId="1884" applyFont="1" applyAlignment="1">
      <alignment horizontal="left" vertical="center"/>
    </xf>
    <xf numFmtId="37" fontId="12" fillId="53" borderId="19" xfId="0" applyNumberFormat="1" applyFont="1" applyFill="1" applyBorder="1" applyAlignment="1">
      <alignment horizontal="center" vertical="center"/>
    </xf>
    <xf numFmtId="184" fontId="12" fillId="53" borderId="19" xfId="0" applyNumberFormat="1" applyFont="1" applyFill="1" applyBorder="1" applyAlignment="1">
      <alignment horizontal="center" vertical="center"/>
    </xf>
    <xf numFmtId="0" fontId="12" fillId="53" borderId="19" xfId="0" applyFont="1" applyFill="1" applyBorder="1" applyAlignment="1">
      <alignment horizontal="left" vertical="center" wrapText="1"/>
    </xf>
    <xf numFmtId="0" fontId="12" fillId="53" borderId="19" xfId="0" applyFont="1" applyFill="1" applyBorder="1" applyAlignment="1">
      <alignment horizontal="left" vertical="center"/>
    </xf>
    <xf numFmtId="172" fontId="39" fillId="0" borderId="0" xfId="0" applyNumberFormat="1" applyFont="1" applyAlignment="1">
      <alignment horizontal="center"/>
    </xf>
    <xf numFmtId="0" fontId="105" fillId="0" borderId="0" xfId="0" applyFont="1"/>
    <xf numFmtId="207" fontId="12" fillId="0" borderId="19" xfId="0" applyNumberFormat="1" applyFont="1" applyBorder="1" applyAlignment="1">
      <alignment horizontal="center" vertical="center"/>
    </xf>
    <xf numFmtId="207" fontId="12" fillId="0" borderId="19" xfId="0" applyNumberFormat="1" applyFont="1" applyBorder="1" applyAlignment="1">
      <alignment horizontal="center"/>
    </xf>
    <xf numFmtId="0" fontId="34" fillId="0" borderId="0" xfId="0" applyFont="1" applyAlignment="1">
      <alignment horizontal="center" wrapText="1"/>
    </xf>
    <xf numFmtId="0" fontId="77" fillId="0" borderId="0" xfId="1238" applyFont="1" applyAlignment="1" applyProtection="1">
      <alignment horizontal="left" vertical="center" wrapText="1" readingOrder="1"/>
      <protection locked="0"/>
    </xf>
    <xf numFmtId="0" fontId="65" fillId="0" borderId="0" xfId="1238" applyFont="1" applyAlignment="1" applyProtection="1">
      <alignment vertical="top" wrapText="1" readingOrder="1"/>
      <protection locked="0"/>
    </xf>
    <xf numFmtId="10" fontId="39" fillId="0" borderId="0" xfId="0" applyNumberFormat="1" applyFont="1"/>
    <xf numFmtId="196" fontId="37" fillId="0" borderId="0" xfId="1153" applyNumberFormat="1" applyFill="1" applyBorder="1"/>
    <xf numFmtId="0" fontId="39" fillId="0" borderId="19" xfId="1882" applyFont="1" applyBorder="1" applyAlignment="1">
      <alignment horizontal="center" vertical="center"/>
    </xf>
    <xf numFmtId="179" fontId="39" fillId="0" borderId="19" xfId="1165" applyNumberFormat="1" applyFont="1" applyBorder="1" applyAlignment="1">
      <alignment horizontal="center" vertical="center" wrapText="1"/>
    </xf>
    <xf numFmtId="177" fontId="0" fillId="0" borderId="0" xfId="0" applyNumberFormat="1"/>
    <xf numFmtId="3" fontId="12" fillId="0" borderId="0" xfId="0" quotePrefix="1" applyNumberFormat="1" applyFont="1" applyAlignment="1">
      <alignment vertical="center"/>
    </xf>
    <xf numFmtId="194" fontId="69" fillId="0" borderId="0" xfId="1233" applyNumberFormat="1" applyFont="1" applyAlignment="1" applyProtection="1">
      <alignment horizontal="right" vertical="top" wrapText="1" readingOrder="1"/>
      <protection locked="0"/>
    </xf>
    <xf numFmtId="198" fontId="12" fillId="0" borderId="0" xfId="0" applyNumberFormat="1" applyFont="1" applyAlignment="1">
      <alignment vertical="center"/>
    </xf>
    <xf numFmtId="9" fontId="37" fillId="0" borderId="0" xfId="1900" applyFill="1" applyBorder="1" applyAlignment="1" applyProtection="1">
      <alignment horizontal="right" vertical="top" wrapText="1" readingOrder="1"/>
      <protection locked="0"/>
    </xf>
    <xf numFmtId="175" fontId="37" fillId="0" borderId="0" xfId="1900" applyNumberFormat="1" applyFill="1" applyBorder="1" applyAlignment="1" applyProtection="1">
      <alignment horizontal="right" vertical="top" wrapText="1" readingOrder="1"/>
      <protection locked="0"/>
    </xf>
    <xf numFmtId="176" fontId="68" fillId="0" borderId="0" xfId="1267" applyNumberFormat="1" applyFont="1" applyAlignment="1" applyProtection="1">
      <alignment horizontal="center" vertical="top" wrapText="1" readingOrder="1"/>
      <protection locked="0"/>
    </xf>
    <xf numFmtId="175" fontId="37" fillId="0" borderId="0" xfId="1900" applyNumberFormat="1" applyAlignment="1">
      <alignment vertical="center"/>
    </xf>
    <xf numFmtId="175" fontId="37" fillId="0" borderId="0" xfId="1900" applyNumberFormat="1" applyBorder="1" applyAlignment="1">
      <alignment vertical="center"/>
    </xf>
    <xf numFmtId="1" fontId="37" fillId="0" borderId="0" xfId="1900" quotePrefix="1" applyNumberFormat="1" applyFill="1" applyBorder="1" applyAlignment="1">
      <alignment vertical="center"/>
    </xf>
    <xf numFmtId="9" fontId="37" fillId="0" borderId="0" xfId="1900" applyFill="1" applyBorder="1" applyAlignment="1">
      <alignment vertical="center"/>
    </xf>
    <xf numFmtId="0" fontId="12" fillId="0" borderId="0" xfId="1246" applyAlignment="1">
      <alignment wrapText="1"/>
    </xf>
    <xf numFmtId="0" fontId="57" fillId="0" borderId="19" xfId="0" applyFont="1" applyBorder="1" applyAlignment="1">
      <alignment vertical="top" wrapText="1"/>
    </xf>
    <xf numFmtId="3" fontId="12" fillId="0" borderId="19" xfId="1152" applyNumberFormat="1" applyFont="1" applyFill="1" applyBorder="1" applyAlignment="1">
      <alignment horizontal="center" vertical="center"/>
    </xf>
    <xf numFmtId="0" fontId="33" fillId="0" borderId="19" xfId="0" applyFont="1" applyBorder="1" applyAlignment="1">
      <alignment horizontal="center" vertical="center" wrapText="1"/>
    </xf>
    <xf numFmtId="0" fontId="126" fillId="0" borderId="0" xfId="0" applyFont="1"/>
    <xf numFmtId="0" fontId="71" fillId="0" borderId="19" xfId="0" applyFont="1" applyBorder="1" applyAlignment="1">
      <alignment horizontal="center" vertical="center" wrapText="1"/>
    </xf>
    <xf numFmtId="1" fontId="34" fillId="0" borderId="0" xfId="0" applyNumberFormat="1" applyFont="1"/>
    <xf numFmtId="0" fontId="152" fillId="0" borderId="0" xfId="0" applyFont="1"/>
    <xf numFmtId="0" fontId="12" fillId="0" borderId="37" xfId="0" applyFont="1" applyBorder="1" applyAlignment="1">
      <alignment horizontal="center" vertical="center"/>
    </xf>
    <xf numFmtId="9" fontId="37" fillId="0" borderId="0" xfId="1900" applyAlignment="1">
      <alignment vertical="center"/>
    </xf>
    <xf numFmtId="175" fontId="37" fillId="0" borderId="0" xfId="1900" applyNumberFormat="1" applyFill="1"/>
    <xf numFmtId="0" fontId="34" fillId="0" borderId="36" xfId="0" applyFont="1" applyBorder="1" applyAlignment="1">
      <alignment vertical="center" wrapText="1"/>
    </xf>
    <xf numFmtId="0" fontId="57" fillId="0" borderId="19" xfId="0" applyFont="1" applyBorder="1" applyAlignment="1">
      <alignment horizontal="left" vertical="top" wrapText="1"/>
    </xf>
    <xf numFmtId="0" fontId="57" fillId="0" borderId="19" xfId="0" applyFont="1" applyBorder="1" applyAlignment="1">
      <alignment horizontal="left" vertical="center" wrapText="1"/>
    </xf>
    <xf numFmtId="3" fontId="36" fillId="0" borderId="19" xfId="0" applyNumberFormat="1" applyFont="1" applyBorder="1" applyAlignment="1">
      <alignment horizontal="center"/>
    </xf>
    <xf numFmtId="0" fontId="57" fillId="0" borderId="19" xfId="0" applyFont="1" applyBorder="1" applyAlignment="1">
      <alignment horizontal="center"/>
    </xf>
    <xf numFmtId="0" fontId="156" fillId="0" borderId="0" xfId="0" applyFont="1"/>
    <xf numFmtId="1" fontId="39" fillId="0" borderId="19" xfId="1152" applyNumberFormat="1" applyFont="1" applyFill="1" applyBorder="1" applyAlignment="1">
      <alignment horizontal="center" vertical="center"/>
    </xf>
    <xf numFmtId="49" fontId="39" fillId="0" borderId="0" xfId="0" applyNumberFormat="1" applyFont="1" applyAlignment="1">
      <alignment vertical="center"/>
    </xf>
    <xf numFmtId="17" fontId="34" fillId="0" borderId="0" xfId="0" applyNumberFormat="1" applyFont="1" applyAlignment="1">
      <alignment horizontal="center"/>
    </xf>
    <xf numFmtId="1" fontId="158" fillId="0" borderId="19" xfId="0" applyNumberFormat="1" applyFont="1" applyBorder="1" applyAlignment="1">
      <alignment horizontal="center"/>
    </xf>
    <xf numFmtId="0" fontId="158" fillId="0" borderId="19" xfId="0" applyFont="1" applyBorder="1" applyAlignment="1">
      <alignment horizontal="center"/>
    </xf>
    <xf numFmtId="1" fontId="159" fillId="0" borderId="19" xfId="1224" applyNumberFormat="1" applyFont="1" applyBorder="1" applyAlignment="1">
      <alignment horizontal="center"/>
    </xf>
    <xf numFmtId="49" fontId="39" fillId="0" borderId="19" xfId="0" applyNumberFormat="1" applyFont="1" applyBorder="1" applyAlignment="1">
      <alignment horizontal="center" vertical="center" wrapText="1"/>
    </xf>
    <xf numFmtId="201" fontId="153" fillId="0" borderId="19" xfId="1152" applyNumberFormat="1" applyFont="1" applyFill="1" applyBorder="1" applyAlignment="1">
      <alignment horizontal="center" vertical="center"/>
    </xf>
    <xf numFmtId="0" fontId="57" fillId="58" borderId="19" xfId="0" applyFont="1" applyFill="1" applyBorder="1" applyAlignment="1">
      <alignment horizontal="left"/>
    </xf>
    <xf numFmtId="3" fontId="12" fillId="53" borderId="19" xfId="0" applyNumberFormat="1" applyFont="1" applyFill="1" applyBorder="1" applyAlignment="1">
      <alignment horizontal="center" vertical="center" wrapText="1"/>
    </xf>
    <xf numFmtId="9" fontId="12" fillId="53" borderId="19" xfId="0" applyNumberFormat="1" applyFont="1" applyFill="1" applyBorder="1" applyAlignment="1">
      <alignment horizontal="center" vertical="center" wrapText="1"/>
    </xf>
    <xf numFmtId="173" fontId="37" fillId="0" borderId="0" xfId="1900" applyNumberFormat="1"/>
    <xf numFmtId="0" fontId="12" fillId="0" borderId="40" xfId="0" applyFont="1" applyBorder="1" applyAlignment="1">
      <alignment vertical="center"/>
    </xf>
    <xf numFmtId="0" fontId="12" fillId="0" borderId="39" xfId="0" applyFont="1" applyBorder="1" applyAlignment="1">
      <alignment vertical="center"/>
    </xf>
    <xf numFmtId="0" fontId="34" fillId="0" borderId="0" xfId="1882" applyFont="1" applyAlignment="1">
      <alignment vertical="center" wrapText="1"/>
    </xf>
    <xf numFmtId="0" fontId="12" fillId="0" borderId="40" xfId="0" quotePrefix="1" applyFont="1" applyBorder="1" applyAlignment="1">
      <alignment vertical="center"/>
    </xf>
    <xf numFmtId="0" fontId="69" fillId="0" borderId="0" xfId="0" applyFont="1" applyAlignment="1" applyProtection="1">
      <alignment horizontal="right" vertical="top" wrapText="1" readingOrder="1"/>
      <protection locked="0"/>
    </xf>
    <xf numFmtId="0" fontId="57" fillId="0" borderId="0" xfId="0" applyFont="1" applyAlignment="1">
      <alignment horizontal="left" wrapText="1"/>
    </xf>
    <xf numFmtId="0" fontId="12" fillId="0" borderId="0" xfId="0" applyFont="1" applyAlignment="1">
      <alignment horizontal="right" vertical="center"/>
    </xf>
    <xf numFmtId="3" fontId="12" fillId="0" borderId="19" xfId="0" quotePrefix="1" applyNumberFormat="1" applyFont="1" applyBorder="1" applyAlignment="1">
      <alignment horizontal="right" vertical="center" indent="2"/>
    </xf>
    <xf numFmtId="179" fontId="12" fillId="0" borderId="19" xfId="1153" applyNumberFormat="1" applyFont="1" applyBorder="1" applyAlignment="1">
      <alignment horizontal="right" vertical="center" wrapText="1" indent="3"/>
    </xf>
    <xf numFmtId="3" fontId="12" fillId="0" borderId="19" xfId="1165" applyNumberFormat="1" applyFont="1" applyFill="1" applyBorder="1" applyAlignment="1">
      <alignment horizontal="right" vertical="center" indent="2"/>
    </xf>
    <xf numFmtId="176" fontId="12" fillId="0" borderId="19" xfId="1165" applyNumberFormat="1" applyFont="1" applyFill="1" applyBorder="1" applyAlignment="1">
      <alignment horizontal="right" vertical="center" indent="2"/>
    </xf>
    <xf numFmtId="1" fontId="157" fillId="0" borderId="19" xfId="0" applyNumberFormat="1" applyFont="1" applyBorder="1" applyAlignment="1">
      <alignment horizontal="center"/>
    </xf>
    <xf numFmtId="0" fontId="12" fillId="58" borderId="19" xfId="0" applyFont="1" applyFill="1" applyBorder="1" applyAlignment="1">
      <alignment horizontal="left"/>
    </xf>
    <xf numFmtId="0" fontId="39" fillId="0" borderId="19" xfId="0" applyFont="1" applyBorder="1" applyAlignment="1">
      <alignment horizontal="center" vertical="center" textRotation="90" wrapText="1"/>
    </xf>
    <xf numFmtId="0" fontId="39" fillId="53" borderId="19" xfId="0" applyFont="1" applyFill="1" applyBorder="1" applyAlignment="1">
      <alignment horizontal="center" vertical="center" textRotation="90" wrapText="1"/>
    </xf>
    <xf numFmtId="0" fontId="12" fillId="58" borderId="19" xfId="0" applyFont="1" applyFill="1" applyBorder="1"/>
    <xf numFmtId="49" fontId="116" fillId="0" borderId="0" xfId="1226" applyNumberFormat="1" applyFont="1" applyAlignment="1">
      <alignment vertical="center"/>
    </xf>
    <xf numFmtId="3" fontId="12" fillId="0" borderId="19" xfId="0" applyNumberFormat="1" applyFont="1" applyBorder="1" applyAlignment="1">
      <alignment horizontal="center" wrapText="1"/>
    </xf>
    <xf numFmtId="3" fontId="12" fillId="0" borderId="19" xfId="1252" applyNumberFormat="1" applyBorder="1" applyAlignment="1">
      <alignment horizontal="center"/>
    </xf>
    <xf numFmtId="1" fontId="12" fillId="0" borderId="19" xfId="0" applyNumberFormat="1" applyFont="1" applyBorder="1" applyAlignment="1">
      <alignment horizontal="center" wrapText="1"/>
    </xf>
    <xf numFmtId="1" fontId="12" fillId="53" borderId="19" xfId="0" applyNumberFormat="1" applyFont="1" applyFill="1" applyBorder="1" applyAlignment="1">
      <alignment horizontal="center" wrapText="1"/>
    </xf>
    <xf numFmtId="0" fontId="12" fillId="0" borderId="19" xfId="0" applyFont="1" applyBorder="1" applyAlignment="1">
      <alignment horizontal="center" vertical="center" wrapText="1"/>
    </xf>
    <xf numFmtId="0" fontId="12" fillId="0" borderId="0" xfId="0" applyFont="1" applyAlignment="1">
      <alignment wrapText="1"/>
    </xf>
    <xf numFmtId="0" fontId="36" fillId="0" borderId="0" xfId="0" applyFont="1"/>
    <xf numFmtId="0" fontId="155" fillId="0" borderId="19" xfId="0" applyFont="1" applyBorder="1"/>
    <xf numFmtId="0" fontId="155" fillId="0" borderId="19" xfId="0" applyFont="1" applyBorder="1" applyAlignment="1">
      <alignment horizontal="center" vertical="center"/>
    </xf>
    <xf numFmtId="0" fontId="162" fillId="0" borderId="0" xfId="0" applyFont="1"/>
    <xf numFmtId="0" fontId="155" fillId="0" borderId="0" xfId="0" applyFont="1" applyAlignment="1">
      <alignment vertical="center"/>
    </xf>
    <xf numFmtId="0" fontId="155" fillId="0" borderId="37" xfId="0" applyFont="1" applyBorder="1" applyAlignment="1">
      <alignment horizontal="center" vertical="center"/>
    </xf>
    <xf numFmtId="175" fontId="12" fillId="0" borderId="19" xfId="0" applyNumberFormat="1" applyFont="1" applyBorder="1" applyAlignment="1">
      <alignment horizontal="right"/>
    </xf>
    <xf numFmtId="0" fontId="57" fillId="0" borderId="19" xfId="0" applyFont="1" applyBorder="1" applyAlignment="1">
      <alignment horizontal="left"/>
    </xf>
    <xf numFmtId="0" fontId="57" fillId="0" borderId="19" xfId="0" applyFont="1" applyBorder="1" applyAlignment="1">
      <alignment horizontal="left" wrapText="1"/>
    </xf>
    <xf numFmtId="166" fontId="57" fillId="0" borderId="19" xfId="0" applyNumberFormat="1" applyFont="1" applyBorder="1" applyAlignment="1">
      <alignment horizontal="left" vertical="center" wrapText="1"/>
    </xf>
    <xf numFmtId="17" fontId="34" fillId="0" borderId="19" xfId="0" applyNumberFormat="1" applyFont="1" applyBorder="1" applyAlignment="1">
      <alignment horizontal="center"/>
    </xf>
    <xf numFmtId="0" fontId="99" fillId="0" borderId="0" xfId="1136" applyFont="1" applyFill="1" applyBorder="1" applyAlignment="1" applyProtection="1">
      <alignment horizontal="center" vertical="center"/>
    </xf>
    <xf numFmtId="0" fontId="163" fillId="0" borderId="0" xfId="1136" applyFont="1" applyFill="1" applyBorder="1" applyAlignment="1" applyProtection="1">
      <alignment horizontal="center" vertical="center"/>
    </xf>
    <xf numFmtId="0" fontId="155" fillId="0" borderId="37" xfId="0" applyFont="1" applyBorder="1" applyAlignment="1">
      <alignment horizontal="center" vertical="center" wrapText="1"/>
    </xf>
    <xf numFmtId="0" fontId="163" fillId="0" borderId="0" xfId="1136" applyFont="1" applyBorder="1" applyAlignment="1" applyProtection="1">
      <alignment horizontal="center" vertical="center"/>
    </xf>
    <xf numFmtId="0" fontId="39" fillId="0" borderId="20" xfId="1884" applyFont="1" applyBorder="1" applyAlignment="1">
      <alignment horizontal="center" vertical="top"/>
    </xf>
    <xf numFmtId="0" fontId="57" fillId="0" borderId="0" xfId="1224" applyFont="1" applyAlignment="1">
      <alignment vertical="center"/>
    </xf>
    <xf numFmtId="9" fontId="47" fillId="0" borderId="0" xfId="1900" applyFont="1"/>
    <xf numFmtId="0" fontId="163" fillId="0" borderId="0" xfId="1136" applyFont="1" applyFill="1" applyBorder="1" applyAlignment="1" applyProtection="1">
      <alignment horizontal="center" vertical="top"/>
    </xf>
    <xf numFmtId="0" fontId="12" fillId="0" borderId="0" xfId="1884" applyFont="1" applyAlignment="1">
      <alignment horizontal="right" vertical="center"/>
    </xf>
    <xf numFmtId="0" fontId="163" fillId="0" borderId="0" xfId="1136" applyFont="1" applyBorder="1" applyAlignment="1" applyProtection="1">
      <alignment horizontal="center" vertical="top"/>
    </xf>
    <xf numFmtId="0" fontId="57" fillId="0" borderId="0" xfId="1225" applyFont="1" applyAlignment="1">
      <alignment vertical="center"/>
    </xf>
    <xf numFmtId="3" fontId="165" fillId="0" borderId="34" xfId="0" applyNumberFormat="1" applyFont="1" applyBorder="1"/>
    <xf numFmtId="3" fontId="165" fillId="0" borderId="35" xfId="0" applyNumberFormat="1" applyFont="1" applyBorder="1"/>
    <xf numFmtId="3" fontId="166" fillId="0" borderId="19" xfId="0" applyNumberFormat="1" applyFont="1" applyBorder="1" applyAlignment="1">
      <alignment horizontal="center"/>
    </xf>
    <xf numFmtId="3" fontId="34" fillId="0" borderId="0" xfId="0" applyNumberFormat="1" applyFont="1" applyAlignment="1">
      <alignment horizontal="left" vertical="top" wrapText="1"/>
    </xf>
    <xf numFmtId="173" fontId="153" fillId="0" borderId="19" xfId="0" applyNumberFormat="1" applyFont="1" applyBorder="1" applyAlignment="1">
      <alignment horizontal="center" vertical="center"/>
    </xf>
    <xf numFmtId="0" fontId="34" fillId="0" borderId="37" xfId="0" applyFont="1" applyBorder="1"/>
    <xf numFmtId="3" fontId="32" fillId="0" borderId="20" xfId="0" applyNumberFormat="1" applyFont="1" applyBorder="1"/>
    <xf numFmtId="0" fontId="0" fillId="0" borderId="40" xfId="0" applyBorder="1"/>
    <xf numFmtId="1" fontId="12" fillId="53" borderId="19" xfId="0" applyNumberFormat="1" applyFont="1" applyFill="1" applyBorder="1" applyAlignment="1">
      <alignment horizontal="center" vertical="center"/>
    </xf>
    <xf numFmtId="49" fontId="12" fillId="53" borderId="19" xfId="0" applyNumberFormat="1" applyFont="1" applyFill="1" applyBorder="1" applyAlignment="1">
      <alignment horizontal="center" vertical="center"/>
    </xf>
    <xf numFmtId="49" fontId="57" fillId="0" borderId="19" xfId="0" quotePrefix="1" applyNumberFormat="1" applyFont="1" applyBorder="1" applyAlignment="1">
      <alignment horizontal="center" vertical="center"/>
    </xf>
    <xf numFmtId="1" fontId="12" fillId="0" borderId="19" xfId="0" applyNumberFormat="1" applyFont="1" applyBorder="1" applyAlignment="1">
      <alignment horizontal="center" vertical="center"/>
    </xf>
    <xf numFmtId="173" fontId="158" fillId="59" borderId="19" xfId="0" applyNumberFormat="1" applyFont="1" applyFill="1" applyBorder="1"/>
    <xf numFmtId="0" fontId="154" fillId="0" borderId="0" xfId="0" applyFont="1"/>
    <xf numFmtId="1" fontId="12" fillId="58" borderId="19" xfId="0" applyNumberFormat="1" applyFont="1" applyFill="1" applyBorder="1" applyAlignment="1">
      <alignment horizontal="center" vertical="center"/>
    </xf>
    <xf numFmtId="0" fontId="34" fillId="58" borderId="0" xfId="0" applyFont="1" applyFill="1"/>
    <xf numFmtId="3" fontId="12" fillId="58" borderId="19" xfId="0" applyNumberFormat="1" applyFont="1" applyFill="1" applyBorder="1" applyAlignment="1">
      <alignment horizontal="center"/>
    </xf>
    <xf numFmtId="0" fontId="160" fillId="0" borderId="0" xfId="0" applyFont="1"/>
    <xf numFmtId="1" fontId="153" fillId="0" borderId="19" xfId="0" applyNumberFormat="1" applyFont="1" applyBorder="1" applyAlignment="1">
      <alignment horizontal="center"/>
    </xf>
    <xf numFmtId="3" fontId="12" fillId="0" borderId="19" xfId="1152" applyNumberFormat="1" applyFont="1" applyBorder="1" applyAlignment="1">
      <alignment horizontal="center" vertical="center"/>
    </xf>
    <xf numFmtId="1" fontId="153" fillId="0" borderId="19" xfId="1153" applyNumberFormat="1" applyFont="1" applyFill="1" applyBorder="1" applyAlignment="1">
      <alignment horizontal="center"/>
    </xf>
    <xf numFmtId="17" fontId="152" fillId="0" borderId="0" xfId="0" applyNumberFormat="1" applyFont="1" applyAlignment="1">
      <alignment horizontal="left" vertical="center"/>
    </xf>
    <xf numFmtId="10" fontId="12" fillId="0" borderId="19" xfId="0" applyNumberFormat="1" applyFont="1" applyBorder="1" applyAlignment="1">
      <alignment horizontal="center" vertical="center"/>
    </xf>
    <xf numFmtId="173" fontId="0" fillId="0" borderId="0" xfId="0" applyNumberFormat="1"/>
    <xf numFmtId="3" fontId="0" fillId="0" borderId="0" xfId="0" applyNumberFormat="1" applyAlignment="1">
      <alignment wrapText="1"/>
    </xf>
    <xf numFmtId="175" fontId="153" fillId="0" borderId="19" xfId="0" applyNumberFormat="1" applyFont="1" applyBorder="1" applyAlignment="1">
      <alignment horizontal="center" vertical="center"/>
    </xf>
    <xf numFmtId="0" fontId="167" fillId="0" borderId="0" xfId="0" applyFont="1" applyAlignment="1">
      <alignment vertical="center"/>
    </xf>
    <xf numFmtId="0" fontId="167" fillId="0" borderId="0" xfId="0" applyFont="1" applyAlignment="1">
      <alignment horizontal="justify" vertical="center"/>
    </xf>
    <xf numFmtId="209" fontId="12" fillId="0" borderId="40" xfId="0" applyNumberFormat="1" applyFont="1" applyBorder="1" applyAlignment="1">
      <alignment horizontal="center" vertical="center"/>
    </xf>
    <xf numFmtId="1" fontId="36" fillId="0" borderId="19" xfId="1153" applyNumberFormat="1" applyFont="1" applyFill="1" applyBorder="1" applyAlignment="1">
      <alignment horizontal="center"/>
    </xf>
    <xf numFmtId="1" fontId="32" fillId="0" borderId="19" xfId="1153" applyNumberFormat="1" applyFont="1" applyFill="1" applyBorder="1" applyAlignment="1">
      <alignment horizontal="center"/>
    </xf>
    <xf numFmtId="1" fontId="37" fillId="0" borderId="0" xfId="1900" applyNumberFormat="1" applyAlignment="1"/>
    <xf numFmtId="180" fontId="152" fillId="0" borderId="0" xfId="0" applyNumberFormat="1" applyFont="1"/>
    <xf numFmtId="9" fontId="37" fillId="0" borderId="0" xfId="1900" applyFill="1"/>
    <xf numFmtId="3" fontId="12" fillId="53" borderId="19" xfId="0" applyNumberFormat="1" applyFont="1" applyFill="1" applyBorder="1" applyAlignment="1">
      <alignment horizontal="center" wrapText="1"/>
    </xf>
    <xf numFmtId="175" fontId="37" fillId="0" borderId="36" xfId="1900" applyNumberFormat="1" applyBorder="1" applyAlignment="1">
      <alignment vertical="center" wrapText="1"/>
    </xf>
    <xf numFmtId="4" fontId="168" fillId="0" borderId="0" xfId="0" applyNumberFormat="1" applyFont="1"/>
    <xf numFmtId="0" fontId="169" fillId="0" borderId="0" xfId="0" applyFont="1" applyAlignment="1">
      <alignment horizontal="right" vertical="center" wrapText="1"/>
    </xf>
    <xf numFmtId="173" fontId="152" fillId="0" borderId="0" xfId="0" applyNumberFormat="1" applyFont="1"/>
    <xf numFmtId="1" fontId="153" fillId="0" borderId="19" xfId="0" applyNumberFormat="1" applyFont="1" applyBorder="1" applyAlignment="1">
      <alignment horizontal="center" vertical="center"/>
    </xf>
    <xf numFmtId="0" fontId="163" fillId="0" borderId="0" xfId="1136" applyFont="1" applyAlignment="1">
      <alignment horizontal="center" vertical="center"/>
    </xf>
    <xf numFmtId="180" fontId="39" fillId="0" borderId="19" xfId="1152" applyNumberFormat="1" applyFont="1" applyBorder="1" applyAlignment="1">
      <alignment horizontal="center" vertical="center" wrapText="1"/>
    </xf>
    <xf numFmtId="180" fontId="39" fillId="0" borderId="19" xfId="1152" applyNumberFormat="1" applyFont="1" applyFill="1" applyBorder="1" applyAlignment="1">
      <alignment horizontal="center" vertical="center" wrapText="1"/>
    </xf>
    <xf numFmtId="0" fontId="127" fillId="0" borderId="0" xfId="0" applyFont="1" applyAlignment="1">
      <alignment horizontal="right" vertical="center" wrapText="1"/>
    </xf>
    <xf numFmtId="175" fontId="12" fillId="58" borderId="19" xfId="0" applyNumberFormat="1" applyFont="1" applyFill="1" applyBorder="1" applyAlignment="1">
      <alignment horizontal="center" vertical="center"/>
    </xf>
    <xf numFmtId="0" fontId="57" fillId="0" borderId="0" xfId="0" applyFont="1"/>
    <xf numFmtId="3" fontId="91" fillId="0" borderId="0" xfId="0" applyNumberFormat="1" applyFont="1" applyAlignment="1">
      <alignment wrapText="1"/>
    </xf>
    <xf numFmtId="3" fontId="12" fillId="53" borderId="19" xfId="0" quotePrefix="1" applyNumberFormat="1" applyFont="1" applyFill="1" applyBorder="1" applyAlignment="1">
      <alignment horizontal="right" vertical="center" indent="3"/>
    </xf>
    <xf numFmtId="3" fontId="12" fillId="53" borderId="19" xfId="0" applyNumberFormat="1" applyFont="1" applyFill="1" applyBorder="1" applyAlignment="1">
      <alignment horizontal="right" vertical="center" indent="3"/>
    </xf>
    <xf numFmtId="176" fontId="12" fillId="53" borderId="19" xfId="0" applyNumberFormat="1" applyFont="1" applyFill="1" applyBorder="1" applyAlignment="1">
      <alignment horizontal="right" vertical="center" indent="3"/>
    </xf>
    <xf numFmtId="3" fontId="12" fillId="0" borderId="21" xfId="0" applyNumberFormat="1" applyFont="1" applyBorder="1" applyAlignment="1">
      <alignment horizontal="center" vertical="center"/>
    </xf>
    <xf numFmtId="177" fontId="170" fillId="0" borderId="19" xfId="1153" applyFont="1" applyBorder="1" applyAlignment="1">
      <alignment vertical="center" wrapText="1"/>
    </xf>
    <xf numFmtId="177" fontId="170" fillId="0" borderId="19" xfId="1153" applyFont="1" applyBorder="1" applyAlignment="1">
      <alignment vertical="center"/>
    </xf>
    <xf numFmtId="177" fontId="170" fillId="0" borderId="19" xfId="1153" quotePrefix="1" applyFont="1" applyFill="1" applyBorder="1" applyAlignment="1">
      <alignment vertical="center"/>
    </xf>
    <xf numFmtId="177" fontId="170" fillId="0" borderId="19" xfId="1153" applyFont="1" applyFill="1" applyBorder="1" applyAlignment="1">
      <alignment vertical="center"/>
    </xf>
    <xf numFmtId="4" fontId="39" fillId="0" borderId="0" xfId="0" applyNumberFormat="1" applyFont="1"/>
    <xf numFmtId="0" fontId="172" fillId="0" borderId="19" xfId="0" applyFont="1" applyBorder="1" applyAlignment="1">
      <alignment horizontal="center"/>
    </xf>
    <xf numFmtId="9" fontId="0" fillId="0" borderId="0" xfId="1900" applyFont="1"/>
    <xf numFmtId="0" fontId="155" fillId="0" borderId="19" xfId="0" applyFont="1" applyBorder="1" applyAlignment="1">
      <alignment horizontal="center"/>
    </xf>
    <xf numFmtId="210" fontId="37" fillId="0" borderId="0" xfId="1153" applyNumberFormat="1" applyBorder="1" applyAlignment="1" applyProtection="1">
      <alignment horizontal="center" vertical="top" wrapText="1" readingOrder="1"/>
      <protection locked="0"/>
    </xf>
    <xf numFmtId="3" fontId="12" fillId="58" borderId="19" xfId="0" applyNumberFormat="1" applyFont="1" applyFill="1" applyBorder="1" applyAlignment="1">
      <alignment horizontal="center" wrapText="1"/>
    </xf>
    <xf numFmtId="3" fontId="12" fillId="58" borderId="19" xfId="0" applyNumberFormat="1" applyFont="1" applyFill="1" applyBorder="1" applyAlignment="1">
      <alignment horizontal="center" vertical="center" wrapText="1"/>
    </xf>
    <xf numFmtId="3" fontId="153" fillId="0" borderId="19" xfId="1153" applyNumberFormat="1" applyFont="1" applyFill="1" applyBorder="1" applyAlignment="1">
      <alignment horizontal="center" vertical="center"/>
    </xf>
    <xf numFmtId="1" fontId="12" fillId="58" borderId="19" xfId="0" applyNumberFormat="1" applyFont="1" applyFill="1" applyBorder="1" applyAlignment="1">
      <alignment horizontal="center" wrapText="1"/>
    </xf>
    <xf numFmtId="0" fontId="71" fillId="0" borderId="33" xfId="0" applyFont="1" applyBorder="1" applyAlignment="1">
      <alignment vertical="center" wrapText="1"/>
    </xf>
    <xf numFmtId="0" fontId="171" fillId="0" borderId="0" xfId="0" applyFont="1"/>
    <xf numFmtId="3" fontId="40" fillId="0" borderId="0" xfId="0" applyNumberFormat="1" applyFont="1"/>
    <xf numFmtId="193" fontId="12" fillId="0" borderId="0" xfId="0" applyNumberFormat="1" applyFont="1"/>
    <xf numFmtId="173" fontId="12" fillId="0" borderId="0" xfId="0" applyNumberFormat="1" applyFont="1"/>
    <xf numFmtId="175" fontId="0" fillId="0" borderId="0" xfId="1900" applyNumberFormat="1" applyFont="1"/>
    <xf numFmtId="0" fontId="173" fillId="0" borderId="0" xfId="1136" applyFont="1"/>
    <xf numFmtId="176" fontId="57" fillId="58" borderId="0" xfId="0" applyNumberFormat="1" applyFont="1" applyFill="1"/>
    <xf numFmtId="0" fontId="39" fillId="58" borderId="19" xfId="0" applyFont="1" applyFill="1" applyBorder="1" applyAlignment="1">
      <alignment horizontal="center" vertical="center" textRotation="90" wrapText="1"/>
    </xf>
    <xf numFmtId="9" fontId="37" fillId="0" borderId="0" xfId="1900" applyAlignment="1"/>
    <xf numFmtId="9" fontId="37" fillId="0" borderId="0" xfId="1900" applyBorder="1"/>
    <xf numFmtId="17" fontId="12" fillId="0" borderId="19" xfId="1152" applyNumberFormat="1" applyFont="1" applyFill="1" applyBorder="1" applyAlignment="1">
      <alignment horizontal="left" vertical="center" wrapText="1"/>
    </xf>
    <xf numFmtId="49" fontId="116" fillId="0" borderId="0" xfId="1226" applyNumberFormat="1" applyFont="1" applyAlignment="1">
      <alignment horizontal="center" vertical="center"/>
    </xf>
    <xf numFmtId="0" fontId="166" fillId="0" borderId="19" xfId="0" applyFont="1" applyBorder="1" applyAlignment="1">
      <alignment horizontal="center"/>
    </xf>
    <xf numFmtId="179" fontId="71" fillId="0" borderId="19" xfId="1153" applyNumberFormat="1" applyFont="1" applyFill="1" applyBorder="1" applyAlignment="1">
      <alignment horizontal="center" vertical="center" wrapText="1"/>
    </xf>
    <xf numFmtId="196" fontId="37" fillId="0" borderId="0" xfId="1153" applyNumberFormat="1"/>
    <xf numFmtId="9" fontId="37" fillId="0" borderId="0" xfId="1900" quotePrefix="1" applyFill="1" applyBorder="1" applyAlignment="1">
      <alignment vertical="center"/>
    </xf>
    <xf numFmtId="9" fontId="37" fillId="0" borderId="0" xfId="1900" applyAlignment="1" applyProtection="1">
      <alignment horizontal="right" vertical="top" wrapText="1" readingOrder="1"/>
      <protection locked="0"/>
    </xf>
    <xf numFmtId="3" fontId="0" fillId="0" borderId="0" xfId="0" applyNumberFormat="1"/>
    <xf numFmtId="0" fontId="175" fillId="0" borderId="0" xfId="0" applyFont="1" applyAlignment="1">
      <alignment horizontal="right" vertical="center" wrapText="1"/>
    </xf>
    <xf numFmtId="173" fontId="160" fillId="0" borderId="0" xfId="0" applyNumberFormat="1" applyFont="1"/>
    <xf numFmtId="1" fontId="158" fillId="0" borderId="19" xfId="0" applyNumberFormat="1" applyFont="1" applyBorder="1" applyAlignment="1">
      <alignment horizontal="center" vertical="center"/>
    </xf>
    <xf numFmtId="1" fontId="158" fillId="0" borderId="19" xfId="0" applyNumberFormat="1" applyFont="1" applyBorder="1" applyAlignment="1">
      <alignment vertical="center"/>
    </xf>
    <xf numFmtId="172" fontId="39" fillId="58" borderId="0" xfId="0" applyNumberFormat="1" applyFont="1" applyFill="1" applyAlignment="1">
      <alignment horizontal="center"/>
    </xf>
    <xf numFmtId="0" fontId="39" fillId="58" borderId="19" xfId="0" applyFont="1" applyFill="1" applyBorder="1" applyAlignment="1">
      <alignment horizontal="center"/>
    </xf>
    <xf numFmtId="3" fontId="12" fillId="58" borderId="19" xfId="0" applyNumberFormat="1" applyFont="1" applyFill="1" applyBorder="1" applyAlignment="1">
      <alignment horizontal="center" vertical="center"/>
    </xf>
    <xf numFmtId="9" fontId="12" fillId="58" borderId="19" xfId="0" applyNumberFormat="1" applyFont="1" applyFill="1" applyBorder="1" applyAlignment="1">
      <alignment horizontal="center" vertical="center"/>
    </xf>
    <xf numFmtId="0" fontId="176" fillId="53" borderId="0" xfId="0" applyFont="1" applyFill="1" applyAlignment="1">
      <alignment horizontal="right" vertical="center" wrapText="1"/>
    </xf>
    <xf numFmtId="3" fontId="7" fillId="0" borderId="44" xfId="1987" applyNumberFormat="1" applyBorder="1"/>
    <xf numFmtId="177" fontId="12" fillId="0" borderId="19" xfId="1153" applyFont="1" applyFill="1" applyBorder="1" applyAlignment="1">
      <alignment horizontal="center" vertical="center"/>
    </xf>
    <xf numFmtId="1" fontId="12" fillId="0" borderId="19" xfId="0" applyNumberFormat="1" applyFont="1" applyBorder="1" applyAlignment="1">
      <alignment horizontal="center"/>
    </xf>
    <xf numFmtId="0" fontId="71" fillId="0" borderId="19" xfId="0" applyFont="1" applyBorder="1" applyAlignment="1">
      <alignment horizontal="center"/>
    </xf>
    <xf numFmtId="3" fontId="7" fillId="0" borderId="0" xfId="1987" applyNumberFormat="1"/>
    <xf numFmtId="0" fontId="178" fillId="0" borderId="0" xfId="0" applyFont="1"/>
    <xf numFmtId="4" fontId="178" fillId="0" borderId="0" xfId="0" applyNumberFormat="1" applyFont="1"/>
    <xf numFmtId="3" fontId="178" fillId="0" borderId="0" xfId="0" applyNumberFormat="1" applyFont="1"/>
    <xf numFmtId="0" fontId="179" fillId="0" borderId="0" xfId="0" applyFont="1"/>
    <xf numFmtId="3" fontId="179" fillId="0" borderId="0" xfId="0" applyNumberFormat="1" applyFont="1"/>
    <xf numFmtId="0" fontId="180" fillId="0" borderId="0" xfId="0" applyFont="1"/>
    <xf numFmtId="1" fontId="86" fillId="0" borderId="0" xfId="1243" applyNumberFormat="1" applyFont="1" applyAlignment="1">
      <alignment horizontal="center"/>
    </xf>
    <xf numFmtId="4" fontId="156" fillId="0" borderId="0" xfId="0" applyNumberFormat="1" applyFont="1"/>
    <xf numFmtId="198" fontId="156" fillId="0" borderId="0" xfId="0" applyNumberFormat="1" applyFont="1"/>
    <xf numFmtId="0" fontId="152" fillId="0" borderId="0" xfId="0" applyFont="1" applyAlignment="1">
      <alignment horizontal="left"/>
    </xf>
    <xf numFmtId="0" fontId="181" fillId="0" borderId="0" xfId="0" applyFont="1"/>
    <xf numFmtId="9" fontId="181" fillId="0" borderId="0" xfId="1900" applyFont="1"/>
    <xf numFmtId="9" fontId="181" fillId="0" borderId="0" xfId="1900" applyFont="1" applyAlignment="1"/>
    <xf numFmtId="3" fontId="152" fillId="0" borderId="0" xfId="0" applyNumberFormat="1" applyFont="1"/>
    <xf numFmtId="1" fontId="129" fillId="0" borderId="0" xfId="1243" applyNumberFormat="1" applyFont="1" applyAlignment="1">
      <alignment horizontal="center"/>
    </xf>
    <xf numFmtId="0" fontId="177" fillId="0" borderId="0" xfId="0" applyFont="1"/>
    <xf numFmtId="173" fontId="57" fillId="58" borderId="19" xfId="0" applyNumberFormat="1" applyFont="1" applyFill="1" applyBorder="1" applyAlignment="1">
      <alignment horizontal="left" wrapText="1"/>
    </xf>
    <xf numFmtId="173" fontId="57" fillId="58" borderId="19" xfId="0" applyNumberFormat="1" applyFont="1" applyFill="1" applyBorder="1" applyAlignment="1">
      <alignment horizontal="left"/>
    </xf>
    <xf numFmtId="175" fontId="152" fillId="0" borderId="0" xfId="0" applyNumberFormat="1" applyFont="1"/>
    <xf numFmtId="0" fontId="12" fillId="0" borderId="0" xfId="0" applyFont="1" applyAlignment="1">
      <alignment horizontal="center" vertical="center" wrapText="1"/>
    </xf>
    <xf numFmtId="0" fontId="0" fillId="0" borderId="0" xfId="0" applyAlignment="1">
      <alignment horizontal="center"/>
    </xf>
    <xf numFmtId="0" fontId="0" fillId="0" borderId="19" xfId="0" applyBorder="1"/>
    <xf numFmtId="201" fontId="12" fillId="0" borderId="19" xfId="1153" applyNumberFormat="1" applyFont="1" applyFill="1" applyBorder="1" applyAlignment="1">
      <alignment horizontal="center" vertical="center"/>
    </xf>
    <xf numFmtId="0" fontId="183" fillId="0" borderId="0" xfId="0" applyFont="1" applyAlignment="1">
      <alignment horizontal="center" vertical="center" readingOrder="1"/>
    </xf>
    <xf numFmtId="175" fontId="37" fillId="0" borderId="0" xfId="1900" applyNumberFormat="1" applyFill="1" applyAlignment="1"/>
    <xf numFmtId="0" fontId="34" fillId="0" borderId="0" xfId="1232" applyFont="1" applyAlignment="1">
      <alignment horizontal="left"/>
    </xf>
    <xf numFmtId="0" fontId="57" fillId="58" borderId="19" xfId="0" applyFont="1" applyFill="1" applyBorder="1" applyAlignment="1">
      <alignment horizontal="left" wrapText="1"/>
    </xf>
    <xf numFmtId="0" fontId="103" fillId="0" borderId="0" xfId="0" applyFont="1"/>
    <xf numFmtId="181" fontId="33" fillId="0" borderId="19" xfId="1152" applyNumberFormat="1" applyFont="1" applyFill="1" applyBorder="1" applyAlignment="1">
      <alignment horizontal="center" vertical="center"/>
    </xf>
    <xf numFmtId="180" fontId="33" fillId="0" borderId="19" xfId="1152" applyNumberFormat="1" applyFont="1" applyFill="1" applyBorder="1" applyAlignment="1">
      <alignment horizontal="center" vertical="center" wrapText="1"/>
    </xf>
    <xf numFmtId="17" fontId="57" fillId="0" borderId="19" xfId="0" applyNumberFormat="1" applyFont="1" applyBorder="1" applyAlignment="1">
      <alignment horizontal="center" wrapText="1"/>
    </xf>
    <xf numFmtId="2" fontId="12" fillId="0" borderId="19" xfId="0" applyNumberFormat="1" applyFont="1" applyBorder="1" applyAlignment="1">
      <alignment horizontal="center" vertical="center"/>
    </xf>
    <xf numFmtId="2" fontId="12" fillId="0" borderId="19" xfId="0" applyNumberFormat="1" applyFont="1" applyBorder="1" applyAlignment="1">
      <alignment horizontal="center" vertical="center" wrapText="1"/>
    </xf>
    <xf numFmtId="1" fontId="181" fillId="0" borderId="0" xfId="1900" applyNumberFormat="1" applyFont="1"/>
    <xf numFmtId="0" fontId="154" fillId="58" borderId="0" xfId="0" applyFont="1" applyFill="1"/>
    <xf numFmtId="0" fontId="154" fillId="0" borderId="0" xfId="0" applyFont="1" applyAlignment="1">
      <alignment horizontal="right"/>
    </xf>
    <xf numFmtId="3" fontId="184" fillId="0" borderId="0" xfId="0" applyNumberFormat="1" applyFont="1" applyAlignment="1">
      <alignment horizontal="center" vertical="center"/>
    </xf>
    <xf numFmtId="0" fontId="39" fillId="58" borderId="19" xfId="0" applyFont="1" applyFill="1" applyBorder="1" applyAlignment="1">
      <alignment horizontal="center" vertical="center" wrapText="1"/>
    </xf>
    <xf numFmtId="180" fontId="33" fillId="58" borderId="19" xfId="1152" applyNumberFormat="1" applyFont="1" applyFill="1" applyBorder="1" applyAlignment="1">
      <alignment horizontal="center" vertical="center" wrapText="1"/>
    </xf>
    <xf numFmtId="0" fontId="57" fillId="58" borderId="19" xfId="0" applyFont="1" applyFill="1" applyBorder="1" applyAlignment="1">
      <alignment horizontal="center"/>
    </xf>
    <xf numFmtId="0" fontId="177" fillId="58" borderId="0" xfId="0" applyFont="1" applyFill="1"/>
    <xf numFmtId="165" fontId="177" fillId="58" borderId="0" xfId="0" applyNumberFormat="1" applyFont="1" applyFill="1" applyAlignment="1">
      <alignment horizontal="center"/>
    </xf>
    <xf numFmtId="0" fontId="177" fillId="58" borderId="0" xfId="0" applyFont="1" applyFill="1" applyAlignment="1">
      <alignment horizontal="center"/>
    </xf>
    <xf numFmtId="3" fontId="181" fillId="0" borderId="0" xfId="0" applyNumberFormat="1" applyFont="1"/>
    <xf numFmtId="14" fontId="181" fillId="0" borderId="0" xfId="0" applyNumberFormat="1" applyFont="1"/>
    <xf numFmtId="176" fontId="181" fillId="0" borderId="0" xfId="0" applyNumberFormat="1" applyFont="1"/>
    <xf numFmtId="0" fontId="185" fillId="58" borderId="0" xfId="0" applyFont="1" applyFill="1" applyAlignment="1">
      <alignment vertical="top"/>
    </xf>
    <xf numFmtId="0" fontId="185" fillId="0" borderId="0" xfId="0" applyFont="1" applyAlignment="1">
      <alignment vertical="top"/>
    </xf>
    <xf numFmtId="0" fontId="186" fillId="0" borderId="0" xfId="0" applyFont="1"/>
    <xf numFmtId="193" fontId="12" fillId="0" borderId="0" xfId="0" applyNumberFormat="1" applyFont="1" applyAlignment="1">
      <alignment vertical="center"/>
    </xf>
    <xf numFmtId="17" fontId="152" fillId="0" borderId="0" xfId="0" applyNumberFormat="1" applyFont="1"/>
    <xf numFmtId="14" fontId="152" fillId="0" borderId="0" xfId="0" applyNumberFormat="1" applyFont="1"/>
    <xf numFmtId="1" fontId="152" fillId="0" borderId="0" xfId="0" applyNumberFormat="1" applyFont="1" applyAlignment="1">
      <alignment horizontal="center"/>
    </xf>
    <xf numFmtId="1" fontId="152" fillId="0" borderId="0" xfId="0" applyNumberFormat="1" applyFont="1" applyAlignment="1">
      <alignment horizontal="center" vertical="center"/>
    </xf>
    <xf numFmtId="0" fontId="36" fillId="0" borderId="19" xfId="0" applyFont="1" applyBorder="1"/>
    <xf numFmtId="3" fontId="36" fillId="0" borderId="19" xfId="0" applyNumberFormat="1" applyFont="1" applyBorder="1"/>
    <xf numFmtId="3" fontId="36" fillId="0" borderId="19" xfId="0" applyNumberFormat="1" applyFont="1" applyBorder="1" applyAlignment="1">
      <alignment horizontal="center" vertical="center"/>
    </xf>
    <xf numFmtId="0" fontId="152" fillId="0" borderId="0" xfId="0" applyFont="1" applyAlignment="1">
      <alignment vertical="center" wrapText="1"/>
    </xf>
    <xf numFmtId="9" fontId="181" fillId="0" borderId="0" xfId="1900" applyFont="1" applyBorder="1"/>
    <xf numFmtId="177" fontId="36" fillId="0" borderId="0" xfId="1153" applyFont="1"/>
    <xf numFmtId="177" fontId="36" fillId="0" borderId="0" xfId="1153" applyFont="1" applyFill="1"/>
    <xf numFmtId="166" fontId="153" fillId="0" borderId="0" xfId="0" applyNumberFormat="1" applyFont="1"/>
    <xf numFmtId="0" fontId="187" fillId="0" borderId="0" xfId="0" applyFont="1"/>
    <xf numFmtId="4" fontId="187" fillId="0" borderId="0" xfId="0" applyNumberFormat="1" applyFont="1"/>
    <xf numFmtId="0" fontId="182" fillId="0" borderId="0" xfId="0" applyFont="1"/>
    <xf numFmtId="0" fontId="188" fillId="0" borderId="0" xfId="0" applyFont="1"/>
    <xf numFmtId="177" fontId="189" fillId="0" borderId="0" xfId="1153" applyFont="1" applyBorder="1"/>
    <xf numFmtId="3" fontId="188" fillId="0" borderId="0" xfId="0" applyNumberFormat="1" applyFont="1"/>
    <xf numFmtId="0" fontId="189" fillId="0" borderId="0" xfId="0" applyFont="1"/>
    <xf numFmtId="175" fontId="188" fillId="0" borderId="0" xfId="1900" applyNumberFormat="1" applyFont="1" applyBorder="1"/>
    <xf numFmtId="175" fontId="182" fillId="0" borderId="0" xfId="0" applyNumberFormat="1" applyFont="1"/>
    <xf numFmtId="166" fontId="188" fillId="0" borderId="0" xfId="0" applyNumberFormat="1" applyFont="1"/>
    <xf numFmtId="211" fontId="188" fillId="0" borderId="0" xfId="1153" applyNumberFormat="1" applyFont="1" applyFill="1" applyBorder="1" applyAlignment="1"/>
    <xf numFmtId="166" fontId="182" fillId="0" borderId="0" xfId="0" applyNumberFormat="1" applyFont="1"/>
    <xf numFmtId="177" fontId="189" fillId="0" borderId="0" xfId="1153" applyFont="1" applyFill="1" applyBorder="1" applyAlignment="1"/>
    <xf numFmtId="0" fontId="190" fillId="0" borderId="0" xfId="0" applyFont="1"/>
    <xf numFmtId="0" fontId="191" fillId="0" borderId="0" xfId="0" applyFont="1"/>
    <xf numFmtId="199" fontId="152" fillId="0" borderId="0" xfId="0" applyNumberFormat="1" applyFont="1"/>
    <xf numFmtId="191" fontId="152" fillId="0" borderId="0" xfId="0" applyNumberFormat="1" applyFont="1"/>
    <xf numFmtId="177" fontId="36" fillId="0" borderId="19" xfId="1153" applyFont="1" applyBorder="1" applyAlignment="1">
      <alignment horizontal="center" vertical="center"/>
    </xf>
    <xf numFmtId="177" fontId="37" fillId="0" borderId="0" xfId="1153"/>
    <xf numFmtId="176" fontId="12" fillId="0" borderId="19" xfId="1153" applyNumberFormat="1" applyFont="1" applyFill="1" applyBorder="1" applyAlignment="1">
      <alignment horizontal="center" vertical="center"/>
    </xf>
    <xf numFmtId="9" fontId="37" fillId="0" borderId="34" xfId="1900" applyBorder="1"/>
    <xf numFmtId="166" fontId="210" fillId="0" borderId="0" xfId="0" applyNumberFormat="1" applyFont="1"/>
    <xf numFmtId="211" fontId="37" fillId="0" borderId="0" xfId="1153" applyNumberFormat="1" applyFill="1" applyBorder="1" applyAlignment="1"/>
    <xf numFmtId="0" fontId="34" fillId="0" borderId="0" xfId="0" applyFont="1" applyAlignment="1">
      <alignment wrapText="1"/>
    </xf>
    <xf numFmtId="166" fontId="71" fillId="0" borderId="19" xfId="0" applyNumberFormat="1" applyFont="1" applyBorder="1" applyAlignment="1">
      <alignment horizontal="center" vertical="center" wrapText="1"/>
    </xf>
    <xf numFmtId="0" fontId="12" fillId="0" borderId="0" xfId="0" applyFont="1" applyAlignment="1">
      <alignment horizontal="center" vertical="center"/>
    </xf>
    <xf numFmtId="1" fontId="166" fillId="0" borderId="19" xfId="0" applyNumberFormat="1" applyFont="1" applyBorder="1" applyAlignment="1">
      <alignment horizontal="center"/>
    </xf>
    <xf numFmtId="175" fontId="211" fillId="0" borderId="19" xfId="0" applyNumberFormat="1" applyFont="1" applyBorder="1" applyAlignment="1">
      <alignment horizontal="center" vertical="center"/>
    </xf>
    <xf numFmtId="4" fontId="12" fillId="0" borderId="19" xfId="0" applyNumberFormat="1" applyFont="1" applyBorder="1" applyAlignment="1">
      <alignment horizontal="center" wrapText="1"/>
    </xf>
    <xf numFmtId="3" fontId="34" fillId="0" borderId="0" xfId="0" applyNumberFormat="1" applyFont="1" applyAlignment="1">
      <alignment vertical="center" wrapText="1"/>
    </xf>
    <xf numFmtId="3" fontId="212" fillId="0" borderId="0" xfId="0" applyNumberFormat="1" applyFont="1" applyAlignment="1">
      <alignment vertical="center" wrapText="1"/>
    </xf>
    <xf numFmtId="0" fontId="212" fillId="0" borderId="0" xfId="0" applyFont="1" applyAlignment="1">
      <alignment horizontal="left" vertical="center" wrapText="1"/>
    </xf>
    <xf numFmtId="0" fontId="11" fillId="0" borderId="0" xfId="1226" applyFont="1"/>
    <xf numFmtId="0" fontId="71" fillId="0" borderId="0" xfId="1226" applyFont="1" applyAlignment="1">
      <alignment wrapText="1"/>
    </xf>
    <xf numFmtId="17" fontId="57" fillId="0" borderId="0" xfId="1226" applyNumberFormat="1" applyFont="1"/>
    <xf numFmtId="0" fontId="35" fillId="0" borderId="0" xfId="1226" applyFont="1"/>
    <xf numFmtId="0" fontId="39" fillId="0" borderId="0" xfId="1226" applyFont="1"/>
    <xf numFmtId="0" fontId="53" fillId="0" borderId="0" xfId="0" applyFont="1"/>
    <xf numFmtId="17" fontId="71" fillId="0" borderId="0" xfId="1224" applyNumberFormat="1" applyFont="1" applyAlignment="1">
      <alignment horizontal="left" vertical="center"/>
    </xf>
    <xf numFmtId="0" fontId="91" fillId="0" borderId="0" xfId="1224" applyFont="1" applyAlignment="1">
      <alignment vertical="center"/>
    </xf>
    <xf numFmtId="9" fontId="57" fillId="0" borderId="0" xfId="1224" applyNumberFormat="1" applyFont="1" applyAlignment="1">
      <alignment vertical="center"/>
    </xf>
    <xf numFmtId="0" fontId="57" fillId="0" borderId="0" xfId="1224" applyFont="1" applyAlignment="1">
      <alignment horizontal="left" vertical="center"/>
    </xf>
    <xf numFmtId="176" fontId="12" fillId="0" borderId="0" xfId="0" applyNumberFormat="1" applyFont="1"/>
    <xf numFmtId="4" fontId="57" fillId="0" borderId="0" xfId="0" applyNumberFormat="1" applyFont="1"/>
    <xf numFmtId="0" fontId="65" fillId="0" borderId="0" xfId="0" applyFont="1" applyAlignment="1" applyProtection="1">
      <alignment horizontal="right" wrapText="1" readingOrder="1"/>
      <protection locked="0"/>
    </xf>
    <xf numFmtId="4" fontId="65" fillId="0" borderId="0" xfId="0" applyNumberFormat="1" applyFont="1" applyAlignment="1" applyProtection="1">
      <alignment wrapText="1" readingOrder="1"/>
      <protection locked="0"/>
    </xf>
    <xf numFmtId="0" fontId="65" fillId="0" borderId="0" xfId="0" applyFont="1" applyAlignment="1" applyProtection="1">
      <alignment wrapText="1" readingOrder="1"/>
      <protection locked="0"/>
    </xf>
    <xf numFmtId="0" fontId="75" fillId="0" borderId="0" xfId="0" applyFont="1"/>
    <xf numFmtId="3" fontId="75" fillId="0" borderId="0" xfId="0" applyNumberFormat="1" applyFont="1"/>
    <xf numFmtId="0" fontId="71" fillId="0" borderId="19" xfId="0" applyFont="1" applyBorder="1" applyAlignment="1">
      <alignment horizontal="center" wrapText="1"/>
    </xf>
    <xf numFmtId="173" fontId="57" fillId="0" borderId="19" xfId="0" applyNumberFormat="1" applyFont="1" applyBorder="1" applyAlignment="1">
      <alignment horizontal="center" vertical="center"/>
    </xf>
    <xf numFmtId="0" fontId="57" fillId="0" borderId="21" xfId="0" applyFont="1" applyBorder="1" applyAlignment="1">
      <alignment horizontal="left" wrapText="1"/>
    </xf>
    <xf numFmtId="173" fontId="57" fillId="0" borderId="21" xfId="0" applyNumberFormat="1" applyFont="1" applyBorder="1" applyAlignment="1">
      <alignment horizontal="center" vertical="center"/>
    </xf>
    <xf numFmtId="173" fontId="57" fillId="58" borderId="21" xfId="0" applyNumberFormat="1" applyFont="1" applyFill="1" applyBorder="1" applyAlignment="1">
      <alignment horizontal="center" vertical="center"/>
    </xf>
    <xf numFmtId="166" fontId="12" fillId="0" borderId="0" xfId="0" applyNumberFormat="1" applyFont="1" applyAlignment="1">
      <alignment vertical="center"/>
    </xf>
    <xf numFmtId="179" fontId="12" fillId="0" borderId="0" xfId="0" applyNumberFormat="1" applyFont="1" applyAlignment="1">
      <alignment vertical="center"/>
    </xf>
    <xf numFmtId="4" fontId="12" fillId="0" borderId="0" xfId="1153" applyNumberFormat="1" applyFont="1" applyFill="1" applyBorder="1" applyAlignment="1">
      <alignment vertical="center"/>
    </xf>
    <xf numFmtId="9" fontId="12" fillId="0" borderId="0" xfId="0" quotePrefix="1" applyNumberFormat="1" applyFont="1" applyAlignment="1">
      <alignment vertical="center"/>
    </xf>
    <xf numFmtId="0" fontId="12" fillId="0" borderId="40" xfId="0" applyFont="1" applyBorder="1" applyAlignment="1">
      <alignment horizontal="center" vertical="center"/>
    </xf>
    <xf numFmtId="3" fontId="12" fillId="0" borderId="40" xfId="0" applyNumberFormat="1" applyFont="1" applyBorder="1" applyAlignment="1">
      <alignment horizontal="center"/>
    </xf>
    <xf numFmtId="0" fontId="71" fillId="0" borderId="33" xfId="0" applyFont="1" applyBorder="1" applyAlignment="1">
      <alignment horizontal="center" vertical="center"/>
    </xf>
    <xf numFmtId="9" fontId="12" fillId="0" borderId="19" xfId="1152" applyNumberFormat="1" applyFont="1" applyFill="1" applyBorder="1" applyAlignment="1">
      <alignment horizontal="center" vertical="center"/>
    </xf>
    <xf numFmtId="166" fontId="71" fillId="0" borderId="19" xfId="0" applyNumberFormat="1" applyFont="1" applyBorder="1" applyAlignment="1">
      <alignment horizontal="left" vertical="center" wrapText="1"/>
    </xf>
    <xf numFmtId="0" fontId="39" fillId="0" borderId="0"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9" fillId="0" borderId="19" xfId="1153" applyNumberFormat="1" applyFont="1" applyFill="1" applyBorder="1" applyAlignment="1">
      <alignment horizontal="left"/>
    </xf>
    <xf numFmtId="0" fontId="12" fillId="0" borderId="19" xfId="1153" applyNumberFormat="1" applyFont="1" applyFill="1" applyBorder="1" applyAlignment="1">
      <alignment horizontal="left"/>
    </xf>
    <xf numFmtId="181" fontId="39" fillId="0" borderId="19" xfId="1152" applyNumberFormat="1" applyFont="1" applyBorder="1" applyAlignment="1">
      <alignment horizontal="center" vertical="center"/>
    </xf>
    <xf numFmtId="17" fontId="12" fillId="0" borderId="19" xfId="1152" applyNumberFormat="1" applyFont="1" applyBorder="1" applyAlignment="1">
      <alignment horizontal="center"/>
    </xf>
    <xf numFmtId="1" fontId="57" fillId="0" borderId="0" xfId="1224" applyNumberFormat="1" applyFont="1" applyAlignment="1">
      <alignment horizontal="center"/>
    </xf>
    <xf numFmtId="0" fontId="57" fillId="0" borderId="0" xfId="0" applyFont="1" applyAlignment="1">
      <alignment vertical="top" wrapText="1"/>
    </xf>
    <xf numFmtId="0" fontId="91" fillId="0" borderId="0" xfId="0" applyFont="1" applyAlignment="1">
      <alignment vertical="top" wrapText="1"/>
    </xf>
    <xf numFmtId="0" fontId="71" fillId="0" borderId="21" xfId="0" applyFont="1" applyBorder="1" applyAlignment="1">
      <alignment horizontal="center" vertical="center" wrapText="1"/>
    </xf>
    <xf numFmtId="0" fontId="91" fillId="0" borderId="44" xfId="0" applyFont="1" applyBorder="1" applyAlignment="1">
      <alignment horizontal="left" vertical="top" wrapText="1"/>
    </xf>
    <xf numFmtId="0" fontId="71" fillId="0" borderId="19" xfId="0" applyFont="1" applyBorder="1" applyAlignment="1">
      <alignment horizontal="center" vertical="top" wrapText="1"/>
    </xf>
    <xf numFmtId="206" fontId="57" fillId="0" borderId="19" xfId="0" applyNumberFormat="1" applyFont="1" applyBorder="1" applyAlignment="1">
      <alignment horizontal="center" vertical="center" wrapText="1"/>
    </xf>
    <xf numFmtId="192" fontId="57" fillId="0" borderId="19" xfId="0" applyNumberFormat="1" applyFont="1" applyBorder="1" applyAlignment="1">
      <alignment horizontal="center" vertical="center" wrapText="1"/>
    </xf>
    <xf numFmtId="192" fontId="57" fillId="0" borderId="0" xfId="0" applyNumberFormat="1" applyFont="1" applyAlignment="1">
      <alignment horizontal="center" vertical="top" wrapText="1"/>
    </xf>
    <xf numFmtId="0" fontId="12" fillId="0" borderId="0" xfId="0" applyFont="1" applyAlignment="1">
      <alignment horizontal="center" wrapText="1"/>
    </xf>
    <xf numFmtId="192" fontId="12" fillId="0" borderId="0" xfId="0" applyNumberFormat="1" applyFont="1" applyAlignment="1">
      <alignment wrapText="1"/>
    </xf>
    <xf numFmtId="192" fontId="57" fillId="58" borderId="19" xfId="0" applyNumberFormat="1" applyFont="1" applyFill="1" applyBorder="1" applyAlignment="1">
      <alignment horizontal="center" vertical="center" wrapText="1"/>
    </xf>
    <xf numFmtId="0" fontId="57" fillId="0" borderId="0" xfId="1225" applyFont="1" applyAlignment="1">
      <alignment vertical="top"/>
    </xf>
    <xf numFmtId="0" fontId="57" fillId="0" borderId="0" xfId="1225" applyFont="1" applyAlignment="1">
      <alignment horizontal="left" vertical="center"/>
    </xf>
    <xf numFmtId="0" fontId="38" fillId="0" borderId="0" xfId="1136" applyFont="1" applyBorder="1" applyAlignment="1" applyProtection="1">
      <alignment horizontal="center" vertical="center"/>
    </xf>
    <xf numFmtId="0" fontId="57" fillId="0" borderId="0" xfId="1225" applyFont="1" applyAlignment="1">
      <alignment horizontal="center" vertical="center"/>
    </xf>
    <xf numFmtId="4" fontId="75" fillId="0" borderId="0" xfId="0" applyNumberFormat="1" applyFont="1"/>
    <xf numFmtId="0" fontId="71" fillId="0" borderId="0" xfId="0" applyFont="1"/>
    <xf numFmtId="176" fontId="57" fillId="0" borderId="0" xfId="0" applyNumberFormat="1" applyFont="1"/>
    <xf numFmtId="3" fontId="65" fillId="58" borderId="0" xfId="1232" applyNumberFormat="1" applyFont="1" applyFill="1" applyAlignment="1" applyProtection="1">
      <alignment horizontal="right" vertical="top" wrapText="1" readingOrder="1"/>
      <protection locked="0"/>
    </xf>
    <xf numFmtId="0" fontId="65" fillId="58" borderId="0" xfId="1232" applyFont="1" applyFill="1" applyAlignment="1" applyProtection="1">
      <alignment horizontal="right" vertical="top" wrapText="1" readingOrder="1"/>
      <protection locked="0"/>
    </xf>
    <xf numFmtId="3" fontId="65" fillId="0" borderId="0" xfId="1232" applyNumberFormat="1" applyFont="1" applyAlignment="1" applyProtection="1">
      <alignment horizontal="right" vertical="top" wrapText="1" readingOrder="1"/>
      <protection locked="0"/>
    </xf>
    <xf numFmtId="3" fontId="153" fillId="58" borderId="19" xfId="1153" applyNumberFormat="1" applyFont="1" applyFill="1" applyBorder="1" applyAlignment="1">
      <alignment horizontal="center" vertical="center"/>
    </xf>
    <xf numFmtId="3" fontId="57" fillId="0" borderId="19" xfId="0" applyNumberFormat="1" applyFont="1" applyBorder="1" applyAlignment="1">
      <alignment horizontal="left" wrapText="1"/>
    </xf>
    <xf numFmtId="3" fontId="57" fillId="0" borderId="19" xfId="0" applyNumberFormat="1" applyFont="1" applyBorder="1" applyAlignment="1">
      <alignment horizontal="left"/>
    </xf>
    <xf numFmtId="173" fontId="12" fillId="0" borderId="19" xfId="1153" applyNumberFormat="1" applyFont="1" applyBorder="1" applyAlignment="1">
      <alignment horizontal="center" vertical="center" wrapText="1"/>
    </xf>
    <xf numFmtId="173" fontId="12" fillId="0" borderId="19" xfId="1153" quotePrefix="1" applyNumberFormat="1" applyFont="1" applyFill="1" applyBorder="1" applyAlignment="1">
      <alignment horizontal="center" vertical="center"/>
    </xf>
    <xf numFmtId="173" fontId="12" fillId="0" borderId="19" xfId="1153" applyNumberFormat="1" applyFont="1" applyFill="1" applyBorder="1" applyAlignment="1">
      <alignment horizontal="center" vertical="center"/>
    </xf>
    <xf numFmtId="0" fontId="75" fillId="0" borderId="0" xfId="0" applyFont="1" applyAlignment="1">
      <alignment vertical="center"/>
    </xf>
    <xf numFmtId="3" fontId="57" fillId="0" borderId="0" xfId="0" applyNumberFormat="1" applyFont="1" applyAlignment="1">
      <alignment vertical="center"/>
    </xf>
    <xf numFmtId="173" fontId="57" fillId="0" borderId="0" xfId="0" applyNumberFormat="1" applyFont="1" applyAlignment="1">
      <alignment vertical="center"/>
    </xf>
    <xf numFmtId="0" fontId="57" fillId="0" borderId="0" xfId="0" applyFont="1" applyAlignment="1">
      <alignment vertical="center"/>
    </xf>
    <xf numFmtId="3" fontId="57" fillId="0" borderId="0" xfId="1153" applyNumberFormat="1" applyFont="1" applyFill="1" applyBorder="1" applyAlignment="1">
      <alignment vertical="center"/>
    </xf>
    <xf numFmtId="0" fontId="57" fillId="0" borderId="0" xfId="0" quotePrefix="1" applyFont="1" applyAlignment="1">
      <alignment vertical="center"/>
    </xf>
    <xf numFmtId="0" fontId="75" fillId="0" borderId="0" xfId="0" applyFont="1" applyAlignment="1">
      <alignment horizontal="center" vertical="center" wrapText="1"/>
    </xf>
    <xf numFmtId="189" fontId="75" fillId="0" borderId="0" xfId="1152" applyNumberFormat="1" applyFont="1" applyFill="1" applyBorder="1" applyAlignment="1">
      <alignment horizontal="center" vertical="center" wrapText="1"/>
    </xf>
    <xf numFmtId="3" fontId="75" fillId="0" borderId="0" xfId="1252" applyNumberFormat="1" applyFont="1" applyAlignment="1">
      <alignment horizontal="right"/>
    </xf>
    <xf numFmtId="0" fontId="75" fillId="0" borderId="0" xfId="0" applyFont="1" applyAlignment="1">
      <alignment horizontal="center"/>
    </xf>
    <xf numFmtId="3" fontId="75" fillId="0" borderId="0" xfId="0" applyNumberFormat="1" applyFont="1" applyAlignment="1">
      <alignment horizontal="center" vertical="center"/>
    </xf>
    <xf numFmtId="3" fontId="75" fillId="0" borderId="0" xfId="0" applyNumberFormat="1" applyFont="1" applyAlignment="1">
      <alignment horizontal="center"/>
    </xf>
    <xf numFmtId="0" fontId="71" fillId="53" borderId="19" xfId="0" applyFont="1" applyFill="1" applyBorder="1" applyAlignment="1">
      <alignment horizontal="center" vertical="center" wrapText="1"/>
    </xf>
    <xf numFmtId="0" fontId="57" fillId="0" borderId="19" xfId="0" applyFont="1" applyBorder="1" applyAlignment="1">
      <alignment horizontal="center" vertical="center"/>
    </xf>
    <xf numFmtId="17" fontId="70" fillId="0" borderId="0" xfId="0" applyNumberFormat="1" applyFont="1" applyAlignment="1">
      <alignment horizontal="center" wrapText="1"/>
    </xf>
    <xf numFmtId="0" fontId="57" fillId="0" borderId="19" xfId="0" applyFont="1" applyBorder="1" applyAlignment="1">
      <alignment horizontal="left" vertical="center"/>
    </xf>
    <xf numFmtId="201" fontId="12" fillId="0" borderId="19" xfId="1153" applyNumberFormat="1" applyFont="1" applyBorder="1" applyAlignment="1">
      <alignment horizontal="center" vertical="center"/>
    </xf>
    <xf numFmtId="201" fontId="12" fillId="53" borderId="19" xfId="1153" applyNumberFormat="1" applyFont="1" applyFill="1" applyBorder="1" applyAlignment="1">
      <alignment horizontal="center" vertical="center"/>
    </xf>
    <xf numFmtId="204" fontId="34" fillId="0" borderId="19" xfId="1152" applyNumberFormat="1" applyFont="1" applyFill="1" applyBorder="1" applyAlignment="1">
      <alignment horizontal="center" vertical="center"/>
    </xf>
    <xf numFmtId="1" fontId="57" fillId="58" borderId="19" xfId="0" applyNumberFormat="1" applyFont="1" applyFill="1" applyBorder="1" applyAlignment="1">
      <alignment horizontal="center" vertical="center"/>
    </xf>
    <xf numFmtId="3" fontId="57" fillId="0" borderId="0" xfId="0" applyNumberFormat="1" applyFont="1"/>
    <xf numFmtId="212" fontId="57" fillId="58" borderId="19" xfId="0" applyNumberFormat="1" applyFont="1" applyFill="1" applyBorder="1" applyAlignment="1">
      <alignment horizontal="center" vertical="center" wrapText="1"/>
    </xf>
    <xf numFmtId="165" fontId="168" fillId="0" borderId="0" xfId="1900" applyNumberFormat="1" applyFont="1" applyBorder="1" applyAlignment="1"/>
    <xf numFmtId="0" fontId="144" fillId="0" borderId="0" xfId="0" applyFont="1"/>
    <xf numFmtId="0" fontId="213" fillId="0" borderId="0" xfId="0" applyFont="1"/>
    <xf numFmtId="0" fontId="214" fillId="0" borderId="0" xfId="0" applyFont="1"/>
    <xf numFmtId="3" fontId="209" fillId="0" borderId="19" xfId="0" applyNumberFormat="1" applyFont="1" applyBorder="1" applyAlignment="1">
      <alignment horizontal="center" wrapText="1"/>
    </xf>
    <xf numFmtId="3" fontId="209" fillId="0" borderId="19" xfId="0" applyNumberFormat="1" applyFont="1" applyBorder="1" applyAlignment="1">
      <alignment horizontal="center" vertical="center" wrapText="1"/>
    </xf>
    <xf numFmtId="0" fontId="215" fillId="0" borderId="0" xfId="0" applyFont="1"/>
    <xf numFmtId="17" fontId="215" fillId="0" borderId="0" xfId="0" applyNumberFormat="1" applyFont="1"/>
    <xf numFmtId="14" fontId="215" fillId="0" borderId="0" xfId="0" applyNumberFormat="1" applyFont="1"/>
    <xf numFmtId="1" fontId="215" fillId="0" borderId="0" xfId="0" applyNumberFormat="1" applyFont="1"/>
    <xf numFmtId="3" fontId="216" fillId="0" borderId="0" xfId="0" applyNumberFormat="1" applyFont="1"/>
    <xf numFmtId="3" fontId="217" fillId="0" borderId="0" xfId="0" applyNumberFormat="1" applyFont="1"/>
    <xf numFmtId="4" fontId="12" fillId="53" borderId="19" xfId="0" applyNumberFormat="1" applyFont="1" applyFill="1" applyBorder="1" applyAlignment="1">
      <alignment horizontal="center" vertical="center" wrapText="1"/>
    </xf>
    <xf numFmtId="173" fontId="12" fillId="53" borderId="19" xfId="0" applyNumberFormat="1" applyFont="1" applyFill="1" applyBorder="1" applyAlignment="1">
      <alignment horizontal="center" wrapText="1"/>
    </xf>
    <xf numFmtId="176" fontId="12" fillId="53" borderId="19" xfId="0" applyNumberFormat="1" applyFont="1" applyFill="1" applyBorder="1" applyAlignment="1">
      <alignment horizontal="center" wrapText="1"/>
    </xf>
    <xf numFmtId="177" fontId="32" fillId="0" borderId="0" xfId="1153" applyFont="1"/>
    <xf numFmtId="0" fontId="152" fillId="0" borderId="0" xfId="0" applyFont="1" applyAlignment="1">
      <alignment wrapText="1"/>
    </xf>
    <xf numFmtId="1" fontId="182" fillId="0" borderId="0" xfId="1153" applyNumberFormat="1" applyFont="1" applyAlignment="1">
      <alignment horizontal="center"/>
    </xf>
    <xf numFmtId="1" fontId="152" fillId="0" borderId="0" xfId="0" applyNumberFormat="1" applyFont="1"/>
    <xf numFmtId="1" fontId="154" fillId="0" borderId="0" xfId="0" applyNumberFormat="1" applyFont="1"/>
    <xf numFmtId="208" fontId="152" fillId="0" borderId="0" xfId="0" applyNumberFormat="1" applyFont="1"/>
    <xf numFmtId="177" fontId="152" fillId="0" borderId="0" xfId="1153" applyFont="1" applyFill="1" applyBorder="1"/>
    <xf numFmtId="208" fontId="154" fillId="0" borderId="0" xfId="0" applyNumberFormat="1" applyFont="1"/>
    <xf numFmtId="177" fontId="152" fillId="0" borderId="0" xfId="1153" applyFont="1" applyFill="1"/>
    <xf numFmtId="3" fontId="154" fillId="0" borderId="0" xfId="0" applyNumberFormat="1" applyFont="1"/>
    <xf numFmtId="208" fontId="154" fillId="0" borderId="0" xfId="0" applyNumberFormat="1" applyFont="1" applyAlignment="1">
      <alignment horizontal="right"/>
    </xf>
    <xf numFmtId="0" fontId="12" fillId="0" borderId="0" xfId="0" applyNumberFormat="1" applyFont="1"/>
    <xf numFmtId="208" fontId="154" fillId="58" borderId="0" xfId="0" applyNumberFormat="1" applyFont="1" applyFill="1"/>
    <xf numFmtId="177" fontId="152" fillId="58" borderId="0" xfId="1153" applyFont="1" applyFill="1"/>
    <xf numFmtId="1" fontId="154" fillId="58" borderId="0" xfId="0" applyNumberFormat="1" applyFont="1" applyFill="1"/>
    <xf numFmtId="14" fontId="36" fillId="0" borderId="0" xfId="0" applyNumberFormat="1" applyFont="1"/>
    <xf numFmtId="15" fontId="36" fillId="0" borderId="0" xfId="0" applyNumberFormat="1" applyFont="1"/>
    <xf numFmtId="0" fontId="12" fillId="0" borderId="19" xfId="0" applyFont="1" applyBorder="1" applyAlignment="1">
      <alignment horizontal="center"/>
    </xf>
    <xf numFmtId="3" fontId="37" fillId="0" borderId="0" xfId="1900" quotePrefix="1" applyNumberFormat="1" applyFill="1" applyBorder="1" applyAlignment="1">
      <alignment vertical="center"/>
    </xf>
    <xf numFmtId="3" fontId="12" fillId="58" borderId="19" xfId="0" applyNumberFormat="1" applyFont="1" applyFill="1" applyBorder="1" applyAlignment="1">
      <alignment horizontal="right" vertical="center" indent="3"/>
    </xf>
    <xf numFmtId="175" fontId="37" fillId="0" borderId="0" xfId="1900" quotePrefix="1" applyNumberFormat="1" applyAlignment="1">
      <alignment vertical="center"/>
    </xf>
    <xf numFmtId="1" fontId="91" fillId="0" borderId="0" xfId="0" applyNumberFormat="1" applyFont="1"/>
    <xf numFmtId="2" fontId="12" fillId="58" borderId="19" xfId="0" applyNumberFormat="1" applyFont="1" applyFill="1" applyBorder="1" applyAlignment="1">
      <alignment horizontal="center" wrapText="1"/>
    </xf>
    <xf numFmtId="2" fontId="12" fillId="53" borderId="19" xfId="0" applyNumberFormat="1" applyFont="1" applyFill="1" applyBorder="1" applyAlignment="1">
      <alignment horizontal="center" wrapText="1"/>
    </xf>
    <xf numFmtId="17" fontId="218" fillId="0" borderId="0" xfId="0" applyNumberFormat="1" applyFont="1" applyAlignment="1">
      <alignment horizontal="left" vertical="center"/>
    </xf>
    <xf numFmtId="1" fontId="219" fillId="0" borderId="0" xfId="0" applyNumberFormat="1" applyFont="1"/>
    <xf numFmtId="1" fontId="220" fillId="0" borderId="0" xfId="1153" applyNumberFormat="1" applyFont="1" applyAlignment="1">
      <alignment horizontal="center"/>
    </xf>
    <xf numFmtId="204" fontId="222" fillId="0" borderId="19" xfId="1152" applyNumberFormat="1" applyFont="1" applyBorder="1" applyAlignment="1">
      <alignment horizontal="center" vertical="center"/>
    </xf>
    <xf numFmtId="14" fontId="36" fillId="0" borderId="0" xfId="0" applyNumberFormat="1" applyFont="1" applyFill="1"/>
    <xf numFmtId="14" fontId="215" fillId="0" borderId="0" xfId="0" applyNumberFormat="1" applyFont="1" applyFill="1"/>
    <xf numFmtId="0" fontId="215" fillId="0" borderId="0" xfId="0" applyFont="1" applyFill="1"/>
    <xf numFmtId="1" fontId="215" fillId="0" borderId="0" xfId="0" applyNumberFormat="1" applyFont="1" applyFill="1"/>
    <xf numFmtId="0" fontId="36" fillId="0" borderId="0" xfId="0" applyFont="1" applyFill="1"/>
    <xf numFmtId="0" fontId="36" fillId="0" borderId="0" xfId="0" applyFont="1" applyFill="1" applyAlignment="1">
      <alignment horizontal="right"/>
    </xf>
    <xf numFmtId="15" fontId="36" fillId="0" borderId="0" xfId="0" applyNumberFormat="1" applyFont="1" applyFill="1"/>
    <xf numFmtId="0" fontId="214" fillId="0" borderId="0" xfId="0" applyFont="1" applyFill="1"/>
    <xf numFmtId="0" fontId="71" fillId="0" borderId="0" xfId="1226" applyFont="1" applyAlignment="1">
      <alignment horizontal="center"/>
    </xf>
    <xf numFmtId="17" fontId="57" fillId="0" borderId="0" xfId="1226" applyNumberFormat="1" applyFont="1" applyAlignment="1">
      <alignment horizontal="center" wrapText="1"/>
    </xf>
    <xf numFmtId="17" fontId="57" fillId="0" borderId="0" xfId="1226" applyNumberFormat="1" applyFont="1" applyAlignment="1">
      <alignment horizontal="center"/>
    </xf>
    <xf numFmtId="0" fontId="57" fillId="0" borderId="0" xfId="1226" applyFont="1" applyAlignment="1">
      <alignment horizontal="center"/>
    </xf>
    <xf numFmtId="0" fontId="12" fillId="53" borderId="0" xfId="1226" applyFont="1" applyFill="1" applyAlignment="1">
      <alignment horizontal="center"/>
    </xf>
    <xf numFmtId="0" fontId="121" fillId="0" borderId="0" xfId="1226" applyFont="1" applyAlignment="1">
      <alignment horizontal="center" wrapText="1"/>
    </xf>
    <xf numFmtId="0" fontId="41" fillId="0" borderId="0" xfId="1226" applyFont="1" applyAlignment="1">
      <alignment horizontal="left" wrapText="1"/>
    </xf>
    <xf numFmtId="0" fontId="122" fillId="0" borderId="0" xfId="1226" applyFont="1" applyAlignment="1">
      <alignment horizontal="center"/>
    </xf>
    <xf numFmtId="0" fontId="71" fillId="0" borderId="0" xfId="1226" applyFont="1" applyAlignment="1">
      <alignment horizontal="center" wrapText="1"/>
    </xf>
    <xf numFmtId="49" fontId="116" fillId="0" borderId="0" xfId="1226" applyNumberFormat="1" applyFont="1" applyAlignment="1">
      <alignment horizontal="center" vertical="center"/>
    </xf>
    <xf numFmtId="0" fontId="39" fillId="0" borderId="0" xfId="0" applyFont="1" applyAlignment="1">
      <alignment horizontal="center"/>
    </xf>
    <xf numFmtId="0" fontId="82" fillId="0" borderId="0" xfId="0" applyFont="1" applyAlignment="1">
      <alignment horizontal="center"/>
    </xf>
    <xf numFmtId="49" fontId="86" fillId="0" borderId="0" xfId="0" applyNumberFormat="1" applyFont="1" applyAlignment="1">
      <alignment horizontal="justify" vertical="top" wrapText="1"/>
    </xf>
    <xf numFmtId="0" fontId="57" fillId="0" borderId="0" xfId="1224" applyFont="1" applyAlignment="1">
      <alignment horizontal="left" vertical="center" wrapText="1"/>
    </xf>
    <xf numFmtId="0" fontId="12" fillId="0" borderId="0" xfId="1224" applyFont="1" applyAlignment="1">
      <alignment horizontal="left" vertical="top"/>
    </xf>
    <xf numFmtId="0" fontId="12" fillId="0" borderId="0" xfId="1224" applyFont="1" applyAlignment="1">
      <alignment horizontal="left" vertical="center" wrapText="1"/>
    </xf>
    <xf numFmtId="0" fontId="12" fillId="0" borderId="0" xfId="1224" applyFont="1" applyAlignment="1">
      <alignment horizontal="left" vertical="center"/>
    </xf>
    <xf numFmtId="0" fontId="57" fillId="0" borderId="0" xfId="1224" applyFont="1" applyAlignment="1">
      <alignment horizontal="left" vertical="top" wrapText="1"/>
    </xf>
    <xf numFmtId="0" fontId="57" fillId="0" borderId="0" xfId="1224" applyFont="1" applyAlignment="1">
      <alignment vertical="center"/>
    </xf>
    <xf numFmtId="0" fontId="12" fillId="0" borderId="0" xfId="1224" applyFont="1" applyAlignment="1">
      <alignment horizontal="left" vertical="top" wrapText="1"/>
    </xf>
    <xf numFmtId="0" fontId="39" fillId="0" borderId="0" xfId="1884" applyFont="1" applyAlignment="1">
      <alignment horizontal="center" vertical="center"/>
    </xf>
    <xf numFmtId="0" fontId="57" fillId="0" borderId="0" xfId="1224" applyFont="1" applyAlignment="1">
      <alignment vertical="center" wrapText="1"/>
    </xf>
    <xf numFmtId="0" fontId="65" fillId="0" borderId="0" xfId="1265" applyFont="1" applyAlignment="1" applyProtection="1">
      <alignment horizontal="right" wrapText="1" readingOrder="1"/>
      <protection locked="0"/>
    </xf>
    <xf numFmtId="0" fontId="64" fillId="0" borderId="0" xfId="1265" applyAlignment="1">
      <alignment wrapText="1"/>
    </xf>
    <xf numFmtId="0" fontId="34" fillId="0" borderId="0" xfId="0" applyFont="1" applyAlignment="1">
      <alignment horizontal="center" wrapText="1"/>
    </xf>
    <xf numFmtId="0" fontId="34" fillId="0" borderId="0" xfId="0" applyFont="1" applyAlignment="1">
      <alignment horizontal="left" vertical="top" wrapText="1"/>
    </xf>
    <xf numFmtId="0" fontId="71" fillId="0" borderId="0" xfId="0" applyFont="1" applyAlignment="1">
      <alignment horizontal="center" wrapText="1"/>
    </xf>
    <xf numFmtId="0" fontId="39" fillId="0" borderId="41" xfId="0" applyFont="1" applyBorder="1" applyAlignment="1">
      <alignment horizontal="center"/>
    </xf>
    <xf numFmtId="0" fontId="34" fillId="0" borderId="0" xfId="0" applyFont="1" applyAlignment="1">
      <alignment wrapText="1"/>
    </xf>
    <xf numFmtId="0" fontId="34" fillId="0" borderId="19" xfId="0" applyFont="1" applyBorder="1" applyAlignment="1">
      <alignment wrapText="1"/>
    </xf>
    <xf numFmtId="0" fontId="57" fillId="58" borderId="19" xfId="0" applyFont="1" applyFill="1" applyBorder="1" applyAlignment="1">
      <alignment horizontal="left" vertical="center" wrapText="1"/>
    </xf>
    <xf numFmtId="0" fontId="39" fillId="0" borderId="0" xfId="0" applyFont="1" applyAlignment="1">
      <alignment horizontal="center" vertical="center"/>
    </xf>
    <xf numFmtId="0" fontId="39" fillId="0" borderId="0" xfId="0" applyFont="1" applyAlignment="1">
      <alignment horizontal="center" vertical="center" wrapText="1"/>
    </xf>
    <xf numFmtId="0" fontId="71" fillId="0" borderId="0" xfId="0" applyFont="1" applyAlignment="1">
      <alignment horizontal="center" vertical="center" wrapText="1"/>
    </xf>
    <xf numFmtId="0" fontId="34" fillId="0" borderId="19" xfId="0" applyFont="1" applyBorder="1" applyAlignment="1">
      <alignment horizontal="left" vertical="center" wrapText="1"/>
    </xf>
    <xf numFmtId="0" fontId="39" fillId="0" borderId="19" xfId="0" applyFont="1" applyBorder="1" applyAlignment="1">
      <alignment horizontal="center" vertical="center"/>
    </xf>
    <xf numFmtId="0" fontId="34" fillId="0" borderId="37" xfId="1882" applyFont="1" applyBorder="1" applyAlignment="1">
      <alignment horizontal="left" vertical="center" wrapText="1"/>
    </xf>
    <xf numFmtId="0" fontId="34" fillId="0" borderId="20" xfId="1882" applyFont="1" applyBorder="1" applyAlignment="1">
      <alignment horizontal="left" vertical="center" wrapText="1"/>
    </xf>
    <xf numFmtId="0" fontId="34" fillId="0" borderId="40" xfId="1882" applyFont="1" applyBorder="1" applyAlignment="1">
      <alignment horizontal="left" vertical="center" wrapText="1"/>
    </xf>
    <xf numFmtId="0" fontId="39" fillId="0" borderId="0" xfId="1882" applyFont="1" applyAlignment="1">
      <alignment horizontal="center" vertical="center" wrapText="1"/>
    </xf>
    <xf numFmtId="0" fontId="39" fillId="0" borderId="0" xfId="1882" applyFont="1" applyAlignment="1">
      <alignment horizontal="center" vertical="center"/>
    </xf>
    <xf numFmtId="0" fontId="12" fillId="0" borderId="42" xfId="0" applyFont="1" applyBorder="1" applyAlignment="1">
      <alignment horizontal="center" vertical="center"/>
    </xf>
    <xf numFmtId="0" fontId="12" fillId="0" borderId="19" xfId="0" applyFont="1" applyBorder="1" applyAlignment="1">
      <alignment horizontal="center" vertical="center"/>
    </xf>
    <xf numFmtId="0" fontId="12" fillId="0" borderId="42" xfId="1882" applyFont="1" applyBorder="1" applyAlignment="1">
      <alignment horizontal="center" vertical="center"/>
    </xf>
    <xf numFmtId="0" fontId="12" fillId="0" borderId="33" xfId="1882" applyFont="1" applyBorder="1" applyAlignment="1">
      <alignment horizontal="center" vertical="center"/>
    </xf>
    <xf numFmtId="0" fontId="34" fillId="0" borderId="20" xfId="1882" applyFont="1" applyBorder="1" applyAlignment="1">
      <alignment horizontal="left" vertical="center"/>
    </xf>
    <xf numFmtId="0" fontId="34" fillId="0" borderId="40" xfId="1882" applyFont="1" applyBorder="1" applyAlignment="1">
      <alignment horizontal="left" vertical="center"/>
    </xf>
    <xf numFmtId="0" fontId="12" fillId="0" borderId="37" xfId="0" applyFont="1" applyBorder="1" applyAlignment="1">
      <alignment horizontal="left" vertical="center" wrapText="1"/>
    </xf>
    <xf numFmtId="0" fontId="12" fillId="0" borderId="19" xfId="0" applyFont="1" applyBorder="1" applyAlignment="1">
      <alignment horizontal="left" vertical="center" wrapText="1"/>
    </xf>
    <xf numFmtId="0" fontId="12" fillId="0" borderId="37"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Alignment="1">
      <alignment horizontal="center" vertical="center" wrapText="1"/>
    </xf>
    <xf numFmtId="0" fontId="71" fillId="0" borderId="0" xfId="0" applyFont="1" applyAlignment="1">
      <alignment horizontal="center" vertical="center"/>
    </xf>
    <xf numFmtId="0" fontId="57" fillId="0" borderId="19" xfId="0" applyFont="1" applyBorder="1" applyAlignment="1">
      <alignment horizontal="center" vertical="center" wrapText="1"/>
    </xf>
    <xf numFmtId="0" fontId="70" fillId="0" borderId="19" xfId="0" applyFont="1" applyBorder="1" applyAlignment="1">
      <alignment horizontal="left"/>
    </xf>
    <xf numFmtId="0" fontId="12" fillId="0" borderId="40" xfId="0" applyFont="1" applyBorder="1" applyAlignment="1">
      <alignment horizontal="left" vertical="center" wrapText="1"/>
    </xf>
    <xf numFmtId="0" fontId="34" fillId="0" borderId="33" xfId="0" applyFont="1" applyBorder="1" applyAlignment="1">
      <alignment horizontal="left" wrapText="1"/>
    </xf>
    <xf numFmtId="0" fontId="70" fillId="0" borderId="37" xfId="0" applyFont="1" applyBorder="1" applyAlignment="1">
      <alignment horizontal="left"/>
    </xf>
    <xf numFmtId="0" fontId="70" fillId="0" borderId="20" xfId="0" applyFont="1" applyBorder="1" applyAlignment="1">
      <alignment horizontal="left"/>
    </xf>
    <xf numFmtId="0" fontId="70" fillId="0" borderId="40" xfId="0" applyFont="1" applyBorder="1" applyAlignment="1">
      <alignment horizontal="left"/>
    </xf>
    <xf numFmtId="0" fontId="12" fillId="0" borderId="37" xfId="0" applyFont="1" applyBorder="1" applyAlignment="1">
      <alignment horizontal="left"/>
    </xf>
    <xf numFmtId="0" fontId="12" fillId="0" borderId="19" xfId="0" applyFont="1" applyBorder="1" applyAlignment="1">
      <alignment horizontal="left"/>
    </xf>
    <xf numFmtId="0" fontId="70" fillId="0" borderId="21" xfId="0" applyFont="1" applyBorder="1" applyAlignment="1">
      <alignment horizontal="left"/>
    </xf>
    <xf numFmtId="0" fontId="12" fillId="0" borderId="19" xfId="0" applyFont="1" applyBorder="1" applyAlignment="1">
      <alignment horizontal="center"/>
    </xf>
    <xf numFmtId="0" fontId="12" fillId="0" borderId="37" xfId="0" applyFont="1" applyBorder="1" applyAlignment="1">
      <alignment horizontal="center"/>
    </xf>
    <xf numFmtId="0" fontId="12" fillId="0" borderId="20" xfId="0" applyFont="1" applyBorder="1" applyAlignment="1">
      <alignment horizontal="center"/>
    </xf>
    <xf numFmtId="0" fontId="12" fillId="0" borderId="40" xfId="0" applyFont="1" applyBorder="1" applyAlignment="1">
      <alignment horizontal="center"/>
    </xf>
    <xf numFmtId="0" fontId="71" fillId="0" borderId="19" xfId="0" applyFont="1" applyBorder="1" applyAlignment="1">
      <alignment horizontal="center" vertical="center" wrapText="1"/>
    </xf>
    <xf numFmtId="0" fontId="39" fillId="0" borderId="40"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37"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0" fontId="34" fillId="0" borderId="37" xfId="0" applyFont="1" applyBorder="1" applyAlignment="1">
      <alignment horizontal="left" vertical="center" wrapText="1"/>
    </xf>
    <xf numFmtId="0" fontId="34" fillId="0" borderId="20" xfId="0" applyFont="1" applyBorder="1" applyAlignment="1">
      <alignment horizontal="left" vertical="center" wrapText="1"/>
    </xf>
    <xf numFmtId="0" fontId="34" fillId="0" borderId="40" xfId="0" applyFont="1" applyBorder="1" applyAlignment="1">
      <alignment horizontal="left" vertical="center" wrapText="1"/>
    </xf>
    <xf numFmtId="0" fontId="71" fillId="0" borderId="41" xfId="0" applyFont="1" applyBorder="1" applyAlignment="1">
      <alignment horizontal="center"/>
    </xf>
    <xf numFmtId="0" fontId="71" fillId="0" borderId="0" xfId="0" applyFont="1" applyAlignment="1">
      <alignment horizontal="center"/>
    </xf>
    <xf numFmtId="172" fontId="39" fillId="0" borderId="0" xfId="0" applyNumberFormat="1" applyFont="1" applyAlignment="1">
      <alignment horizontal="center"/>
    </xf>
    <xf numFmtId="0" fontId="34" fillId="0" borderId="0" xfId="0" applyFont="1" applyAlignment="1">
      <alignment horizontal="left"/>
    </xf>
    <xf numFmtId="0" fontId="71" fillId="5" borderId="41" xfId="0" applyFont="1" applyFill="1" applyBorder="1" applyAlignment="1">
      <alignment horizontal="center"/>
    </xf>
    <xf numFmtId="0" fontId="39" fillId="0" borderId="33" xfId="0" applyFont="1" applyBorder="1" applyAlignment="1">
      <alignment horizontal="center" vertical="center"/>
    </xf>
    <xf numFmtId="0" fontId="34" fillId="0" borderId="37" xfId="0" applyFont="1" applyBorder="1" applyAlignment="1">
      <alignment vertical="center" wrapText="1"/>
    </xf>
    <xf numFmtId="0" fontId="34" fillId="0" borderId="20" xfId="0" applyFont="1" applyBorder="1" applyAlignment="1">
      <alignment vertical="center" wrapText="1"/>
    </xf>
    <xf numFmtId="0" fontId="34" fillId="0" borderId="40" xfId="0" applyFont="1" applyBorder="1" applyAlignment="1">
      <alignment vertical="center" wrapText="1"/>
    </xf>
    <xf numFmtId="0" fontId="34" fillId="0" borderId="44" xfId="0" applyFont="1" applyBorder="1" applyAlignment="1">
      <alignment horizontal="left" vertical="center" wrapText="1"/>
    </xf>
    <xf numFmtId="0" fontId="34" fillId="0" borderId="0" xfId="0" applyFont="1" applyAlignment="1">
      <alignment horizontal="left" vertical="center" wrapText="1"/>
    </xf>
    <xf numFmtId="0" fontId="34" fillId="0" borderId="45" xfId="0" applyFont="1" applyBorder="1" applyAlignment="1">
      <alignment horizontal="left" vertical="center" wrapText="1"/>
    </xf>
    <xf numFmtId="0" fontId="34" fillId="0" borderId="38" xfId="0" applyFont="1" applyBorder="1" applyAlignment="1">
      <alignment horizontal="left" vertical="center" wrapText="1"/>
    </xf>
    <xf numFmtId="0" fontId="34" fillId="0" borderId="41" xfId="0" applyFont="1" applyBorder="1" applyAlignment="1">
      <alignment horizontal="left" vertical="center" wrapText="1"/>
    </xf>
    <xf numFmtId="0" fontId="34" fillId="0" borderId="43" xfId="0" applyFont="1" applyBorder="1" applyAlignment="1">
      <alignment horizontal="left" vertical="center" wrapText="1"/>
    </xf>
    <xf numFmtId="0" fontId="35" fillId="0" borderId="0" xfId="0" applyFont="1" applyAlignment="1">
      <alignment wrapText="1"/>
    </xf>
    <xf numFmtId="0" fontId="71" fillId="5" borderId="0" xfId="0" applyFont="1" applyFill="1" applyAlignment="1">
      <alignment horizontal="center"/>
    </xf>
    <xf numFmtId="0" fontId="71" fillId="0" borderId="19" xfId="0" applyFont="1" applyBorder="1" applyAlignment="1">
      <alignment horizontal="center" vertical="center"/>
    </xf>
    <xf numFmtId="0" fontId="34" fillId="0" borderId="19" xfId="0" applyFont="1" applyBorder="1" applyAlignment="1">
      <alignment horizontal="left" wrapText="1"/>
    </xf>
    <xf numFmtId="166" fontId="71" fillId="0" borderId="19" xfId="0" applyNumberFormat="1" applyFont="1" applyBorder="1" applyAlignment="1">
      <alignment horizontal="center" vertical="center"/>
    </xf>
    <xf numFmtId="166" fontId="71" fillId="0" borderId="19" xfId="0" applyNumberFormat="1" applyFont="1" applyBorder="1" applyAlignment="1">
      <alignment horizontal="center" vertical="center" wrapText="1"/>
    </xf>
    <xf numFmtId="0" fontId="39" fillId="0" borderId="0" xfId="0" applyFont="1" applyAlignment="1">
      <alignment horizontal="center" wrapText="1"/>
    </xf>
    <xf numFmtId="0" fontId="39" fillId="0" borderId="0" xfId="1153" applyNumberFormat="1" applyFont="1" applyFill="1" applyBorder="1" applyAlignment="1">
      <alignment horizontal="center"/>
    </xf>
    <xf numFmtId="0" fontId="39" fillId="0" borderId="0" xfId="1153" applyNumberFormat="1" applyFont="1" applyFill="1" applyBorder="1" applyAlignment="1">
      <alignment horizontal="center" vertical="center" wrapText="1"/>
    </xf>
    <xf numFmtId="0" fontId="39" fillId="0" borderId="19"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4" fillId="0" borderId="0" xfId="0" applyFont="1" applyAlignment="1">
      <alignment horizontal="left" vertical="center"/>
    </xf>
    <xf numFmtId="0" fontId="34" fillId="0" borderId="19" xfId="0" applyFont="1" applyBorder="1" applyAlignment="1">
      <alignment horizontal="left" vertical="center"/>
    </xf>
    <xf numFmtId="0" fontId="70" fillId="0" borderId="0" xfId="0" applyFont="1" applyAlignment="1">
      <alignment horizontal="center" vertical="center"/>
    </xf>
    <xf numFmtId="49" fontId="39" fillId="0" borderId="19" xfId="0" applyNumberFormat="1" applyFont="1" applyBorder="1" applyAlignment="1">
      <alignment horizontal="center" vertical="center" wrapText="1"/>
    </xf>
    <xf numFmtId="49" fontId="39" fillId="0" borderId="19" xfId="0" applyNumberFormat="1" applyFont="1" applyBorder="1" applyAlignment="1">
      <alignment horizontal="center" vertical="center"/>
    </xf>
    <xf numFmtId="0" fontId="34" fillId="0" borderId="19" xfId="0" applyFont="1" applyBorder="1" applyAlignment="1">
      <alignment horizontal="left" vertical="top" wrapText="1"/>
    </xf>
    <xf numFmtId="192" fontId="57" fillId="0" borderId="19" xfId="0" applyNumberFormat="1" applyFont="1" applyBorder="1" applyAlignment="1">
      <alignment horizontal="left" vertical="center" wrapText="1"/>
    </xf>
    <xf numFmtId="192" fontId="57" fillId="0" borderId="37" xfId="0" applyNumberFormat="1" applyFont="1" applyBorder="1" applyAlignment="1">
      <alignment horizontal="left" vertical="center" wrapText="1"/>
    </xf>
    <xf numFmtId="192" fontId="57" fillId="0" borderId="40" xfId="0" applyNumberFormat="1" applyFont="1" applyBorder="1" applyAlignment="1">
      <alignment horizontal="left" vertical="center" wrapText="1"/>
    </xf>
    <xf numFmtId="0" fontId="57" fillId="0" borderId="37" xfId="0" applyFont="1" applyBorder="1" applyAlignment="1">
      <alignment horizontal="left" vertical="top" wrapText="1"/>
    </xf>
    <xf numFmtId="0" fontId="57" fillId="0" borderId="20" xfId="0" applyFont="1" applyBorder="1" applyAlignment="1">
      <alignment horizontal="left" vertical="top" wrapText="1"/>
    </xf>
    <xf numFmtId="0" fontId="57" fillId="0" borderId="40" xfId="0" applyFont="1" applyBorder="1" applyAlignment="1">
      <alignment horizontal="left" vertical="top" wrapText="1"/>
    </xf>
    <xf numFmtId="0" fontId="34" fillId="0" borderId="0" xfId="0" applyFont="1" applyAlignment="1">
      <alignment horizontal="left" wrapText="1"/>
    </xf>
    <xf numFmtId="0" fontId="71" fillId="0" borderId="21"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33" xfId="0" applyFont="1" applyBorder="1" applyAlignment="1">
      <alignment horizontal="center" vertical="center" wrapText="1"/>
    </xf>
    <xf numFmtId="0" fontId="12" fillId="0" borderId="0" xfId="0" applyFont="1" applyAlignment="1">
      <alignment horizontal="left" wrapText="1"/>
    </xf>
    <xf numFmtId="0" fontId="71" fillId="0" borderId="19" xfId="0" applyFont="1" applyBorder="1" applyAlignment="1">
      <alignment horizontal="center" vertical="top" wrapText="1"/>
    </xf>
    <xf numFmtId="192" fontId="57" fillId="58" borderId="19" xfId="0" applyNumberFormat="1" applyFont="1" applyFill="1" applyBorder="1" applyAlignment="1">
      <alignment horizontal="left" vertical="center" wrapText="1"/>
    </xf>
    <xf numFmtId="192" fontId="57" fillId="58" borderId="37" xfId="0" applyNumberFormat="1" applyFont="1" applyFill="1" applyBorder="1" applyAlignment="1">
      <alignment horizontal="left" vertical="center" wrapText="1"/>
    </xf>
    <xf numFmtId="192" fontId="57" fillId="58" borderId="40" xfId="0" applyNumberFormat="1" applyFont="1" applyFill="1" applyBorder="1" applyAlignment="1">
      <alignment horizontal="left" vertical="center" wrapText="1"/>
    </xf>
    <xf numFmtId="0" fontId="71" fillId="0" borderId="37"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40" xfId="0" applyFont="1" applyBorder="1" applyAlignment="1">
      <alignment horizontal="center" vertical="center" wrapText="1"/>
    </xf>
    <xf numFmtId="49" fontId="39" fillId="0" borderId="0" xfId="0" applyNumberFormat="1" applyFont="1" applyAlignment="1">
      <alignment horizontal="center"/>
    </xf>
    <xf numFmtId="0" fontId="36" fillId="0" borderId="21" xfId="0" applyFont="1" applyBorder="1" applyAlignment="1">
      <alignment horizontal="center" vertical="center"/>
    </xf>
    <xf numFmtId="0" fontId="36" fillId="0" borderId="42" xfId="0" applyFont="1" applyBorder="1" applyAlignment="1">
      <alignment horizontal="center" vertical="center"/>
    </xf>
    <xf numFmtId="0" fontId="36" fillId="0" borderId="33" xfId="0" applyFont="1" applyBorder="1" applyAlignment="1">
      <alignment horizontal="center" vertical="center"/>
    </xf>
    <xf numFmtId="0" fontId="36" fillId="0" borderId="19" xfId="0" applyFont="1" applyBorder="1" applyAlignment="1">
      <alignment horizontal="center" vertical="center"/>
    </xf>
    <xf numFmtId="0" fontId="155" fillId="0" borderId="37" xfId="0" applyFont="1" applyBorder="1" applyAlignment="1">
      <alignment horizontal="center" vertical="center"/>
    </xf>
    <xf numFmtId="0" fontId="155" fillId="0" borderId="20" xfId="0" applyFont="1" applyBorder="1" applyAlignment="1">
      <alignment horizontal="center" vertical="center"/>
    </xf>
    <xf numFmtId="0" fontId="155" fillId="0" borderId="37" xfId="0" applyFont="1" applyBorder="1" applyAlignment="1">
      <alignment horizontal="center" vertical="center" wrapText="1"/>
    </xf>
    <xf numFmtId="0" fontId="155" fillId="0" borderId="40" xfId="0" applyFont="1" applyBorder="1" applyAlignment="1">
      <alignment horizontal="center" vertical="center" wrapText="1"/>
    </xf>
    <xf numFmtId="0" fontId="155" fillId="0" borderId="40" xfId="0" applyFont="1" applyBorder="1" applyAlignment="1">
      <alignment horizontal="center" vertical="center"/>
    </xf>
    <xf numFmtId="0" fontId="36" fillId="0" borderId="21"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33" xfId="0" applyFont="1" applyBorder="1" applyAlignment="1">
      <alignment horizontal="center" vertical="center" wrapText="1"/>
    </xf>
    <xf numFmtId="0" fontId="155" fillId="0" borderId="19" xfId="0" applyFont="1" applyBorder="1" applyAlignment="1">
      <alignment horizontal="center" vertical="center" wrapText="1"/>
    </xf>
    <xf numFmtId="0" fontId="164" fillId="0" borderId="19" xfId="0" applyFont="1" applyBorder="1" applyAlignment="1">
      <alignment horizontal="center" vertical="center"/>
    </xf>
    <xf numFmtId="0" fontId="155" fillId="0" borderId="19" xfId="0" applyFont="1" applyBorder="1" applyAlignment="1">
      <alignment horizontal="center" vertical="center"/>
    </xf>
    <xf numFmtId="183" fontId="34" fillId="0" borderId="0" xfId="0" applyNumberFormat="1" applyFont="1" applyAlignment="1">
      <alignment horizontal="left" wrapText="1"/>
    </xf>
    <xf numFmtId="181" fontId="71" fillId="0" borderId="21" xfId="1152" applyNumberFormat="1" applyFont="1" applyFill="1" applyBorder="1" applyAlignment="1">
      <alignment horizontal="center" vertical="center"/>
    </xf>
    <xf numFmtId="181" fontId="71" fillId="0" borderId="33" xfId="1152" applyNumberFormat="1" applyFont="1" applyFill="1" applyBorder="1" applyAlignment="1">
      <alignment horizontal="center" vertical="center"/>
    </xf>
    <xf numFmtId="180" fontId="71" fillId="0" borderId="37" xfId="1152" applyNumberFormat="1" applyFont="1" applyBorder="1" applyAlignment="1">
      <alignment horizontal="center" vertical="center" wrapText="1"/>
    </xf>
    <xf numFmtId="180" fontId="71" fillId="0" borderId="20" xfId="1152" applyNumberFormat="1" applyFont="1" applyBorder="1" applyAlignment="1">
      <alignment horizontal="center" vertical="center" wrapText="1"/>
    </xf>
    <xf numFmtId="180" fontId="71" fillId="0" borderId="40" xfId="1152" applyNumberFormat="1" applyFont="1" applyBorder="1" applyAlignment="1">
      <alignment horizontal="center" vertical="center" wrapText="1"/>
    </xf>
    <xf numFmtId="0" fontId="12" fillId="0" borderId="0" xfId="1225" applyFont="1" applyAlignment="1">
      <alignment vertical="top" wrapText="1"/>
    </xf>
    <xf numFmtId="0" fontId="57" fillId="0" borderId="0" xfId="1225" applyFont="1" applyAlignment="1">
      <alignment vertical="top" wrapText="1"/>
    </xf>
    <xf numFmtId="0" fontId="12" fillId="0" borderId="0" xfId="1225" applyFont="1" applyAlignment="1">
      <alignment horizontal="left" vertical="center"/>
    </xf>
    <xf numFmtId="0" fontId="57" fillId="0" borderId="0" xfId="1225" applyFont="1" applyAlignment="1">
      <alignment vertical="top"/>
    </xf>
    <xf numFmtId="0" fontId="34" fillId="0" borderId="0" xfId="0" applyFont="1" applyAlignment="1">
      <alignment horizontal="center"/>
    </xf>
    <xf numFmtId="0" fontId="65" fillId="0" borderId="0" xfId="1232" applyFont="1" applyAlignment="1" applyProtection="1">
      <alignment horizontal="right" vertical="top" wrapText="1" readingOrder="1"/>
      <protection locked="0"/>
    </xf>
    <xf numFmtId="0" fontId="12" fillId="0" borderId="0" xfId="1232" applyAlignment="1">
      <alignment wrapText="1"/>
    </xf>
    <xf numFmtId="0" fontId="34" fillId="0" borderId="36" xfId="0" applyFont="1" applyBorder="1" applyAlignment="1">
      <alignment horizontal="left" vertical="top" wrapText="1"/>
    </xf>
    <xf numFmtId="0" fontId="65" fillId="0" borderId="0" xfId="0" applyFont="1" applyAlignment="1" applyProtection="1">
      <alignment horizontal="right" vertical="top" wrapText="1" readingOrder="1"/>
      <protection locked="0"/>
    </xf>
    <xf numFmtId="0" fontId="0" fillId="0" borderId="0" xfId="0" applyAlignment="1">
      <alignment wrapText="1"/>
    </xf>
    <xf numFmtId="0" fontId="57" fillId="58" borderId="37" xfId="0" applyFont="1" applyFill="1" applyBorder="1" applyAlignment="1">
      <alignment horizontal="left" vertical="center" wrapText="1"/>
    </xf>
    <xf numFmtId="0" fontId="57" fillId="58" borderId="20" xfId="0" applyFont="1" applyFill="1" applyBorder="1" applyAlignment="1">
      <alignment horizontal="left" vertical="center" wrapText="1"/>
    </xf>
    <xf numFmtId="0" fontId="57" fillId="58" borderId="40" xfId="0" applyFont="1" applyFill="1" applyBorder="1" applyAlignment="1">
      <alignment horizontal="left" vertical="center" wrapText="1"/>
    </xf>
    <xf numFmtId="3" fontId="57" fillId="58" borderId="37" xfId="0" applyNumberFormat="1" applyFont="1" applyFill="1" applyBorder="1" applyAlignment="1">
      <alignment horizontal="left" vertical="center" wrapText="1"/>
    </xf>
    <xf numFmtId="3" fontId="57" fillId="58" borderId="20" xfId="0" applyNumberFormat="1" applyFont="1" applyFill="1" applyBorder="1" applyAlignment="1">
      <alignment horizontal="left" vertical="center" wrapText="1"/>
    </xf>
    <xf numFmtId="3" fontId="57" fillId="58" borderId="40" xfId="0" applyNumberFormat="1" applyFont="1" applyFill="1" applyBorder="1" applyAlignment="1">
      <alignment horizontal="left" vertical="center" wrapText="1"/>
    </xf>
    <xf numFmtId="0" fontId="34" fillId="0" borderId="0" xfId="0" applyFont="1" applyAlignment="1">
      <alignment vertical="center"/>
    </xf>
    <xf numFmtId="0" fontId="12" fillId="0" borderId="0" xfId="0" applyFont="1" applyAlignment="1">
      <alignment horizontal="left" vertical="center" wrapText="1"/>
    </xf>
    <xf numFmtId="0" fontId="12" fillId="0" borderId="21" xfId="0" applyFont="1" applyBorder="1" applyAlignment="1">
      <alignment horizontal="center" vertical="center"/>
    </xf>
    <xf numFmtId="0" fontId="34" fillId="0" borderId="19" xfId="0" applyFont="1" applyBorder="1" applyAlignment="1">
      <alignment vertical="center" wrapText="1"/>
    </xf>
    <xf numFmtId="0" fontId="12" fillId="0" borderId="33" xfId="0" applyFont="1" applyBorder="1" applyAlignment="1">
      <alignment horizontal="center" vertical="center"/>
    </xf>
    <xf numFmtId="0" fontId="12" fillId="0" borderId="0" xfId="0" applyFont="1" applyAlignment="1">
      <alignment horizontal="center" vertical="center"/>
    </xf>
    <xf numFmtId="0" fontId="12" fillId="0" borderId="19" xfId="0" applyFont="1" applyBorder="1" applyAlignment="1">
      <alignment horizontal="center" vertical="center" wrapText="1"/>
    </xf>
    <xf numFmtId="0" fontId="0" fillId="0" borderId="19" xfId="0" applyBorder="1" applyAlignment="1">
      <alignment horizontal="center"/>
    </xf>
    <xf numFmtId="0" fontId="70" fillId="0" borderId="0" xfId="0" applyFont="1" applyAlignment="1">
      <alignment horizontal="left" vertical="center" wrapText="1"/>
    </xf>
    <xf numFmtId="0" fontId="34" fillId="0" borderId="0" xfId="0" applyFont="1" applyAlignment="1">
      <alignment horizontal="center" vertical="center" wrapText="1"/>
    </xf>
    <xf numFmtId="0" fontId="70" fillId="0" borderId="0" xfId="0" applyFont="1" applyAlignment="1">
      <alignment horizontal="left" vertical="center"/>
    </xf>
    <xf numFmtId="0" fontId="34" fillId="0" borderId="36" xfId="0" applyFont="1" applyBorder="1" applyAlignment="1">
      <alignment horizontal="left" vertical="center" wrapText="1"/>
    </xf>
    <xf numFmtId="172" fontId="39" fillId="0" borderId="0" xfId="0" applyNumberFormat="1" applyFont="1" applyAlignment="1">
      <alignment horizontal="center" vertical="center"/>
    </xf>
    <xf numFmtId="0" fontId="171" fillId="0" borderId="0" xfId="0" applyFont="1" applyAlignment="1">
      <alignment horizontal="left" vertical="center" wrapText="1"/>
    </xf>
    <xf numFmtId="0" fontId="39" fillId="0" borderId="19" xfId="0" applyFont="1" applyBorder="1" applyAlignment="1">
      <alignment horizontal="left" vertical="center"/>
    </xf>
    <xf numFmtId="0" fontId="34" fillId="0" borderId="37" xfId="0" applyFont="1" applyBorder="1" applyAlignment="1">
      <alignment horizontal="left" wrapText="1"/>
    </xf>
    <xf numFmtId="0" fontId="34" fillId="0" borderId="20" xfId="0" applyFont="1" applyBorder="1" applyAlignment="1">
      <alignment horizontal="left" wrapText="1"/>
    </xf>
    <xf numFmtId="0" fontId="34" fillId="0" borderId="40" xfId="0" applyFont="1" applyBorder="1" applyAlignment="1">
      <alignment horizontal="left" wrapText="1"/>
    </xf>
    <xf numFmtId="0" fontId="12" fillId="0" borderId="0" xfId="1225" applyFont="1" applyAlignment="1">
      <alignment horizontal="left" vertical="center" wrapText="1"/>
    </xf>
    <xf numFmtId="0" fontId="57" fillId="0" borderId="0" xfId="1225" applyFont="1" applyAlignment="1">
      <alignment vertical="center"/>
    </xf>
    <xf numFmtId="0" fontId="57" fillId="0" borderId="0" xfId="1225" applyFont="1" applyAlignment="1">
      <alignment horizontal="left" vertical="top" wrapText="1"/>
    </xf>
    <xf numFmtId="0" fontId="57" fillId="0" borderId="0" xfId="1225" applyFont="1" applyAlignment="1">
      <alignment horizontal="left" vertical="top"/>
    </xf>
    <xf numFmtId="0" fontId="12" fillId="0" borderId="0" xfId="1225" applyFont="1" applyAlignment="1">
      <alignment horizontal="left" vertical="top" wrapText="1"/>
    </xf>
    <xf numFmtId="0" fontId="57" fillId="0" borderId="0" xfId="1225" applyFont="1" applyAlignment="1">
      <alignment vertical="center" wrapText="1"/>
    </xf>
    <xf numFmtId="0" fontId="76" fillId="0" borderId="0" xfId="1238" applyFont="1" applyAlignment="1" applyProtection="1">
      <alignment horizontal="center" vertical="top" wrapText="1" readingOrder="1"/>
      <protection locked="0"/>
    </xf>
    <xf numFmtId="0" fontId="12" fillId="0" borderId="0" xfId="1238" applyAlignment="1">
      <alignment wrapText="1"/>
    </xf>
    <xf numFmtId="0" fontId="77" fillId="0" borderId="29" xfId="1238" applyFont="1" applyBorder="1" applyAlignment="1" applyProtection="1">
      <alignment horizontal="left" vertical="center" wrapText="1" readingOrder="1"/>
      <protection locked="0"/>
    </xf>
    <xf numFmtId="0" fontId="12" fillId="0" borderId="29" xfId="1238" applyBorder="1" applyAlignment="1">
      <alignment wrapText="1"/>
    </xf>
    <xf numFmtId="0" fontId="65" fillId="0" borderId="29" xfId="1238" applyFont="1" applyBorder="1" applyAlignment="1" applyProtection="1">
      <alignment horizontal="right" vertical="top" wrapText="1" readingOrder="1"/>
      <protection locked="0"/>
    </xf>
    <xf numFmtId="0" fontId="12" fillId="0" borderId="29" xfId="1238" applyBorder="1" applyAlignment="1">
      <alignment vertical="top" wrapText="1"/>
    </xf>
    <xf numFmtId="0" fontId="76" fillId="0" borderId="0" xfId="1238" applyFont="1" applyAlignment="1" applyProtection="1">
      <alignment horizontal="right" vertical="top" wrapText="1" readingOrder="1"/>
      <protection locked="0"/>
    </xf>
    <xf numFmtId="0" fontId="79" fillId="0" borderId="46" xfId="1238" applyFont="1" applyBorder="1" applyAlignment="1" applyProtection="1">
      <alignment horizontal="center" wrapText="1" readingOrder="2"/>
      <protection locked="0"/>
    </xf>
    <xf numFmtId="0" fontId="12" fillId="0" borderId="46" xfId="1238" applyBorder="1" applyAlignment="1">
      <alignment wrapText="1"/>
    </xf>
    <xf numFmtId="0" fontId="65" fillId="0" borderId="0" xfId="1238" applyFont="1" applyAlignment="1" applyProtection="1">
      <alignment horizontal="left" vertical="top" wrapText="1" readingOrder="1"/>
      <protection locked="0"/>
    </xf>
    <xf numFmtId="0" fontId="65" fillId="0" borderId="0" xfId="1238" applyFont="1" applyAlignment="1" applyProtection="1">
      <alignment horizontal="right" vertical="top" wrapText="1" readingOrder="1"/>
      <protection locked="0"/>
    </xf>
    <xf numFmtId="0" fontId="79" fillId="0" borderId="31" xfId="1238" applyFont="1" applyBorder="1" applyAlignment="1" applyProtection="1">
      <alignment horizontal="right" vertical="top" wrapText="1" readingOrder="1"/>
      <protection locked="0"/>
    </xf>
    <xf numFmtId="0" fontId="12" fillId="0" borderId="31" xfId="1238" applyBorder="1" applyAlignment="1">
      <alignment vertical="top" wrapText="1"/>
    </xf>
    <xf numFmtId="0" fontId="12" fillId="0" borderId="0" xfId="1238" applyAlignment="1">
      <alignment vertical="top" wrapText="1"/>
    </xf>
    <xf numFmtId="0" fontId="34" fillId="58" borderId="19" xfId="0" applyFont="1" applyFill="1" applyBorder="1" applyAlignment="1">
      <alignment horizontal="left"/>
    </xf>
    <xf numFmtId="0" fontId="57" fillId="0" borderId="19" xfId="0" applyFont="1" applyBorder="1" applyAlignment="1">
      <alignment horizontal="left" vertical="center" wrapText="1"/>
    </xf>
    <xf numFmtId="173" fontId="57" fillId="58" borderId="19" xfId="0" applyNumberFormat="1" applyFont="1" applyFill="1" applyBorder="1" applyAlignment="1">
      <alignment horizontal="left" vertical="center" wrapText="1"/>
    </xf>
    <xf numFmtId="0" fontId="34" fillId="0" borderId="19" xfId="1882" applyFont="1" applyBorder="1" applyAlignment="1">
      <alignment horizontal="left" vertical="center" wrapText="1"/>
    </xf>
    <xf numFmtId="0" fontId="12" fillId="0" borderId="2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0" xfId="0" applyFont="1" applyBorder="1" applyAlignment="1">
      <alignment horizontal="left" vertical="center" wrapText="1"/>
    </xf>
    <xf numFmtId="3" fontId="12" fillId="0" borderId="37" xfId="0" applyNumberFormat="1" applyFont="1" applyBorder="1" applyAlignment="1">
      <alignment horizontal="center" vertical="center" wrapText="1"/>
    </xf>
    <xf numFmtId="3" fontId="12" fillId="0" borderId="40" xfId="0" applyNumberFormat="1" applyFont="1" applyBorder="1" applyAlignment="1">
      <alignment horizontal="center" vertical="center" wrapText="1"/>
    </xf>
    <xf numFmtId="0" fontId="12" fillId="0" borderId="19" xfId="0" applyFont="1" applyBorder="1" applyAlignment="1">
      <alignment vertical="center" wrapText="1"/>
    </xf>
    <xf numFmtId="0" fontId="12" fillId="0" borderId="37" xfId="0" applyFont="1" applyBorder="1" applyAlignment="1">
      <alignment vertical="center" wrapText="1"/>
    </xf>
    <xf numFmtId="0" fontId="12" fillId="0" borderId="19" xfId="0" applyFont="1" applyBorder="1" applyAlignment="1">
      <alignment vertical="center"/>
    </xf>
    <xf numFmtId="0" fontId="12" fillId="0" borderId="37" xfId="0" applyFont="1" applyBorder="1" applyAlignment="1">
      <alignment vertical="center"/>
    </xf>
    <xf numFmtId="0" fontId="70" fillId="0" borderId="0" xfId="0" applyFont="1" applyAlignment="1">
      <alignment horizontal="left" wrapText="1"/>
    </xf>
    <xf numFmtId="0" fontId="70" fillId="0" borderId="37" xfId="0" applyFont="1" applyBorder="1" applyAlignment="1">
      <alignment horizontal="left" vertical="center" wrapText="1"/>
    </xf>
    <xf numFmtId="0" fontId="70" fillId="0" borderId="20" xfId="0" applyFont="1" applyBorder="1" applyAlignment="1">
      <alignment horizontal="left" vertical="center" wrapText="1"/>
    </xf>
    <xf numFmtId="0" fontId="70" fillId="0" borderId="40" xfId="0" applyFont="1" applyBorder="1" applyAlignment="1">
      <alignment horizontal="left" vertical="center" wrapText="1"/>
    </xf>
    <xf numFmtId="0" fontId="12" fillId="0" borderId="20" xfId="0" applyFont="1" applyBorder="1" applyAlignment="1">
      <alignment horizontal="left" vertical="center"/>
    </xf>
    <xf numFmtId="0" fontId="39" fillId="5" borderId="0" xfId="0" applyFont="1" applyFill="1" applyAlignment="1">
      <alignment horizontal="center" vertical="top"/>
    </xf>
    <xf numFmtId="0" fontId="39" fillId="58" borderId="19" xfId="0" applyFont="1" applyFill="1" applyBorder="1" applyAlignment="1">
      <alignment horizontal="center" vertical="center" wrapText="1"/>
    </xf>
    <xf numFmtId="0" fontId="39" fillId="0" borderId="37" xfId="0" applyFont="1" applyBorder="1" applyAlignment="1">
      <alignment horizontal="center" vertical="center"/>
    </xf>
    <xf numFmtId="0" fontId="39" fillId="0" borderId="20" xfId="0" applyFont="1" applyBorder="1" applyAlignment="1">
      <alignment horizontal="center" vertical="center"/>
    </xf>
    <xf numFmtId="0" fontId="39" fillId="0" borderId="40" xfId="0" applyFont="1" applyBorder="1" applyAlignment="1">
      <alignment horizontal="center" vertical="center"/>
    </xf>
    <xf numFmtId="0" fontId="34" fillId="0" borderId="33" xfId="0" applyFont="1" applyBorder="1" applyAlignment="1">
      <alignment horizontal="left" vertical="center" wrapText="1"/>
    </xf>
    <xf numFmtId="0" fontId="39" fillId="58" borderId="37" xfId="0" applyFont="1" applyFill="1" applyBorder="1" applyAlignment="1">
      <alignment horizontal="center" vertical="center" wrapText="1"/>
    </xf>
    <xf numFmtId="0" fontId="39" fillId="58" borderId="40" xfId="0" applyFont="1" applyFill="1" applyBorder="1" applyAlignment="1">
      <alignment horizontal="center" vertical="center" wrapText="1"/>
    </xf>
    <xf numFmtId="2" fontId="34" fillId="0" borderId="19" xfId="0" applyNumberFormat="1" applyFont="1" applyBorder="1" applyAlignment="1">
      <alignment horizontal="left" vertical="top" wrapText="1"/>
    </xf>
    <xf numFmtId="14" fontId="34" fillId="0" borderId="19" xfId="0" applyNumberFormat="1" applyFont="1" applyBorder="1" applyAlignment="1">
      <alignment horizontal="left" vertical="center"/>
    </xf>
  </cellXfs>
  <cellStyles count="3063">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1 6" xfId="2081" xr:uid="{C285199B-5579-4B9F-8072-3822B10E1395}"/>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2 5" xfId="2034" xr:uid="{3ADCAD36-1083-415B-9A51-7E78919E4D2F}"/>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3 6" xfId="2038" xr:uid="{70AB471D-919C-400B-A137-086CA4C5041B}"/>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4 6" xfId="2043" xr:uid="{69138EDB-0B98-4EFC-B219-DD1060765DC6}"/>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5 5" xfId="2045" xr:uid="{A294EA21-A408-453B-BCB6-6CD5ACC04946}"/>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20% - Énfasis6 5" xfId="2049" xr:uid="{2C2950B8-AA73-4410-889C-359CCB909C68}"/>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1 5" xfId="2031" xr:uid="{980A22D0-E4A7-4FB4-BE0D-0F3FEB9B5A37}"/>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2 5" xfId="2035" xr:uid="{5AEA8196-9D18-4DE8-B629-5958F64AD5FF}"/>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3 5" xfId="2039" xr:uid="{27C041AC-5BEC-4802-A82C-F59AEA4A2FA1}"/>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4 5" xfId="2044" xr:uid="{5FA4686D-9A07-40A6-999B-35678F1DAF4C}"/>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5 5" xfId="2046" xr:uid="{84E767B0-B698-4B10-A567-4D02E9583A4B}"/>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40% - Énfasis6 5" xfId="2059" xr:uid="{FE4A084E-5C6C-4428-B505-2AE25323371F}"/>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1 5" xfId="2082" xr:uid="{6B459D74-C4B4-4947-A948-77B0B1B560E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2 5" xfId="2036" xr:uid="{DE7F9189-693C-4970-AD5D-A0CA3B7AD7E7}"/>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3 5" xfId="2041" xr:uid="{3988A7F0-60E3-417A-88C1-B1620874BC0C}"/>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4 5" xfId="2083" xr:uid="{CF3A498A-326E-46EB-BA59-909B70F99B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5 5" xfId="2048" xr:uid="{2D63A923-FC00-459E-9F44-5BB1D62B899D}"/>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60% - Énfasis6 5" xfId="2087" xr:uid="{FEFABF46-64DB-45D8-B237-1368CB2F7D1D}"/>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Bueno 2" xfId="2019" xr:uid="{EBF9BF30-8C40-4957-BA31-429CE1D2E4E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álculo 5" xfId="2024" xr:uid="{EA4F9511-4541-4A75-A47B-391224999E2C}"/>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de comprobación 5" xfId="2026" xr:uid="{2E6E6D6E-D90F-4121-9A23-CBF21514FBD7}"/>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elda vinculada 5" xfId="2025" xr:uid="{ED8FEDE6-822D-40F3-89A3-A985040A22D5}"/>
    <cellStyle name="Currency 2" xfId="292" xr:uid="{00000000-0005-0000-0000-000027010000}"/>
    <cellStyle name="Currency 2 10" xfId="293" xr:uid="{00000000-0005-0000-0000-000028010000}"/>
    <cellStyle name="Currency 2 10 2" xfId="294" xr:uid="{00000000-0005-0000-0000-000029010000}"/>
    <cellStyle name="Currency 2 10 3" xfId="2064" xr:uid="{EFB75D6D-9273-4CC7-A451-05ED1387C946}"/>
    <cellStyle name="Currency 2 11" xfId="295" xr:uid="{00000000-0005-0000-0000-00002A010000}"/>
    <cellStyle name="Currency 2 11 2" xfId="296" xr:uid="{00000000-0005-0000-0000-00002B010000}"/>
    <cellStyle name="Currency 2 11 3" xfId="2063" xr:uid="{6A3FFBF9-709A-45BE-9B8F-275B32EACF11}"/>
    <cellStyle name="Currency 2 12" xfId="297" xr:uid="{00000000-0005-0000-0000-00002C010000}"/>
    <cellStyle name="Currency 2 12 2" xfId="298" xr:uid="{00000000-0005-0000-0000-00002D010000}"/>
    <cellStyle name="Currency 2 13" xfId="299" xr:uid="{00000000-0005-0000-0000-00002E010000}"/>
    <cellStyle name="Currency 2 14" xfId="2010" xr:uid="{8FC3D4FA-67E9-4B64-9601-BC46F7067022}"/>
    <cellStyle name="Currency 2 15" xfId="2004" xr:uid="{BD0779FC-F20F-428F-BFC8-E172C10BE68A}"/>
    <cellStyle name="Currency 2 16" xfId="3039" xr:uid="{4A3B8194-6309-43DA-A49F-527FC98CB0F6}"/>
    <cellStyle name="Currency 2 2" xfId="300" xr:uid="{00000000-0005-0000-0000-00002F010000}"/>
    <cellStyle name="Currency 2 2 10" xfId="301" xr:uid="{00000000-0005-0000-0000-000030010000}"/>
    <cellStyle name="Currency 2 2 10 2" xfId="302" xr:uid="{00000000-0005-0000-0000-000031010000}"/>
    <cellStyle name="Currency 2 2 10 3" xfId="2065" xr:uid="{0B5446F6-18F3-4539-9650-98DD29C426FD}"/>
    <cellStyle name="Currency 2 2 11" xfId="303" xr:uid="{00000000-0005-0000-0000-000032010000}"/>
    <cellStyle name="Currency 2 2 11 2" xfId="304" xr:uid="{00000000-0005-0000-0000-000033010000}"/>
    <cellStyle name="Currency 2 2 12" xfId="305" xr:uid="{00000000-0005-0000-0000-000034010000}"/>
    <cellStyle name="Currency 2 2 13" xfId="2011" xr:uid="{D0D5FF74-60A3-42EA-A257-7BCDA2C0E7EC}"/>
    <cellStyle name="Currency 2 2 14" xfId="2005" xr:uid="{01B95506-2FD4-439C-B106-224382D566B0}"/>
    <cellStyle name="Currency 2 2 15" xfId="3040" xr:uid="{123B0053-A941-41E3-B99F-B90520F9E2D6}"/>
    <cellStyle name="Currency 2 2 2" xfId="306" xr:uid="{00000000-0005-0000-0000-000035010000}"/>
    <cellStyle name="Currency 2 2 2 10" xfId="307" xr:uid="{00000000-0005-0000-0000-000036010000}"/>
    <cellStyle name="Currency 2 2 2 11" xfId="2012" xr:uid="{6DC49A6F-9264-467E-80A4-62704A870422}"/>
    <cellStyle name="Currency 2 2 2 12" xfId="2006" xr:uid="{F839DAC3-6EC9-4475-A06D-A1640A22C108}"/>
    <cellStyle name="Currency 2 2 2 13" xfId="3041" xr:uid="{C2B55988-6531-45D1-A817-3D4CFDCA345A}"/>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2 3" xfId="2072" xr:uid="{0896C994-BFD6-436B-836B-D29EF96570CF}"/>
    <cellStyle name="Currency 2 2 2 2 2 2 2 2 3" xfId="315" xr:uid="{00000000-0005-0000-0000-00003E010000}"/>
    <cellStyle name="Currency 2 2 2 2 2 2 2 2 4" xfId="2071" xr:uid="{3A4E2ADC-231B-4507-AA26-373475B95DFB}"/>
    <cellStyle name="Currency 2 2 2 2 2 2 2 3" xfId="316" xr:uid="{00000000-0005-0000-0000-00003F010000}"/>
    <cellStyle name="Currency 2 2 2 2 2 2 2 3 2" xfId="317" xr:uid="{00000000-0005-0000-0000-000040010000}"/>
    <cellStyle name="Currency 2 2 2 2 2 2 2 3 3" xfId="2073" xr:uid="{5D3513B4-D938-4FD9-BE2D-9C2783FCCE35}"/>
    <cellStyle name="Currency 2 2 2 2 2 2 2 4" xfId="318" xr:uid="{00000000-0005-0000-0000-000041010000}"/>
    <cellStyle name="Currency 2 2 2 2 2 2 2 5" xfId="2070" xr:uid="{A759677F-D5AB-459D-AA49-13468ECECFEC}"/>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2 3" xfId="2075" xr:uid="{72FAE960-DEBD-492D-A63D-1C7A88DF52C1}"/>
    <cellStyle name="Currency 2 2 2 2 2 2 3 3" xfId="322" xr:uid="{00000000-0005-0000-0000-000045010000}"/>
    <cellStyle name="Currency 2 2 2 2 2 2 3 4" xfId="2074" xr:uid="{97427268-5224-45C1-AE58-CB73C0E7F01B}"/>
    <cellStyle name="Currency 2 2 2 2 2 2 4" xfId="323" xr:uid="{00000000-0005-0000-0000-000046010000}"/>
    <cellStyle name="Currency 2 2 2 2 2 2 4 2" xfId="324" xr:uid="{00000000-0005-0000-0000-000047010000}"/>
    <cellStyle name="Currency 2 2 2 2 2 2 4 3" xfId="2076" xr:uid="{DF1D6AD5-A869-4E8E-920C-587B83D9108A}"/>
    <cellStyle name="Currency 2 2 2 2 2 2 5" xfId="325" xr:uid="{00000000-0005-0000-0000-000048010000}"/>
    <cellStyle name="Currency 2 2 2 2 2 2 6" xfId="2069" xr:uid="{633F02A3-2982-46FF-AC20-55FEEFB4C524}"/>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2 3" xfId="2079" xr:uid="{FA8B8EBF-2A79-4E2B-B7C1-44C6EA1026C0}"/>
    <cellStyle name="Currency 2 2 2 2 2 3 2 3" xfId="330" xr:uid="{00000000-0005-0000-0000-00004D010000}"/>
    <cellStyle name="Currency 2 2 2 2 2 3 2 4" xfId="2078" xr:uid="{26C99B5F-06F8-42C7-9233-C85AAEA2331C}"/>
    <cellStyle name="Currency 2 2 2 2 2 3 3" xfId="331" xr:uid="{00000000-0005-0000-0000-00004E010000}"/>
    <cellStyle name="Currency 2 2 2 2 2 3 3 2" xfId="332" xr:uid="{00000000-0005-0000-0000-00004F010000}"/>
    <cellStyle name="Currency 2 2 2 2 2 3 3 3" xfId="2095" xr:uid="{1AA7F314-91B7-4B9F-9444-05838226C8A2}"/>
    <cellStyle name="Currency 2 2 2 2 2 3 4" xfId="333" xr:uid="{00000000-0005-0000-0000-000050010000}"/>
    <cellStyle name="Currency 2 2 2 2 2 3 5" xfId="2077" xr:uid="{447FECCC-AC1B-41F5-B6E4-AD8CE15FEF4D}"/>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2 3" xfId="2097" xr:uid="{A586983F-B892-4649-8EE5-73419FB677B9}"/>
    <cellStyle name="Currency 2 2 2 2 2 4 3" xfId="337" xr:uid="{00000000-0005-0000-0000-000054010000}"/>
    <cellStyle name="Currency 2 2 2 2 2 4 4" xfId="2096" xr:uid="{1A1CC7E5-8191-43F8-8640-9FDC9EF02855}"/>
    <cellStyle name="Currency 2 2 2 2 2 5" xfId="338" xr:uid="{00000000-0005-0000-0000-000055010000}"/>
    <cellStyle name="Currency 2 2 2 2 2 5 2" xfId="339" xr:uid="{00000000-0005-0000-0000-000056010000}"/>
    <cellStyle name="Currency 2 2 2 2 2 5 3" xfId="2098" xr:uid="{6D18BDBE-975B-43AE-88EC-D535E4DB410D}"/>
    <cellStyle name="Currency 2 2 2 2 2 6" xfId="340" xr:uid="{00000000-0005-0000-0000-000057010000}"/>
    <cellStyle name="Currency 2 2 2 2 2 7" xfId="2068" xr:uid="{70B5C551-8C6A-4AD2-B993-69F6C3A03F7D}"/>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2 3" xfId="2102" xr:uid="{B8069708-6AF3-45CD-8CCF-ED69CF5BCEA8}"/>
    <cellStyle name="Currency 2 2 2 2 3 2 2 3" xfId="346" xr:uid="{00000000-0005-0000-0000-00005D010000}"/>
    <cellStyle name="Currency 2 2 2 2 3 2 2 4" xfId="2101" xr:uid="{B97584D8-1C84-48A8-9FBF-6946284CD69C}"/>
    <cellStyle name="Currency 2 2 2 2 3 2 3" xfId="347" xr:uid="{00000000-0005-0000-0000-00005E010000}"/>
    <cellStyle name="Currency 2 2 2 2 3 2 3 2" xfId="348" xr:uid="{00000000-0005-0000-0000-00005F010000}"/>
    <cellStyle name="Currency 2 2 2 2 3 2 3 3" xfId="2103" xr:uid="{78A2196D-B1FF-4516-BE3A-F23DBD99694A}"/>
    <cellStyle name="Currency 2 2 2 2 3 2 4" xfId="349" xr:uid="{00000000-0005-0000-0000-000060010000}"/>
    <cellStyle name="Currency 2 2 2 2 3 2 5" xfId="2100" xr:uid="{5B7CF567-829B-432F-8FE6-80668E15E983}"/>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2 3" xfId="2105" xr:uid="{D74F161A-266A-4058-A528-92F9165E6861}"/>
    <cellStyle name="Currency 2 2 2 2 3 3 3" xfId="353" xr:uid="{00000000-0005-0000-0000-000064010000}"/>
    <cellStyle name="Currency 2 2 2 2 3 3 4" xfId="2104" xr:uid="{3AD4E33F-5A6A-47EB-B009-CE990E6CE8AA}"/>
    <cellStyle name="Currency 2 2 2 2 3 4" xfId="354" xr:uid="{00000000-0005-0000-0000-000065010000}"/>
    <cellStyle name="Currency 2 2 2 2 3 4 2" xfId="355" xr:uid="{00000000-0005-0000-0000-000066010000}"/>
    <cellStyle name="Currency 2 2 2 2 3 4 3" xfId="2106" xr:uid="{2E6E48A7-603D-4EDA-96C9-81D257ABCAC5}"/>
    <cellStyle name="Currency 2 2 2 2 3 5" xfId="356" xr:uid="{00000000-0005-0000-0000-000067010000}"/>
    <cellStyle name="Currency 2 2 2 2 3 6" xfId="2099" xr:uid="{0D7026FF-9583-4E30-93E7-77CEC5EB781E}"/>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2 3" xfId="2109" xr:uid="{7F79C241-C6FC-41D2-9AB9-C54B54E0BA92}"/>
    <cellStyle name="Currency 2 2 2 2 4 2 3" xfId="361" xr:uid="{00000000-0005-0000-0000-00006C010000}"/>
    <cellStyle name="Currency 2 2 2 2 4 2 4" xfId="2108" xr:uid="{3074B197-44D6-4D58-8913-F50BE62AA9AF}"/>
    <cellStyle name="Currency 2 2 2 2 4 3" xfId="362" xr:uid="{00000000-0005-0000-0000-00006D010000}"/>
    <cellStyle name="Currency 2 2 2 2 4 3 2" xfId="363" xr:uid="{00000000-0005-0000-0000-00006E010000}"/>
    <cellStyle name="Currency 2 2 2 2 4 3 3" xfId="2110" xr:uid="{C58042E0-40B0-4B97-A0BB-0C7147CA8DAB}"/>
    <cellStyle name="Currency 2 2 2 2 4 4" xfId="364" xr:uid="{00000000-0005-0000-0000-00006F010000}"/>
    <cellStyle name="Currency 2 2 2 2 4 5" xfId="2107" xr:uid="{9F6A6D1E-4348-485B-8F0B-5DF302C745B4}"/>
    <cellStyle name="Currency 2 2 2 2 5" xfId="365" xr:uid="{00000000-0005-0000-0000-000070010000}"/>
    <cellStyle name="Currency 2 2 2 2 5 2" xfId="366" xr:uid="{00000000-0005-0000-0000-000071010000}"/>
    <cellStyle name="Currency 2 2 2 2 5 2 2" xfId="367" xr:uid="{00000000-0005-0000-0000-000072010000}"/>
    <cellStyle name="Currency 2 2 2 2 5 2 3" xfId="2112" xr:uid="{A78BFEBB-AAEA-4703-B33A-FBB7760B75F0}"/>
    <cellStyle name="Currency 2 2 2 2 5 3" xfId="368" xr:uid="{00000000-0005-0000-0000-000073010000}"/>
    <cellStyle name="Currency 2 2 2 2 5 4" xfId="2111" xr:uid="{3AC2ECB3-7F97-48ED-9CAC-BA2410834E6D}"/>
    <cellStyle name="Currency 2 2 2 2 6" xfId="369" xr:uid="{00000000-0005-0000-0000-000074010000}"/>
    <cellStyle name="Currency 2 2 2 2 6 2" xfId="370" xr:uid="{00000000-0005-0000-0000-000075010000}"/>
    <cellStyle name="Currency 2 2 2 2 6 3" xfId="2113" xr:uid="{3C03A903-C7B2-4AE6-83A2-35754717AB16}"/>
    <cellStyle name="Currency 2 2 2 2 7" xfId="371" xr:uid="{00000000-0005-0000-0000-000076010000}"/>
    <cellStyle name="Currency 2 2 2 2 8" xfId="2067" xr:uid="{2892E11D-9396-40F8-B4FF-3515CF9A41CF}"/>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2 3" xfId="2118" xr:uid="{EFAAD666-4632-4165-97B9-0877AE5FC370}"/>
    <cellStyle name="Currency 2 2 2 3 2 2 2 3" xfId="378" xr:uid="{00000000-0005-0000-0000-00007D010000}"/>
    <cellStyle name="Currency 2 2 2 3 2 2 2 4" xfId="2117" xr:uid="{05FEDDA7-02C6-4ABA-932C-C3317BBEBD2E}"/>
    <cellStyle name="Currency 2 2 2 3 2 2 3" xfId="379" xr:uid="{00000000-0005-0000-0000-00007E010000}"/>
    <cellStyle name="Currency 2 2 2 3 2 2 3 2" xfId="380" xr:uid="{00000000-0005-0000-0000-00007F010000}"/>
    <cellStyle name="Currency 2 2 2 3 2 2 3 3" xfId="2119" xr:uid="{B4CA1ACC-F04A-4BDA-A8E9-E00BC475B4B0}"/>
    <cellStyle name="Currency 2 2 2 3 2 2 4" xfId="381" xr:uid="{00000000-0005-0000-0000-000080010000}"/>
    <cellStyle name="Currency 2 2 2 3 2 2 5" xfId="2116" xr:uid="{022F231F-2824-462B-847E-F9338154F7C6}"/>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2 3" xfId="2121" xr:uid="{1387C16F-687A-4CF2-B906-43BA018806A4}"/>
    <cellStyle name="Currency 2 2 2 3 2 3 3" xfId="385" xr:uid="{00000000-0005-0000-0000-000084010000}"/>
    <cellStyle name="Currency 2 2 2 3 2 3 4" xfId="2120" xr:uid="{E2020E57-9B0F-48C3-94C2-095D2313F16F}"/>
    <cellStyle name="Currency 2 2 2 3 2 4" xfId="386" xr:uid="{00000000-0005-0000-0000-000085010000}"/>
    <cellStyle name="Currency 2 2 2 3 2 4 2" xfId="387" xr:uid="{00000000-0005-0000-0000-000086010000}"/>
    <cellStyle name="Currency 2 2 2 3 2 4 3" xfId="2122" xr:uid="{A73B764D-1147-454E-B487-6445A1320CA4}"/>
    <cellStyle name="Currency 2 2 2 3 2 5" xfId="388" xr:uid="{00000000-0005-0000-0000-000087010000}"/>
    <cellStyle name="Currency 2 2 2 3 2 6" xfId="2115" xr:uid="{67827766-5E10-44BF-ABFA-23A5CA92C542}"/>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2 3" xfId="2125" xr:uid="{E769B9CD-CFE0-4D8A-A816-E98757DE4BEF}"/>
    <cellStyle name="Currency 2 2 2 3 3 2 3" xfId="393" xr:uid="{00000000-0005-0000-0000-00008C010000}"/>
    <cellStyle name="Currency 2 2 2 3 3 2 4" xfId="2124" xr:uid="{BD440A59-82A9-4631-8FD7-9F68D26169D8}"/>
    <cellStyle name="Currency 2 2 2 3 3 3" xfId="394" xr:uid="{00000000-0005-0000-0000-00008D010000}"/>
    <cellStyle name="Currency 2 2 2 3 3 3 2" xfId="395" xr:uid="{00000000-0005-0000-0000-00008E010000}"/>
    <cellStyle name="Currency 2 2 2 3 3 3 3" xfId="2126" xr:uid="{BC5DBA35-49A3-4A8E-A784-DC3714690ECC}"/>
    <cellStyle name="Currency 2 2 2 3 3 4" xfId="396" xr:uid="{00000000-0005-0000-0000-00008F010000}"/>
    <cellStyle name="Currency 2 2 2 3 3 5" xfId="2123" xr:uid="{73B85286-86EC-4F29-8A2C-C3BBF6AC92E3}"/>
    <cellStyle name="Currency 2 2 2 3 4" xfId="397" xr:uid="{00000000-0005-0000-0000-000090010000}"/>
    <cellStyle name="Currency 2 2 2 3 4 2" xfId="398" xr:uid="{00000000-0005-0000-0000-000091010000}"/>
    <cellStyle name="Currency 2 2 2 3 4 2 2" xfId="399" xr:uid="{00000000-0005-0000-0000-000092010000}"/>
    <cellStyle name="Currency 2 2 2 3 4 2 3" xfId="2128" xr:uid="{474812A4-AFC2-46FF-BC94-ABD88AF50AC3}"/>
    <cellStyle name="Currency 2 2 2 3 4 3" xfId="400" xr:uid="{00000000-0005-0000-0000-000093010000}"/>
    <cellStyle name="Currency 2 2 2 3 4 4" xfId="2127" xr:uid="{9CA58FE1-C78D-4C59-988A-B1545714FB88}"/>
    <cellStyle name="Currency 2 2 2 3 5" xfId="401" xr:uid="{00000000-0005-0000-0000-000094010000}"/>
    <cellStyle name="Currency 2 2 2 3 5 2" xfId="402" xr:uid="{00000000-0005-0000-0000-000095010000}"/>
    <cellStyle name="Currency 2 2 2 3 5 3" xfId="2129" xr:uid="{35632B86-B0D2-4BC8-88B3-CB3DD9EA5D2B}"/>
    <cellStyle name="Currency 2 2 2 3 6" xfId="403" xr:uid="{00000000-0005-0000-0000-000096010000}"/>
    <cellStyle name="Currency 2 2 2 3 7" xfId="2114" xr:uid="{2C0210A2-705C-4335-A853-AA54250662A2}"/>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2 3" xfId="2133" xr:uid="{3BC90DAD-32C7-4229-9756-FE3C3D0A63C7}"/>
    <cellStyle name="Currency 2 2 2 4 2 2 3" xfId="409" xr:uid="{00000000-0005-0000-0000-00009C010000}"/>
    <cellStyle name="Currency 2 2 2 4 2 2 4" xfId="2132" xr:uid="{61DF412C-44B3-4619-B63A-4963599DEDCF}"/>
    <cellStyle name="Currency 2 2 2 4 2 3" xfId="410" xr:uid="{00000000-0005-0000-0000-00009D010000}"/>
    <cellStyle name="Currency 2 2 2 4 2 3 2" xfId="411" xr:uid="{00000000-0005-0000-0000-00009E010000}"/>
    <cellStyle name="Currency 2 2 2 4 2 3 3" xfId="2134" xr:uid="{31DF27C2-E870-4E2F-A1A9-BA14A68A2EFC}"/>
    <cellStyle name="Currency 2 2 2 4 2 4" xfId="412" xr:uid="{00000000-0005-0000-0000-00009F010000}"/>
    <cellStyle name="Currency 2 2 2 4 2 5" xfId="2131" xr:uid="{A5F2E0AB-DA1B-4FD8-A95A-2B059A2C207B}"/>
    <cellStyle name="Currency 2 2 2 4 3" xfId="413" xr:uid="{00000000-0005-0000-0000-0000A0010000}"/>
    <cellStyle name="Currency 2 2 2 4 3 2" xfId="414" xr:uid="{00000000-0005-0000-0000-0000A1010000}"/>
    <cellStyle name="Currency 2 2 2 4 3 2 2" xfId="415" xr:uid="{00000000-0005-0000-0000-0000A2010000}"/>
    <cellStyle name="Currency 2 2 2 4 3 2 3" xfId="2136" xr:uid="{276B40F9-1403-4A70-9F9C-7AA61745CABE}"/>
    <cellStyle name="Currency 2 2 2 4 3 3" xfId="416" xr:uid="{00000000-0005-0000-0000-0000A3010000}"/>
    <cellStyle name="Currency 2 2 2 4 3 4" xfId="2135" xr:uid="{15819DAC-A9F5-424A-B3F2-A23D7727EEE7}"/>
    <cellStyle name="Currency 2 2 2 4 4" xfId="417" xr:uid="{00000000-0005-0000-0000-0000A4010000}"/>
    <cellStyle name="Currency 2 2 2 4 4 2" xfId="418" xr:uid="{00000000-0005-0000-0000-0000A5010000}"/>
    <cellStyle name="Currency 2 2 2 4 4 3" xfId="2137" xr:uid="{7B0DB4A3-32CA-444D-8B19-EA3F2028006E}"/>
    <cellStyle name="Currency 2 2 2 4 5" xfId="419" xr:uid="{00000000-0005-0000-0000-0000A6010000}"/>
    <cellStyle name="Currency 2 2 2 4 6" xfId="2130" xr:uid="{1E3D1BA8-0D46-4160-831A-F67F4D7FD627}"/>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2 3" xfId="2140" xr:uid="{788D5EAE-DC89-41B0-9C83-988EE6169A83}"/>
    <cellStyle name="Currency 2 2 2 5 2 3" xfId="424" xr:uid="{00000000-0005-0000-0000-0000AB010000}"/>
    <cellStyle name="Currency 2 2 2 5 2 4" xfId="2139" xr:uid="{1141B129-3DEE-4A5E-96A3-C61017814FA3}"/>
    <cellStyle name="Currency 2 2 2 5 3" xfId="425" xr:uid="{00000000-0005-0000-0000-0000AC010000}"/>
    <cellStyle name="Currency 2 2 2 5 3 2" xfId="426" xr:uid="{00000000-0005-0000-0000-0000AD010000}"/>
    <cellStyle name="Currency 2 2 2 5 3 3" xfId="2141" xr:uid="{99F6BA53-2C76-4AC4-B2B7-F862A63A661E}"/>
    <cellStyle name="Currency 2 2 2 5 4" xfId="427" xr:uid="{00000000-0005-0000-0000-0000AE010000}"/>
    <cellStyle name="Currency 2 2 2 5 5" xfId="2138" xr:uid="{BD4E48A2-2F90-4AE3-B406-60E0C33C0A43}"/>
    <cellStyle name="Currency 2 2 2 6" xfId="428" xr:uid="{00000000-0005-0000-0000-0000AF010000}"/>
    <cellStyle name="Currency 2 2 2 6 2" xfId="429" xr:uid="{00000000-0005-0000-0000-0000B0010000}"/>
    <cellStyle name="Currency 2 2 2 6 2 2" xfId="430" xr:uid="{00000000-0005-0000-0000-0000B1010000}"/>
    <cellStyle name="Currency 2 2 2 6 2 3" xfId="2143" xr:uid="{91BC1981-E3CA-449B-90B6-79EB7E21850D}"/>
    <cellStyle name="Currency 2 2 2 6 3" xfId="431" xr:uid="{00000000-0005-0000-0000-0000B2010000}"/>
    <cellStyle name="Currency 2 2 2 6 4" xfId="2142" xr:uid="{BC60036F-EDC7-43D5-9713-5A8E9574043E}"/>
    <cellStyle name="Currency 2 2 2 7" xfId="432" xr:uid="{00000000-0005-0000-0000-0000B3010000}"/>
    <cellStyle name="Currency 2 2 2 7 2" xfId="433" xr:uid="{00000000-0005-0000-0000-0000B4010000}"/>
    <cellStyle name="Currency 2 2 2 7 3" xfId="2144" xr:uid="{04EDAC99-9F2D-4A03-B856-5140BE1A5051}"/>
    <cellStyle name="Currency 2 2 2 8" xfId="434" xr:uid="{00000000-0005-0000-0000-0000B5010000}"/>
    <cellStyle name="Currency 2 2 2 8 2" xfId="435" xr:uid="{00000000-0005-0000-0000-0000B6010000}"/>
    <cellStyle name="Currency 2 2 2 8 3" xfId="2066" xr:uid="{CB7978E1-B0B6-4758-A7E4-666B28D49293}"/>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11" xfId="2013" xr:uid="{4F5A2A75-80F7-4808-BC3C-20AAEA36CD85}"/>
    <cellStyle name="Currency 2 2 3 12" xfId="2007" xr:uid="{F66AF7DD-C99D-46ED-90A0-998F38741CBB}"/>
    <cellStyle name="Currency 2 2 3 13" xfId="3042" xr:uid="{6415592B-CF92-4897-9BBE-E0F052A75839}"/>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2 3" xfId="2151" xr:uid="{FD576321-D4E1-4E85-9297-2FB394D534BD}"/>
    <cellStyle name="Currency 2 2 3 2 2 2 2 2 3" xfId="447" xr:uid="{00000000-0005-0000-0000-0000C2010000}"/>
    <cellStyle name="Currency 2 2 3 2 2 2 2 2 4" xfId="2150" xr:uid="{11DDA7CC-BDC2-47A5-A93E-1CED7C916F6F}"/>
    <cellStyle name="Currency 2 2 3 2 2 2 2 3" xfId="448" xr:uid="{00000000-0005-0000-0000-0000C3010000}"/>
    <cellStyle name="Currency 2 2 3 2 2 2 2 3 2" xfId="449" xr:uid="{00000000-0005-0000-0000-0000C4010000}"/>
    <cellStyle name="Currency 2 2 3 2 2 2 2 3 3" xfId="2152" xr:uid="{2F42F481-6AD0-47C3-817C-84AF85023AB7}"/>
    <cellStyle name="Currency 2 2 3 2 2 2 2 4" xfId="450" xr:uid="{00000000-0005-0000-0000-0000C5010000}"/>
    <cellStyle name="Currency 2 2 3 2 2 2 2 5" xfId="2149" xr:uid="{227411C7-5B6F-45E0-B2E1-F7A3FE7F1C58}"/>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2 3" xfId="2154" xr:uid="{E2C33E2A-4466-4BE9-90C3-FB45AD8CB314}"/>
    <cellStyle name="Currency 2 2 3 2 2 2 3 3" xfId="454" xr:uid="{00000000-0005-0000-0000-0000C9010000}"/>
    <cellStyle name="Currency 2 2 3 2 2 2 3 4" xfId="2153" xr:uid="{B5502B19-6E9D-48A5-9B54-4750C5CD5FCD}"/>
    <cellStyle name="Currency 2 2 3 2 2 2 4" xfId="455" xr:uid="{00000000-0005-0000-0000-0000CA010000}"/>
    <cellStyle name="Currency 2 2 3 2 2 2 4 2" xfId="456" xr:uid="{00000000-0005-0000-0000-0000CB010000}"/>
    <cellStyle name="Currency 2 2 3 2 2 2 4 3" xfId="2155" xr:uid="{313029B8-571F-4178-AC45-85DFE22EC884}"/>
    <cellStyle name="Currency 2 2 3 2 2 2 5" xfId="457" xr:uid="{00000000-0005-0000-0000-0000CC010000}"/>
    <cellStyle name="Currency 2 2 3 2 2 2 6" xfId="2148" xr:uid="{AE98E57F-D530-4D84-B2DA-B37EE2F70BD6}"/>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2 3" xfId="2158" xr:uid="{550E4947-7077-481B-826E-63458874FA90}"/>
    <cellStyle name="Currency 2 2 3 2 2 3 2 3" xfId="462" xr:uid="{00000000-0005-0000-0000-0000D1010000}"/>
    <cellStyle name="Currency 2 2 3 2 2 3 2 4" xfId="2157" xr:uid="{62537A5F-78B2-4EAA-B5C5-2154C366FE6C}"/>
    <cellStyle name="Currency 2 2 3 2 2 3 3" xfId="463" xr:uid="{00000000-0005-0000-0000-0000D2010000}"/>
    <cellStyle name="Currency 2 2 3 2 2 3 3 2" xfId="464" xr:uid="{00000000-0005-0000-0000-0000D3010000}"/>
    <cellStyle name="Currency 2 2 3 2 2 3 3 3" xfId="2159" xr:uid="{DF710948-5579-4CDC-9C5F-9DCB2C61B4CE}"/>
    <cellStyle name="Currency 2 2 3 2 2 3 4" xfId="465" xr:uid="{00000000-0005-0000-0000-0000D4010000}"/>
    <cellStyle name="Currency 2 2 3 2 2 3 5" xfId="2156" xr:uid="{5A82441C-4451-4E38-9AF2-75FD3991DEF3}"/>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2 3" xfId="2161" xr:uid="{321C6169-0A8B-48EF-9324-19898DFF7BB4}"/>
    <cellStyle name="Currency 2 2 3 2 2 4 3" xfId="469" xr:uid="{00000000-0005-0000-0000-0000D8010000}"/>
    <cellStyle name="Currency 2 2 3 2 2 4 4" xfId="2160" xr:uid="{3D41B466-EFE1-4C20-9070-38B778CAA490}"/>
    <cellStyle name="Currency 2 2 3 2 2 5" xfId="470" xr:uid="{00000000-0005-0000-0000-0000D9010000}"/>
    <cellStyle name="Currency 2 2 3 2 2 5 2" xfId="471" xr:uid="{00000000-0005-0000-0000-0000DA010000}"/>
    <cellStyle name="Currency 2 2 3 2 2 5 3" xfId="2162" xr:uid="{499ABA68-5FA3-44EA-8D8D-569AAB49617B}"/>
    <cellStyle name="Currency 2 2 3 2 2 6" xfId="472" xr:uid="{00000000-0005-0000-0000-0000DB010000}"/>
    <cellStyle name="Currency 2 2 3 2 2 7" xfId="2147" xr:uid="{6C3540E6-20C7-4CD3-B371-417A5855CFF5}"/>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2 3" xfId="2166" xr:uid="{A669A7F2-27D7-4C9F-9A9C-9BF67E9674A3}"/>
    <cellStyle name="Currency 2 2 3 2 3 2 2 3" xfId="478" xr:uid="{00000000-0005-0000-0000-0000E1010000}"/>
    <cellStyle name="Currency 2 2 3 2 3 2 2 4" xfId="2165" xr:uid="{547C2312-FB24-4EAD-B2A3-BBB910AA6DBD}"/>
    <cellStyle name="Currency 2 2 3 2 3 2 3" xfId="479" xr:uid="{00000000-0005-0000-0000-0000E2010000}"/>
    <cellStyle name="Currency 2 2 3 2 3 2 3 2" xfId="480" xr:uid="{00000000-0005-0000-0000-0000E3010000}"/>
    <cellStyle name="Currency 2 2 3 2 3 2 3 3" xfId="2167" xr:uid="{275F2054-7C0F-45A0-93F8-99BF860F42DF}"/>
    <cellStyle name="Currency 2 2 3 2 3 2 4" xfId="481" xr:uid="{00000000-0005-0000-0000-0000E4010000}"/>
    <cellStyle name="Currency 2 2 3 2 3 2 5" xfId="2164" xr:uid="{A48D73BD-EC1A-4FCB-8D13-F85FA1C76AC8}"/>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2 3" xfId="2169" xr:uid="{745DD3E4-E4E9-4B34-A571-5489475578A4}"/>
    <cellStyle name="Currency 2 2 3 2 3 3 3" xfId="485" xr:uid="{00000000-0005-0000-0000-0000E8010000}"/>
    <cellStyle name="Currency 2 2 3 2 3 3 4" xfId="2168" xr:uid="{53879CFE-9CF5-4C95-901D-1181B23B0BF5}"/>
    <cellStyle name="Currency 2 2 3 2 3 4" xfId="486" xr:uid="{00000000-0005-0000-0000-0000E9010000}"/>
    <cellStyle name="Currency 2 2 3 2 3 4 2" xfId="487" xr:uid="{00000000-0005-0000-0000-0000EA010000}"/>
    <cellStyle name="Currency 2 2 3 2 3 4 3" xfId="2170" xr:uid="{FDE5934D-D4AA-42A6-B3F9-75129C03948E}"/>
    <cellStyle name="Currency 2 2 3 2 3 5" xfId="488" xr:uid="{00000000-0005-0000-0000-0000EB010000}"/>
    <cellStyle name="Currency 2 2 3 2 3 6" xfId="2163" xr:uid="{5F8FD0C5-C338-4573-A620-F7CD1668AD6A}"/>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2 3" xfId="2173" xr:uid="{D33A683F-CBCD-4186-A31E-5F243DDD33BA}"/>
    <cellStyle name="Currency 2 2 3 2 4 2 3" xfId="493" xr:uid="{00000000-0005-0000-0000-0000F0010000}"/>
    <cellStyle name="Currency 2 2 3 2 4 2 4" xfId="2172" xr:uid="{E58ED319-916E-474E-8143-FCA724743570}"/>
    <cellStyle name="Currency 2 2 3 2 4 3" xfId="494" xr:uid="{00000000-0005-0000-0000-0000F1010000}"/>
    <cellStyle name="Currency 2 2 3 2 4 3 2" xfId="495" xr:uid="{00000000-0005-0000-0000-0000F2010000}"/>
    <cellStyle name="Currency 2 2 3 2 4 3 3" xfId="2174" xr:uid="{B56B0464-FE59-4D81-9536-5686A5321E4E}"/>
    <cellStyle name="Currency 2 2 3 2 4 4" xfId="496" xr:uid="{00000000-0005-0000-0000-0000F3010000}"/>
    <cellStyle name="Currency 2 2 3 2 4 5" xfId="2171" xr:uid="{33666C45-D59B-4C95-8784-15EFFF972566}"/>
    <cellStyle name="Currency 2 2 3 2 5" xfId="497" xr:uid="{00000000-0005-0000-0000-0000F4010000}"/>
    <cellStyle name="Currency 2 2 3 2 5 2" xfId="498" xr:uid="{00000000-0005-0000-0000-0000F5010000}"/>
    <cellStyle name="Currency 2 2 3 2 5 2 2" xfId="499" xr:uid="{00000000-0005-0000-0000-0000F6010000}"/>
    <cellStyle name="Currency 2 2 3 2 5 2 3" xfId="2176" xr:uid="{CC9A850E-E4A7-4CCA-A1A3-8CDE6C8374E2}"/>
    <cellStyle name="Currency 2 2 3 2 5 3" xfId="500" xr:uid="{00000000-0005-0000-0000-0000F7010000}"/>
    <cellStyle name="Currency 2 2 3 2 5 4" xfId="2175" xr:uid="{B1B4E5BB-F22D-4A89-91D7-631B18F2809E}"/>
    <cellStyle name="Currency 2 2 3 2 6" xfId="501" xr:uid="{00000000-0005-0000-0000-0000F8010000}"/>
    <cellStyle name="Currency 2 2 3 2 6 2" xfId="502" xr:uid="{00000000-0005-0000-0000-0000F9010000}"/>
    <cellStyle name="Currency 2 2 3 2 6 3" xfId="2177" xr:uid="{A2CA6B59-67EC-453F-A09F-FD9E0B2F001B}"/>
    <cellStyle name="Currency 2 2 3 2 7" xfId="503" xr:uid="{00000000-0005-0000-0000-0000FA010000}"/>
    <cellStyle name="Currency 2 2 3 2 8" xfId="2146" xr:uid="{7A71DE0D-39E0-48A2-9182-BA602645709D}"/>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2 3" xfId="2182" xr:uid="{D079A925-624F-47F0-B0AC-C34A9AF745FF}"/>
    <cellStyle name="Currency 2 2 3 3 2 2 2 3" xfId="510" xr:uid="{00000000-0005-0000-0000-000001020000}"/>
    <cellStyle name="Currency 2 2 3 3 2 2 2 4" xfId="2181" xr:uid="{D7AAAF96-7235-40F4-92DF-FC7834E94C04}"/>
    <cellStyle name="Currency 2 2 3 3 2 2 3" xfId="511" xr:uid="{00000000-0005-0000-0000-000002020000}"/>
    <cellStyle name="Currency 2 2 3 3 2 2 3 2" xfId="512" xr:uid="{00000000-0005-0000-0000-000003020000}"/>
    <cellStyle name="Currency 2 2 3 3 2 2 3 3" xfId="2183" xr:uid="{D97B514D-2EED-4160-B36B-016FB61AD48F}"/>
    <cellStyle name="Currency 2 2 3 3 2 2 4" xfId="513" xr:uid="{00000000-0005-0000-0000-000004020000}"/>
    <cellStyle name="Currency 2 2 3 3 2 2 5" xfId="2180" xr:uid="{9B066E09-A0F2-4A9D-9882-72E920563F12}"/>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2 3" xfId="2185" xr:uid="{AC528E33-85B9-476B-8C31-7739866112B9}"/>
    <cellStyle name="Currency 2 2 3 3 2 3 3" xfId="517" xr:uid="{00000000-0005-0000-0000-000008020000}"/>
    <cellStyle name="Currency 2 2 3 3 2 3 4" xfId="2184" xr:uid="{672AB626-200E-4C94-8816-F15D13201AD6}"/>
    <cellStyle name="Currency 2 2 3 3 2 4" xfId="518" xr:uid="{00000000-0005-0000-0000-000009020000}"/>
    <cellStyle name="Currency 2 2 3 3 2 4 2" xfId="519" xr:uid="{00000000-0005-0000-0000-00000A020000}"/>
    <cellStyle name="Currency 2 2 3 3 2 4 3" xfId="2186" xr:uid="{819F713B-5BCB-4ACA-B7A5-E33B728FB13A}"/>
    <cellStyle name="Currency 2 2 3 3 2 5" xfId="520" xr:uid="{00000000-0005-0000-0000-00000B020000}"/>
    <cellStyle name="Currency 2 2 3 3 2 6" xfId="2179" xr:uid="{2949A3FC-B15E-43A8-8F91-63F1C8B207EA}"/>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2 3" xfId="2189" xr:uid="{A58FB644-A13A-49A4-B63F-5DAE16AC20DE}"/>
    <cellStyle name="Currency 2 2 3 3 3 2 3" xfId="525" xr:uid="{00000000-0005-0000-0000-000010020000}"/>
    <cellStyle name="Currency 2 2 3 3 3 2 4" xfId="2188" xr:uid="{1910C361-A053-467B-A771-F808EC9C5AC2}"/>
    <cellStyle name="Currency 2 2 3 3 3 3" xfId="526" xr:uid="{00000000-0005-0000-0000-000011020000}"/>
    <cellStyle name="Currency 2 2 3 3 3 3 2" xfId="527" xr:uid="{00000000-0005-0000-0000-000012020000}"/>
    <cellStyle name="Currency 2 2 3 3 3 3 3" xfId="2190" xr:uid="{B692DD9E-6278-45FE-AFF8-2DD173794D72}"/>
    <cellStyle name="Currency 2 2 3 3 3 4" xfId="528" xr:uid="{00000000-0005-0000-0000-000013020000}"/>
    <cellStyle name="Currency 2 2 3 3 3 5" xfId="2187" xr:uid="{68E63B6D-BC03-41E4-88AD-194DEACF287C}"/>
    <cellStyle name="Currency 2 2 3 3 4" xfId="529" xr:uid="{00000000-0005-0000-0000-000014020000}"/>
    <cellStyle name="Currency 2 2 3 3 4 2" xfId="530" xr:uid="{00000000-0005-0000-0000-000015020000}"/>
    <cellStyle name="Currency 2 2 3 3 4 2 2" xfId="531" xr:uid="{00000000-0005-0000-0000-000016020000}"/>
    <cellStyle name="Currency 2 2 3 3 4 2 3" xfId="2192" xr:uid="{930FFB5D-56DE-4264-A8D8-8301CA7C2D7F}"/>
    <cellStyle name="Currency 2 2 3 3 4 3" xfId="532" xr:uid="{00000000-0005-0000-0000-000017020000}"/>
    <cellStyle name="Currency 2 2 3 3 4 4" xfId="2191" xr:uid="{B5F7FBBE-457C-429D-839D-E9384DA98D61}"/>
    <cellStyle name="Currency 2 2 3 3 5" xfId="533" xr:uid="{00000000-0005-0000-0000-000018020000}"/>
    <cellStyle name="Currency 2 2 3 3 5 2" xfId="534" xr:uid="{00000000-0005-0000-0000-000019020000}"/>
    <cellStyle name="Currency 2 2 3 3 5 3" xfId="2193" xr:uid="{60C5636C-3D48-4A71-BF64-7ADF59BB89DB}"/>
    <cellStyle name="Currency 2 2 3 3 6" xfId="535" xr:uid="{00000000-0005-0000-0000-00001A020000}"/>
    <cellStyle name="Currency 2 2 3 3 7" xfId="2178" xr:uid="{52D02F5F-B0CC-456A-AB1D-5F1BA5FEF331}"/>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2 3" xfId="2197" xr:uid="{6798B99B-CE9D-49D7-97A4-A6A7AC3C02F7}"/>
    <cellStyle name="Currency 2 2 3 4 2 2 3" xfId="541" xr:uid="{00000000-0005-0000-0000-000020020000}"/>
    <cellStyle name="Currency 2 2 3 4 2 2 4" xfId="2196" xr:uid="{D69C9855-FDB3-48DA-9821-F3E6859E743C}"/>
    <cellStyle name="Currency 2 2 3 4 2 3" xfId="542" xr:uid="{00000000-0005-0000-0000-000021020000}"/>
    <cellStyle name="Currency 2 2 3 4 2 3 2" xfId="543" xr:uid="{00000000-0005-0000-0000-000022020000}"/>
    <cellStyle name="Currency 2 2 3 4 2 3 3" xfId="2198" xr:uid="{47232D8D-C2F1-4109-93BE-761CBF7593F5}"/>
    <cellStyle name="Currency 2 2 3 4 2 4" xfId="544" xr:uid="{00000000-0005-0000-0000-000023020000}"/>
    <cellStyle name="Currency 2 2 3 4 2 5" xfId="2195" xr:uid="{A1B3C1B8-4932-46ED-9EAD-8A7A946DFACA}"/>
    <cellStyle name="Currency 2 2 3 4 3" xfId="545" xr:uid="{00000000-0005-0000-0000-000024020000}"/>
    <cellStyle name="Currency 2 2 3 4 3 2" xfId="546" xr:uid="{00000000-0005-0000-0000-000025020000}"/>
    <cellStyle name="Currency 2 2 3 4 3 2 2" xfId="547" xr:uid="{00000000-0005-0000-0000-000026020000}"/>
    <cellStyle name="Currency 2 2 3 4 3 2 3" xfId="2200" xr:uid="{20D1A7C9-191D-43AF-A2C1-0929008ADF07}"/>
    <cellStyle name="Currency 2 2 3 4 3 3" xfId="548" xr:uid="{00000000-0005-0000-0000-000027020000}"/>
    <cellStyle name="Currency 2 2 3 4 3 4" xfId="2199" xr:uid="{07455179-E1F5-4AD5-B52B-3AE5CA1AEDCB}"/>
    <cellStyle name="Currency 2 2 3 4 4" xfId="549" xr:uid="{00000000-0005-0000-0000-000028020000}"/>
    <cellStyle name="Currency 2 2 3 4 4 2" xfId="550" xr:uid="{00000000-0005-0000-0000-000029020000}"/>
    <cellStyle name="Currency 2 2 3 4 4 3" xfId="2201" xr:uid="{13085C48-A8F0-4946-BB2A-D3B1C1632710}"/>
    <cellStyle name="Currency 2 2 3 4 5" xfId="551" xr:uid="{00000000-0005-0000-0000-00002A020000}"/>
    <cellStyle name="Currency 2 2 3 4 6" xfId="2194" xr:uid="{CB6E4EC9-0A23-4950-BACC-C1C783527DAB}"/>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2 3" xfId="2204" xr:uid="{20017CCD-80FA-4F24-898B-7237236DBDB4}"/>
    <cellStyle name="Currency 2 2 3 5 2 3" xfId="556" xr:uid="{00000000-0005-0000-0000-00002F020000}"/>
    <cellStyle name="Currency 2 2 3 5 2 4" xfId="2203" xr:uid="{A42063A3-4168-4630-8BD3-249B87DC61C0}"/>
    <cellStyle name="Currency 2 2 3 5 3" xfId="557" xr:uid="{00000000-0005-0000-0000-000030020000}"/>
    <cellStyle name="Currency 2 2 3 5 3 2" xfId="558" xr:uid="{00000000-0005-0000-0000-000031020000}"/>
    <cellStyle name="Currency 2 2 3 5 3 3" xfId="2205" xr:uid="{A670A47B-A046-401B-ABA3-6078183DAF01}"/>
    <cellStyle name="Currency 2 2 3 5 4" xfId="559" xr:uid="{00000000-0005-0000-0000-000032020000}"/>
    <cellStyle name="Currency 2 2 3 5 5" xfId="2202" xr:uid="{B9796CEE-DC48-4971-9E08-1ABFB654FE23}"/>
    <cellStyle name="Currency 2 2 3 6" xfId="560" xr:uid="{00000000-0005-0000-0000-000033020000}"/>
    <cellStyle name="Currency 2 2 3 6 2" xfId="561" xr:uid="{00000000-0005-0000-0000-000034020000}"/>
    <cellStyle name="Currency 2 2 3 6 2 2" xfId="562" xr:uid="{00000000-0005-0000-0000-000035020000}"/>
    <cellStyle name="Currency 2 2 3 6 2 3" xfId="2207" xr:uid="{AEEECE3C-FA31-4F91-889B-6450C505644F}"/>
    <cellStyle name="Currency 2 2 3 6 3" xfId="563" xr:uid="{00000000-0005-0000-0000-000036020000}"/>
    <cellStyle name="Currency 2 2 3 6 4" xfId="2206" xr:uid="{F533D305-B1DF-40EB-BC1E-B6126967DA93}"/>
    <cellStyle name="Currency 2 2 3 7" xfId="564" xr:uid="{00000000-0005-0000-0000-000037020000}"/>
    <cellStyle name="Currency 2 2 3 7 2" xfId="565" xr:uid="{00000000-0005-0000-0000-000038020000}"/>
    <cellStyle name="Currency 2 2 3 7 3" xfId="2208" xr:uid="{2107F1B7-1288-4AC6-B6F0-9B24475DF81B}"/>
    <cellStyle name="Currency 2 2 3 8" xfId="566" xr:uid="{00000000-0005-0000-0000-000039020000}"/>
    <cellStyle name="Currency 2 2 3 8 2" xfId="567" xr:uid="{00000000-0005-0000-0000-00003A020000}"/>
    <cellStyle name="Currency 2 2 3 8 3" xfId="2145" xr:uid="{846963F7-8A25-4ACD-B3D0-95F78129C2EC}"/>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2 3" xfId="2214" xr:uid="{B549CA82-98C5-4102-AEFD-A3272DD93C2A}"/>
    <cellStyle name="Currency 2 2 4 2 2 2 2 3" xfId="577" xr:uid="{00000000-0005-0000-0000-000044020000}"/>
    <cellStyle name="Currency 2 2 4 2 2 2 2 4" xfId="2213" xr:uid="{5869120D-01C3-4BDF-B1B8-D4A11D15108F}"/>
    <cellStyle name="Currency 2 2 4 2 2 2 3" xfId="578" xr:uid="{00000000-0005-0000-0000-000045020000}"/>
    <cellStyle name="Currency 2 2 4 2 2 2 3 2" xfId="579" xr:uid="{00000000-0005-0000-0000-000046020000}"/>
    <cellStyle name="Currency 2 2 4 2 2 2 3 3" xfId="2215" xr:uid="{8AF76DC6-123C-426F-9045-FC68354CB40A}"/>
    <cellStyle name="Currency 2 2 4 2 2 2 4" xfId="580" xr:uid="{00000000-0005-0000-0000-000047020000}"/>
    <cellStyle name="Currency 2 2 4 2 2 2 5" xfId="2212" xr:uid="{884BA6FA-965E-44A8-A053-E6257CA71C5C}"/>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2 3" xfId="2217" xr:uid="{4BDD44CE-F231-4F74-8604-E08A06C7389D}"/>
    <cellStyle name="Currency 2 2 4 2 2 3 3" xfId="584" xr:uid="{00000000-0005-0000-0000-00004B020000}"/>
    <cellStyle name="Currency 2 2 4 2 2 3 4" xfId="2216" xr:uid="{325BACF2-4E48-41CE-A689-CC6AEA706987}"/>
    <cellStyle name="Currency 2 2 4 2 2 4" xfId="585" xr:uid="{00000000-0005-0000-0000-00004C020000}"/>
    <cellStyle name="Currency 2 2 4 2 2 4 2" xfId="586" xr:uid="{00000000-0005-0000-0000-00004D020000}"/>
    <cellStyle name="Currency 2 2 4 2 2 4 3" xfId="2218" xr:uid="{D010DC59-8DD6-4C44-A67A-9A9F5CA1F88C}"/>
    <cellStyle name="Currency 2 2 4 2 2 5" xfId="587" xr:uid="{00000000-0005-0000-0000-00004E020000}"/>
    <cellStyle name="Currency 2 2 4 2 2 6" xfId="2211" xr:uid="{A90E82EF-BAAF-416F-83AB-4B211730AFE9}"/>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2 3" xfId="2221" xr:uid="{720BDDF2-51A4-42B5-BAC0-B20F24FF1C87}"/>
    <cellStyle name="Currency 2 2 4 2 3 2 3" xfId="592" xr:uid="{00000000-0005-0000-0000-000053020000}"/>
    <cellStyle name="Currency 2 2 4 2 3 2 4" xfId="2220" xr:uid="{3041D35E-FA7D-4466-AF16-77252DA27D51}"/>
    <cellStyle name="Currency 2 2 4 2 3 3" xfId="593" xr:uid="{00000000-0005-0000-0000-000054020000}"/>
    <cellStyle name="Currency 2 2 4 2 3 3 2" xfId="594" xr:uid="{00000000-0005-0000-0000-000055020000}"/>
    <cellStyle name="Currency 2 2 4 2 3 3 3" xfId="2222" xr:uid="{EB2CFB05-273A-4133-915B-BF5DD167081C}"/>
    <cellStyle name="Currency 2 2 4 2 3 4" xfId="595" xr:uid="{00000000-0005-0000-0000-000056020000}"/>
    <cellStyle name="Currency 2 2 4 2 3 5" xfId="2219" xr:uid="{0C7CBE68-55F6-4724-BC7C-59499A8A1BC1}"/>
    <cellStyle name="Currency 2 2 4 2 4" xfId="596" xr:uid="{00000000-0005-0000-0000-000057020000}"/>
    <cellStyle name="Currency 2 2 4 2 4 2" xfId="597" xr:uid="{00000000-0005-0000-0000-000058020000}"/>
    <cellStyle name="Currency 2 2 4 2 4 2 2" xfId="598" xr:uid="{00000000-0005-0000-0000-000059020000}"/>
    <cellStyle name="Currency 2 2 4 2 4 2 3" xfId="2224" xr:uid="{79619A30-F389-428A-A628-EF733F0F9840}"/>
    <cellStyle name="Currency 2 2 4 2 4 3" xfId="599" xr:uid="{00000000-0005-0000-0000-00005A020000}"/>
    <cellStyle name="Currency 2 2 4 2 4 4" xfId="2223" xr:uid="{D2AD8788-3AC5-4DF0-AE7A-E41F8E8D8E74}"/>
    <cellStyle name="Currency 2 2 4 2 5" xfId="600" xr:uid="{00000000-0005-0000-0000-00005B020000}"/>
    <cellStyle name="Currency 2 2 4 2 5 2" xfId="601" xr:uid="{00000000-0005-0000-0000-00005C020000}"/>
    <cellStyle name="Currency 2 2 4 2 5 3" xfId="2225" xr:uid="{ABF27274-9DDF-4240-B9B1-3AA915FE44D0}"/>
    <cellStyle name="Currency 2 2 4 2 6" xfId="602" xr:uid="{00000000-0005-0000-0000-00005D020000}"/>
    <cellStyle name="Currency 2 2 4 2 7" xfId="2210" xr:uid="{9160D0A5-2D09-4F69-B201-C062161951BD}"/>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2 3" xfId="2229" xr:uid="{061D2892-E140-4A1B-B5BC-29A52E448873}"/>
    <cellStyle name="Currency 2 2 4 3 2 2 3" xfId="608" xr:uid="{00000000-0005-0000-0000-000063020000}"/>
    <cellStyle name="Currency 2 2 4 3 2 2 4" xfId="2228" xr:uid="{B6EE267B-D5C4-4961-84CD-D1074D3BB421}"/>
    <cellStyle name="Currency 2 2 4 3 2 3" xfId="609" xr:uid="{00000000-0005-0000-0000-000064020000}"/>
    <cellStyle name="Currency 2 2 4 3 2 3 2" xfId="610" xr:uid="{00000000-0005-0000-0000-000065020000}"/>
    <cellStyle name="Currency 2 2 4 3 2 3 3" xfId="2230" xr:uid="{0B8447EF-FEB7-4465-ACA8-474B83EE7EB7}"/>
    <cellStyle name="Currency 2 2 4 3 2 4" xfId="611" xr:uid="{00000000-0005-0000-0000-000066020000}"/>
    <cellStyle name="Currency 2 2 4 3 2 5" xfId="2227" xr:uid="{5F874D2E-F7E5-421A-8B68-9854CD024C55}"/>
    <cellStyle name="Currency 2 2 4 3 3" xfId="612" xr:uid="{00000000-0005-0000-0000-000067020000}"/>
    <cellStyle name="Currency 2 2 4 3 3 2" xfId="613" xr:uid="{00000000-0005-0000-0000-000068020000}"/>
    <cellStyle name="Currency 2 2 4 3 3 2 2" xfId="614" xr:uid="{00000000-0005-0000-0000-000069020000}"/>
    <cellStyle name="Currency 2 2 4 3 3 2 3" xfId="2232" xr:uid="{93CF1A77-4A64-4501-8E4D-2A754D0355B4}"/>
    <cellStyle name="Currency 2 2 4 3 3 3" xfId="615" xr:uid="{00000000-0005-0000-0000-00006A020000}"/>
    <cellStyle name="Currency 2 2 4 3 3 4" xfId="2231" xr:uid="{9E05BA88-6D34-4F2B-8EE0-5EA1969D7C2D}"/>
    <cellStyle name="Currency 2 2 4 3 4" xfId="616" xr:uid="{00000000-0005-0000-0000-00006B020000}"/>
    <cellStyle name="Currency 2 2 4 3 4 2" xfId="617" xr:uid="{00000000-0005-0000-0000-00006C020000}"/>
    <cellStyle name="Currency 2 2 4 3 4 3" xfId="2233" xr:uid="{ED360E79-00E3-4727-9E85-636BD0763357}"/>
    <cellStyle name="Currency 2 2 4 3 5" xfId="618" xr:uid="{00000000-0005-0000-0000-00006D020000}"/>
    <cellStyle name="Currency 2 2 4 3 6" xfId="2226" xr:uid="{BDA174FF-7A6A-46B6-87E6-654E585C827C}"/>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2 3" xfId="2236" xr:uid="{7D4EE4FA-49D7-4D3D-9C47-79221EF9E47A}"/>
    <cellStyle name="Currency 2 2 4 4 2 3" xfId="623" xr:uid="{00000000-0005-0000-0000-000072020000}"/>
    <cellStyle name="Currency 2 2 4 4 2 4" xfId="2235" xr:uid="{2777DA70-38B5-4169-9497-F3F6DC735647}"/>
    <cellStyle name="Currency 2 2 4 4 3" xfId="624" xr:uid="{00000000-0005-0000-0000-000073020000}"/>
    <cellStyle name="Currency 2 2 4 4 3 2" xfId="625" xr:uid="{00000000-0005-0000-0000-000074020000}"/>
    <cellStyle name="Currency 2 2 4 4 3 3" xfId="2237" xr:uid="{6C9FAA00-1B81-4D1D-B046-090F3DD01C44}"/>
    <cellStyle name="Currency 2 2 4 4 4" xfId="626" xr:uid="{00000000-0005-0000-0000-000075020000}"/>
    <cellStyle name="Currency 2 2 4 4 5" xfId="2234" xr:uid="{5653C0CF-65F1-4CDB-82F3-1102CA9E358A}"/>
    <cellStyle name="Currency 2 2 4 5" xfId="627" xr:uid="{00000000-0005-0000-0000-000076020000}"/>
    <cellStyle name="Currency 2 2 4 5 2" xfId="628" xr:uid="{00000000-0005-0000-0000-000077020000}"/>
    <cellStyle name="Currency 2 2 4 5 2 2" xfId="629" xr:uid="{00000000-0005-0000-0000-000078020000}"/>
    <cellStyle name="Currency 2 2 4 5 2 3" xfId="2239" xr:uid="{9260BE5E-4F0E-4586-A806-C06CE65F3E34}"/>
    <cellStyle name="Currency 2 2 4 5 3" xfId="630" xr:uid="{00000000-0005-0000-0000-000079020000}"/>
    <cellStyle name="Currency 2 2 4 5 4" xfId="2238" xr:uid="{4DA394BC-94DB-468F-9130-C8678E1802EF}"/>
    <cellStyle name="Currency 2 2 4 6" xfId="631" xr:uid="{00000000-0005-0000-0000-00007A020000}"/>
    <cellStyle name="Currency 2 2 4 6 2" xfId="632" xr:uid="{00000000-0005-0000-0000-00007B020000}"/>
    <cellStyle name="Currency 2 2 4 6 3" xfId="2240" xr:uid="{0CAE5831-B43E-404C-8B3C-16ABA761EBBB}"/>
    <cellStyle name="Currency 2 2 4 7" xfId="633" xr:uid="{00000000-0005-0000-0000-00007C020000}"/>
    <cellStyle name="Currency 2 2 4 8" xfId="2209" xr:uid="{9B457207-18A3-4ACF-881C-E1E5F9223ED8}"/>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2 3" xfId="2245" xr:uid="{8A0B9810-0F41-4592-BECA-2BEE4E8BB4FC}"/>
    <cellStyle name="Currency 2 2 5 2 2 2 3" xfId="640" xr:uid="{00000000-0005-0000-0000-000083020000}"/>
    <cellStyle name="Currency 2 2 5 2 2 2 4" xfId="2244" xr:uid="{18EEF391-5742-4C99-80B8-787B5DB4052C}"/>
    <cellStyle name="Currency 2 2 5 2 2 3" xfId="641" xr:uid="{00000000-0005-0000-0000-000084020000}"/>
    <cellStyle name="Currency 2 2 5 2 2 3 2" xfId="642" xr:uid="{00000000-0005-0000-0000-000085020000}"/>
    <cellStyle name="Currency 2 2 5 2 2 3 3" xfId="2246" xr:uid="{5BFA7237-7110-45F3-875D-2D47C9EFE51C}"/>
    <cellStyle name="Currency 2 2 5 2 2 4" xfId="643" xr:uid="{00000000-0005-0000-0000-000086020000}"/>
    <cellStyle name="Currency 2 2 5 2 2 5" xfId="2243" xr:uid="{332C5A3F-6A1B-48D0-AF0D-0433B98B6A6C}"/>
    <cellStyle name="Currency 2 2 5 2 3" xfId="644" xr:uid="{00000000-0005-0000-0000-000087020000}"/>
    <cellStyle name="Currency 2 2 5 2 3 2" xfId="645" xr:uid="{00000000-0005-0000-0000-000088020000}"/>
    <cellStyle name="Currency 2 2 5 2 3 2 2" xfId="646" xr:uid="{00000000-0005-0000-0000-000089020000}"/>
    <cellStyle name="Currency 2 2 5 2 3 2 3" xfId="2248" xr:uid="{C92D8AFA-3C59-48D8-A912-EAEA2843456E}"/>
    <cellStyle name="Currency 2 2 5 2 3 3" xfId="647" xr:uid="{00000000-0005-0000-0000-00008A020000}"/>
    <cellStyle name="Currency 2 2 5 2 3 4" xfId="2247" xr:uid="{A0E21C62-2E3A-49E1-A978-0A5A00257E33}"/>
    <cellStyle name="Currency 2 2 5 2 4" xfId="648" xr:uid="{00000000-0005-0000-0000-00008B020000}"/>
    <cellStyle name="Currency 2 2 5 2 4 2" xfId="649" xr:uid="{00000000-0005-0000-0000-00008C020000}"/>
    <cellStyle name="Currency 2 2 5 2 4 3" xfId="2249" xr:uid="{9FFC6AE0-A2CC-45A3-932A-E4CF9F41AC8D}"/>
    <cellStyle name="Currency 2 2 5 2 5" xfId="650" xr:uid="{00000000-0005-0000-0000-00008D020000}"/>
    <cellStyle name="Currency 2 2 5 2 6" xfId="2242" xr:uid="{D8CEDFFA-9B2F-43C7-920A-F22D47EDC40C}"/>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2 3" xfId="2252" xr:uid="{0F477C62-D133-432B-8A96-E42AB1524FAF}"/>
    <cellStyle name="Currency 2 2 5 3 2 3" xfId="655" xr:uid="{00000000-0005-0000-0000-000092020000}"/>
    <cellStyle name="Currency 2 2 5 3 2 4" xfId="2251" xr:uid="{92E03247-7800-45A1-B52E-62B98A2BB301}"/>
    <cellStyle name="Currency 2 2 5 3 3" xfId="656" xr:uid="{00000000-0005-0000-0000-000093020000}"/>
    <cellStyle name="Currency 2 2 5 3 3 2" xfId="657" xr:uid="{00000000-0005-0000-0000-000094020000}"/>
    <cellStyle name="Currency 2 2 5 3 3 3" xfId="2253" xr:uid="{6E2473D9-43BF-41AB-807C-43B83381F899}"/>
    <cellStyle name="Currency 2 2 5 3 4" xfId="658" xr:uid="{00000000-0005-0000-0000-000095020000}"/>
    <cellStyle name="Currency 2 2 5 3 5" xfId="2250" xr:uid="{BAC265F2-022A-404D-A62B-0EDEB67C984B}"/>
    <cellStyle name="Currency 2 2 5 4" xfId="659" xr:uid="{00000000-0005-0000-0000-000096020000}"/>
    <cellStyle name="Currency 2 2 5 4 2" xfId="660" xr:uid="{00000000-0005-0000-0000-000097020000}"/>
    <cellStyle name="Currency 2 2 5 4 2 2" xfId="661" xr:uid="{00000000-0005-0000-0000-000098020000}"/>
    <cellStyle name="Currency 2 2 5 4 2 3" xfId="2255" xr:uid="{3814C2AE-6954-42C4-BB43-2A21AEBB9C08}"/>
    <cellStyle name="Currency 2 2 5 4 3" xfId="662" xr:uid="{00000000-0005-0000-0000-000099020000}"/>
    <cellStyle name="Currency 2 2 5 4 4" xfId="2254" xr:uid="{B7CC7C6A-75C4-4F85-9D7A-259BEAC2E331}"/>
    <cellStyle name="Currency 2 2 5 5" xfId="663" xr:uid="{00000000-0005-0000-0000-00009A020000}"/>
    <cellStyle name="Currency 2 2 5 5 2" xfId="664" xr:uid="{00000000-0005-0000-0000-00009B020000}"/>
    <cellStyle name="Currency 2 2 5 5 3" xfId="2256" xr:uid="{5E8E65B8-C52D-49FF-A896-23E0895E51FB}"/>
    <cellStyle name="Currency 2 2 5 6" xfId="665" xr:uid="{00000000-0005-0000-0000-00009C020000}"/>
    <cellStyle name="Currency 2 2 5 7" xfId="2241" xr:uid="{9B5E6DD6-1A62-4E1B-9DB1-89BF246B9CD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2 3" xfId="2260" xr:uid="{A5AD3FCF-4768-4457-BEFF-1FBD22DE567B}"/>
    <cellStyle name="Currency 2 2 6 2 2 3" xfId="671" xr:uid="{00000000-0005-0000-0000-0000A2020000}"/>
    <cellStyle name="Currency 2 2 6 2 2 4" xfId="2259" xr:uid="{64302AA3-AA04-4377-88B8-9BA32C19BDCF}"/>
    <cellStyle name="Currency 2 2 6 2 3" xfId="672" xr:uid="{00000000-0005-0000-0000-0000A3020000}"/>
    <cellStyle name="Currency 2 2 6 2 3 2" xfId="673" xr:uid="{00000000-0005-0000-0000-0000A4020000}"/>
    <cellStyle name="Currency 2 2 6 2 3 3" xfId="2261" xr:uid="{D7E61E45-5979-4AEE-BA22-AD78A4B27A61}"/>
    <cellStyle name="Currency 2 2 6 2 4" xfId="674" xr:uid="{00000000-0005-0000-0000-0000A5020000}"/>
    <cellStyle name="Currency 2 2 6 2 5" xfId="2258" xr:uid="{21A0F9B4-A936-465C-95F3-0155DCE113B5}"/>
    <cellStyle name="Currency 2 2 6 3" xfId="675" xr:uid="{00000000-0005-0000-0000-0000A6020000}"/>
    <cellStyle name="Currency 2 2 6 3 2" xfId="676" xr:uid="{00000000-0005-0000-0000-0000A7020000}"/>
    <cellStyle name="Currency 2 2 6 3 2 2" xfId="677" xr:uid="{00000000-0005-0000-0000-0000A8020000}"/>
    <cellStyle name="Currency 2 2 6 3 2 3" xfId="2263" xr:uid="{B17D12DA-11AA-4DDE-B65B-F818B0B5258C}"/>
    <cellStyle name="Currency 2 2 6 3 3" xfId="678" xr:uid="{00000000-0005-0000-0000-0000A9020000}"/>
    <cellStyle name="Currency 2 2 6 3 4" xfId="2262" xr:uid="{C2B0B80C-C0EE-4D65-B69B-D77DDFC9D46E}"/>
    <cellStyle name="Currency 2 2 6 4" xfId="679" xr:uid="{00000000-0005-0000-0000-0000AA020000}"/>
    <cellStyle name="Currency 2 2 6 4 2" xfId="680" xr:uid="{00000000-0005-0000-0000-0000AB020000}"/>
    <cellStyle name="Currency 2 2 6 4 3" xfId="2264" xr:uid="{D577B17A-2C31-4FD0-8C64-8C9D2C4F7AB3}"/>
    <cellStyle name="Currency 2 2 6 5" xfId="681" xr:uid="{00000000-0005-0000-0000-0000AC020000}"/>
    <cellStyle name="Currency 2 2 6 6" xfId="2257" xr:uid="{C7049865-8269-48AB-9725-8514BF5D98D2}"/>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2 3" xfId="2267" xr:uid="{EA895ACA-55AD-4BC3-9C40-248D9C6F1F60}"/>
    <cellStyle name="Currency 2 2 7 2 3" xfId="686" xr:uid="{00000000-0005-0000-0000-0000B1020000}"/>
    <cellStyle name="Currency 2 2 7 2 4" xfId="2266" xr:uid="{F8E9F076-D8C1-43DB-8DF9-F2E628D44CCD}"/>
    <cellStyle name="Currency 2 2 7 3" xfId="687" xr:uid="{00000000-0005-0000-0000-0000B2020000}"/>
    <cellStyle name="Currency 2 2 7 3 2" xfId="688" xr:uid="{00000000-0005-0000-0000-0000B3020000}"/>
    <cellStyle name="Currency 2 2 7 3 3" xfId="2268" xr:uid="{8ED79ADF-EFC7-4341-A2C4-B8BA30354939}"/>
    <cellStyle name="Currency 2 2 7 4" xfId="689" xr:uid="{00000000-0005-0000-0000-0000B4020000}"/>
    <cellStyle name="Currency 2 2 7 5" xfId="2265" xr:uid="{DEB4FF22-2918-4391-857B-2049CD69468E}"/>
    <cellStyle name="Currency 2 2 8" xfId="690" xr:uid="{00000000-0005-0000-0000-0000B5020000}"/>
    <cellStyle name="Currency 2 2 8 2" xfId="691" xr:uid="{00000000-0005-0000-0000-0000B6020000}"/>
    <cellStyle name="Currency 2 2 8 2 2" xfId="692" xr:uid="{00000000-0005-0000-0000-0000B7020000}"/>
    <cellStyle name="Currency 2 2 8 2 3" xfId="2270" xr:uid="{E44AA62D-A8FC-4C46-A997-F0735FDDD4B2}"/>
    <cellStyle name="Currency 2 2 8 3" xfId="693" xr:uid="{00000000-0005-0000-0000-0000B8020000}"/>
    <cellStyle name="Currency 2 2 8 4" xfId="2269" xr:uid="{9A393DA6-1560-4319-B272-87DA4EE1FA2C}"/>
    <cellStyle name="Currency 2 2 9" xfId="694" xr:uid="{00000000-0005-0000-0000-0000B9020000}"/>
    <cellStyle name="Currency 2 2 9 2" xfId="695" xr:uid="{00000000-0005-0000-0000-0000BA020000}"/>
    <cellStyle name="Currency 2 2 9 3" xfId="2271" xr:uid="{4AF19001-B6E4-4655-B6EC-98D707FAD14E}"/>
    <cellStyle name="Currency 2 3" xfId="696" xr:uid="{00000000-0005-0000-0000-0000BB020000}"/>
    <cellStyle name="Currency 2 3 10" xfId="697" xr:uid="{00000000-0005-0000-0000-0000BC020000}"/>
    <cellStyle name="Currency 2 3 11" xfId="2014" xr:uid="{20D4FD38-7A5B-4A12-AE52-91AF9BFABA4D}"/>
    <cellStyle name="Currency 2 3 12" xfId="2008" xr:uid="{F06632A4-7BC1-49E8-8FFD-1ECC544CB643}"/>
    <cellStyle name="Currency 2 3 13" xfId="3043" xr:uid="{2CB06329-96B7-4552-BC1A-0FC5B2911192}"/>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2 3" xfId="2278" xr:uid="{C2DF77DE-FBCF-47A8-9A38-590006C1EDFB}"/>
    <cellStyle name="Currency 2 3 2 2 2 2 2 3" xfId="705" xr:uid="{00000000-0005-0000-0000-0000C4020000}"/>
    <cellStyle name="Currency 2 3 2 2 2 2 2 4" xfId="2277" xr:uid="{2AFDD188-1BC7-4A56-A6EC-8DEE072156B1}"/>
    <cellStyle name="Currency 2 3 2 2 2 2 3" xfId="706" xr:uid="{00000000-0005-0000-0000-0000C5020000}"/>
    <cellStyle name="Currency 2 3 2 2 2 2 3 2" xfId="707" xr:uid="{00000000-0005-0000-0000-0000C6020000}"/>
    <cellStyle name="Currency 2 3 2 2 2 2 3 3" xfId="2279" xr:uid="{72FEE175-BB99-4630-B60D-73EC4500CAE9}"/>
    <cellStyle name="Currency 2 3 2 2 2 2 4" xfId="708" xr:uid="{00000000-0005-0000-0000-0000C7020000}"/>
    <cellStyle name="Currency 2 3 2 2 2 2 5" xfId="2276" xr:uid="{7B2B9663-6D54-46D2-91F2-F0A2B9CEBFA9}"/>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2 3" xfId="2281" xr:uid="{78ED8BBD-EE6B-4E59-898E-F2B56CB54EC3}"/>
    <cellStyle name="Currency 2 3 2 2 2 3 3" xfId="712" xr:uid="{00000000-0005-0000-0000-0000CB020000}"/>
    <cellStyle name="Currency 2 3 2 2 2 3 4" xfId="2280" xr:uid="{68EF30AF-A819-4A91-B22E-55F1EDF7CE02}"/>
    <cellStyle name="Currency 2 3 2 2 2 4" xfId="713" xr:uid="{00000000-0005-0000-0000-0000CC020000}"/>
    <cellStyle name="Currency 2 3 2 2 2 4 2" xfId="714" xr:uid="{00000000-0005-0000-0000-0000CD020000}"/>
    <cellStyle name="Currency 2 3 2 2 2 4 3" xfId="2282" xr:uid="{17FE8079-9484-47C4-93D2-FF7A8F4DE230}"/>
    <cellStyle name="Currency 2 3 2 2 2 5" xfId="715" xr:uid="{00000000-0005-0000-0000-0000CE020000}"/>
    <cellStyle name="Currency 2 3 2 2 2 6" xfId="2275" xr:uid="{8D9C0EE8-A237-4CE6-86F3-9E8616BA56F9}"/>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2 3" xfId="2285" xr:uid="{58BC3D93-3DB0-4E69-A523-BB949FD402C2}"/>
    <cellStyle name="Currency 2 3 2 2 3 2 3" xfId="720" xr:uid="{00000000-0005-0000-0000-0000D3020000}"/>
    <cellStyle name="Currency 2 3 2 2 3 2 4" xfId="2284" xr:uid="{EFD72992-10C2-4D61-8E20-5E4F530D0170}"/>
    <cellStyle name="Currency 2 3 2 2 3 3" xfId="721" xr:uid="{00000000-0005-0000-0000-0000D4020000}"/>
    <cellStyle name="Currency 2 3 2 2 3 3 2" xfId="722" xr:uid="{00000000-0005-0000-0000-0000D5020000}"/>
    <cellStyle name="Currency 2 3 2 2 3 3 3" xfId="2286" xr:uid="{6195D077-1C06-4ACD-9E06-59FF2C925069}"/>
    <cellStyle name="Currency 2 3 2 2 3 4" xfId="723" xr:uid="{00000000-0005-0000-0000-0000D6020000}"/>
    <cellStyle name="Currency 2 3 2 2 3 5" xfId="2283" xr:uid="{2233FBCC-D6B2-4BD2-9065-82C2C4C16F49}"/>
    <cellStyle name="Currency 2 3 2 2 4" xfId="724" xr:uid="{00000000-0005-0000-0000-0000D7020000}"/>
    <cellStyle name="Currency 2 3 2 2 4 2" xfId="725" xr:uid="{00000000-0005-0000-0000-0000D8020000}"/>
    <cellStyle name="Currency 2 3 2 2 4 2 2" xfId="726" xr:uid="{00000000-0005-0000-0000-0000D9020000}"/>
    <cellStyle name="Currency 2 3 2 2 4 2 3" xfId="2288" xr:uid="{72DA0462-7D79-411E-B6D4-D056E81FB1E7}"/>
    <cellStyle name="Currency 2 3 2 2 4 3" xfId="727" xr:uid="{00000000-0005-0000-0000-0000DA020000}"/>
    <cellStyle name="Currency 2 3 2 2 4 4" xfId="2287" xr:uid="{30921E19-382A-43B3-A46B-29DD2CB8E279}"/>
    <cellStyle name="Currency 2 3 2 2 5" xfId="728" xr:uid="{00000000-0005-0000-0000-0000DB020000}"/>
    <cellStyle name="Currency 2 3 2 2 5 2" xfId="729" xr:uid="{00000000-0005-0000-0000-0000DC020000}"/>
    <cellStyle name="Currency 2 3 2 2 5 3" xfId="2289" xr:uid="{F32A8E49-5F91-4BC3-8ABC-9C8C852F7A00}"/>
    <cellStyle name="Currency 2 3 2 2 6" xfId="730" xr:uid="{00000000-0005-0000-0000-0000DD020000}"/>
    <cellStyle name="Currency 2 3 2 2 7" xfId="2274" xr:uid="{F279BFCC-B5D2-4978-BCB9-7DCEEDB91999}"/>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2 3" xfId="2293" xr:uid="{858181BC-BD89-46D0-90BC-E9E842382527}"/>
    <cellStyle name="Currency 2 3 2 3 2 2 3" xfId="736" xr:uid="{00000000-0005-0000-0000-0000E3020000}"/>
    <cellStyle name="Currency 2 3 2 3 2 2 4" xfId="2292" xr:uid="{4F057E25-FC83-4280-A2AF-08BF96107ED2}"/>
    <cellStyle name="Currency 2 3 2 3 2 3" xfId="737" xr:uid="{00000000-0005-0000-0000-0000E4020000}"/>
    <cellStyle name="Currency 2 3 2 3 2 3 2" xfId="738" xr:uid="{00000000-0005-0000-0000-0000E5020000}"/>
    <cellStyle name="Currency 2 3 2 3 2 3 3" xfId="2294" xr:uid="{1BB575E8-C6F8-4DC6-8B11-7857CFDBD332}"/>
    <cellStyle name="Currency 2 3 2 3 2 4" xfId="739" xr:uid="{00000000-0005-0000-0000-0000E6020000}"/>
    <cellStyle name="Currency 2 3 2 3 2 5" xfId="2291" xr:uid="{E29A70ED-B782-4E0F-BDB2-6F958B460C44}"/>
    <cellStyle name="Currency 2 3 2 3 3" xfId="740" xr:uid="{00000000-0005-0000-0000-0000E7020000}"/>
    <cellStyle name="Currency 2 3 2 3 3 2" xfId="741" xr:uid="{00000000-0005-0000-0000-0000E8020000}"/>
    <cellStyle name="Currency 2 3 2 3 3 2 2" xfId="742" xr:uid="{00000000-0005-0000-0000-0000E9020000}"/>
    <cellStyle name="Currency 2 3 2 3 3 2 3" xfId="2296" xr:uid="{6A6FDB6B-C5B5-43ED-B76A-EA83897E6F38}"/>
    <cellStyle name="Currency 2 3 2 3 3 3" xfId="743" xr:uid="{00000000-0005-0000-0000-0000EA020000}"/>
    <cellStyle name="Currency 2 3 2 3 3 4" xfId="2295" xr:uid="{735513B6-80EA-4262-8F03-D881D2D9A6BB}"/>
    <cellStyle name="Currency 2 3 2 3 4" xfId="744" xr:uid="{00000000-0005-0000-0000-0000EB020000}"/>
    <cellStyle name="Currency 2 3 2 3 4 2" xfId="745" xr:uid="{00000000-0005-0000-0000-0000EC020000}"/>
    <cellStyle name="Currency 2 3 2 3 4 3" xfId="2297" xr:uid="{797E4A9D-F6AC-4447-AF2D-114E56843705}"/>
    <cellStyle name="Currency 2 3 2 3 5" xfId="746" xr:uid="{00000000-0005-0000-0000-0000ED020000}"/>
    <cellStyle name="Currency 2 3 2 3 6" xfId="2290" xr:uid="{41784B60-C2AE-4984-B762-CED47FD4720C}"/>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2 3" xfId="2300" xr:uid="{A8D68004-3FE3-4CDB-B54A-F9B62E82C440}"/>
    <cellStyle name="Currency 2 3 2 4 2 3" xfId="751" xr:uid="{00000000-0005-0000-0000-0000F2020000}"/>
    <cellStyle name="Currency 2 3 2 4 2 4" xfId="2299" xr:uid="{271257F3-71D5-4D46-8F36-DAEC62FD5B4A}"/>
    <cellStyle name="Currency 2 3 2 4 3" xfId="752" xr:uid="{00000000-0005-0000-0000-0000F3020000}"/>
    <cellStyle name="Currency 2 3 2 4 3 2" xfId="753" xr:uid="{00000000-0005-0000-0000-0000F4020000}"/>
    <cellStyle name="Currency 2 3 2 4 3 3" xfId="2301" xr:uid="{E893710D-7570-4D01-8152-2D50306E7A6A}"/>
    <cellStyle name="Currency 2 3 2 4 4" xfId="754" xr:uid="{00000000-0005-0000-0000-0000F5020000}"/>
    <cellStyle name="Currency 2 3 2 4 5" xfId="2298" xr:uid="{3E4B21EE-F65C-4AE8-9174-F06EC76AE67B}"/>
    <cellStyle name="Currency 2 3 2 5" xfId="755" xr:uid="{00000000-0005-0000-0000-0000F6020000}"/>
    <cellStyle name="Currency 2 3 2 5 2" xfId="756" xr:uid="{00000000-0005-0000-0000-0000F7020000}"/>
    <cellStyle name="Currency 2 3 2 5 2 2" xfId="757" xr:uid="{00000000-0005-0000-0000-0000F8020000}"/>
    <cellStyle name="Currency 2 3 2 5 2 3" xfId="2303" xr:uid="{FD9A55C0-28D6-4E12-B968-D3D829C8B27F}"/>
    <cellStyle name="Currency 2 3 2 5 3" xfId="758" xr:uid="{00000000-0005-0000-0000-0000F9020000}"/>
    <cellStyle name="Currency 2 3 2 5 4" xfId="2302" xr:uid="{1542D36D-F78C-4EBE-9D43-1BA81624151F}"/>
    <cellStyle name="Currency 2 3 2 6" xfId="759" xr:uid="{00000000-0005-0000-0000-0000FA020000}"/>
    <cellStyle name="Currency 2 3 2 6 2" xfId="760" xr:uid="{00000000-0005-0000-0000-0000FB020000}"/>
    <cellStyle name="Currency 2 3 2 6 3" xfId="2304" xr:uid="{9BF08BF9-A9DC-4C9E-BF5E-FB92FE0F91DE}"/>
    <cellStyle name="Currency 2 3 2 7" xfId="761" xr:uid="{00000000-0005-0000-0000-0000FC020000}"/>
    <cellStyle name="Currency 2 3 2 8" xfId="2273" xr:uid="{434D26F3-A0A1-40C2-8A66-1379351DB581}"/>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2 3" xfId="2309" xr:uid="{F4567382-5C07-46A4-8C5C-198152CBCD0D}"/>
    <cellStyle name="Currency 2 3 3 2 2 2 3" xfId="768" xr:uid="{00000000-0005-0000-0000-000003030000}"/>
    <cellStyle name="Currency 2 3 3 2 2 2 4" xfId="2308" xr:uid="{998E1F4F-A199-40E7-94CB-D7CF0FB2ECCE}"/>
    <cellStyle name="Currency 2 3 3 2 2 3" xfId="769" xr:uid="{00000000-0005-0000-0000-000004030000}"/>
    <cellStyle name="Currency 2 3 3 2 2 3 2" xfId="770" xr:uid="{00000000-0005-0000-0000-000005030000}"/>
    <cellStyle name="Currency 2 3 3 2 2 3 3" xfId="2310" xr:uid="{B638177E-66DA-4042-862F-0EB9B554E083}"/>
    <cellStyle name="Currency 2 3 3 2 2 4" xfId="771" xr:uid="{00000000-0005-0000-0000-000006030000}"/>
    <cellStyle name="Currency 2 3 3 2 2 5" xfId="2307" xr:uid="{F763DA9C-5C98-4AAC-AAA3-F54DD36EA06B}"/>
    <cellStyle name="Currency 2 3 3 2 3" xfId="772" xr:uid="{00000000-0005-0000-0000-000007030000}"/>
    <cellStyle name="Currency 2 3 3 2 3 2" xfId="773" xr:uid="{00000000-0005-0000-0000-000008030000}"/>
    <cellStyle name="Currency 2 3 3 2 3 2 2" xfId="774" xr:uid="{00000000-0005-0000-0000-000009030000}"/>
    <cellStyle name="Currency 2 3 3 2 3 2 3" xfId="2312" xr:uid="{E7A25BE1-BB64-4BD9-B2C6-CFCDBCF8EA32}"/>
    <cellStyle name="Currency 2 3 3 2 3 3" xfId="775" xr:uid="{00000000-0005-0000-0000-00000A030000}"/>
    <cellStyle name="Currency 2 3 3 2 3 4" xfId="2311" xr:uid="{217D5C8D-6793-47CD-93B9-A80232D370DA}"/>
    <cellStyle name="Currency 2 3 3 2 4" xfId="776" xr:uid="{00000000-0005-0000-0000-00000B030000}"/>
    <cellStyle name="Currency 2 3 3 2 4 2" xfId="777" xr:uid="{00000000-0005-0000-0000-00000C030000}"/>
    <cellStyle name="Currency 2 3 3 2 4 3" xfId="2313" xr:uid="{4942D637-BD98-46A8-8614-1D92EB40F427}"/>
    <cellStyle name="Currency 2 3 3 2 5" xfId="778" xr:uid="{00000000-0005-0000-0000-00000D030000}"/>
    <cellStyle name="Currency 2 3 3 2 6" xfId="2306" xr:uid="{6CE51437-F508-4E5A-9818-63829D655E42}"/>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2 3" xfId="2316" xr:uid="{C6467113-3BA9-4F47-8093-50E109B82108}"/>
    <cellStyle name="Currency 2 3 3 3 2 3" xfId="783" xr:uid="{00000000-0005-0000-0000-000012030000}"/>
    <cellStyle name="Currency 2 3 3 3 2 4" xfId="2315" xr:uid="{A666112C-7898-4DC1-9689-A3869BA40657}"/>
    <cellStyle name="Currency 2 3 3 3 3" xfId="784" xr:uid="{00000000-0005-0000-0000-000013030000}"/>
    <cellStyle name="Currency 2 3 3 3 3 2" xfId="785" xr:uid="{00000000-0005-0000-0000-000014030000}"/>
    <cellStyle name="Currency 2 3 3 3 3 3" xfId="2317" xr:uid="{AFF0416C-14FD-4CEC-91AE-4689D1C9D1AF}"/>
    <cellStyle name="Currency 2 3 3 3 4" xfId="786" xr:uid="{00000000-0005-0000-0000-000015030000}"/>
    <cellStyle name="Currency 2 3 3 3 5" xfId="2314" xr:uid="{B0D15B94-5C41-4D1F-A63C-45F0656A3BCC}"/>
    <cellStyle name="Currency 2 3 3 4" xfId="787" xr:uid="{00000000-0005-0000-0000-000016030000}"/>
    <cellStyle name="Currency 2 3 3 4 2" xfId="788" xr:uid="{00000000-0005-0000-0000-000017030000}"/>
    <cellStyle name="Currency 2 3 3 4 2 2" xfId="789" xr:uid="{00000000-0005-0000-0000-000018030000}"/>
    <cellStyle name="Currency 2 3 3 4 2 3" xfId="2319" xr:uid="{E2004FE3-A7D1-485A-A45C-E6E8067FC1E5}"/>
    <cellStyle name="Currency 2 3 3 4 3" xfId="790" xr:uid="{00000000-0005-0000-0000-000019030000}"/>
    <cellStyle name="Currency 2 3 3 4 4" xfId="2318" xr:uid="{8A3EEACD-DFF6-49BD-B1DB-2EDD2E86F690}"/>
    <cellStyle name="Currency 2 3 3 5" xfId="791" xr:uid="{00000000-0005-0000-0000-00001A030000}"/>
    <cellStyle name="Currency 2 3 3 5 2" xfId="792" xr:uid="{00000000-0005-0000-0000-00001B030000}"/>
    <cellStyle name="Currency 2 3 3 5 3" xfId="2320" xr:uid="{263EDEB5-CA8D-40AA-95D3-FE5F1BC5F3B0}"/>
    <cellStyle name="Currency 2 3 3 6" xfId="793" xr:uid="{00000000-0005-0000-0000-00001C030000}"/>
    <cellStyle name="Currency 2 3 3 7" xfId="2305" xr:uid="{6BAB82ED-68FD-440A-9ABE-79B1F8A1D309}"/>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2 3" xfId="2324" xr:uid="{BAA79234-896A-4F3B-9359-34DE12ECEDFA}"/>
    <cellStyle name="Currency 2 3 4 2 2 3" xfId="799" xr:uid="{00000000-0005-0000-0000-000022030000}"/>
    <cellStyle name="Currency 2 3 4 2 2 4" xfId="2323" xr:uid="{2EBF742F-1BB9-4489-8701-3F606BCA7F8C}"/>
    <cellStyle name="Currency 2 3 4 2 3" xfId="800" xr:uid="{00000000-0005-0000-0000-000023030000}"/>
    <cellStyle name="Currency 2 3 4 2 3 2" xfId="801" xr:uid="{00000000-0005-0000-0000-000024030000}"/>
    <cellStyle name="Currency 2 3 4 2 3 3" xfId="2325" xr:uid="{31C281B8-36A6-404A-AFA5-8D30430C83F6}"/>
    <cellStyle name="Currency 2 3 4 2 4" xfId="802" xr:uid="{00000000-0005-0000-0000-000025030000}"/>
    <cellStyle name="Currency 2 3 4 2 5" xfId="2322" xr:uid="{BDD7420F-C294-47B6-9BEE-E6F3039E9EE2}"/>
    <cellStyle name="Currency 2 3 4 3" xfId="803" xr:uid="{00000000-0005-0000-0000-000026030000}"/>
    <cellStyle name="Currency 2 3 4 3 2" xfId="804" xr:uid="{00000000-0005-0000-0000-000027030000}"/>
    <cellStyle name="Currency 2 3 4 3 2 2" xfId="805" xr:uid="{00000000-0005-0000-0000-000028030000}"/>
    <cellStyle name="Currency 2 3 4 3 2 3" xfId="2327" xr:uid="{7FA5CBE1-5CD0-45A1-9C7A-7A12A34D498A}"/>
    <cellStyle name="Currency 2 3 4 3 3" xfId="806" xr:uid="{00000000-0005-0000-0000-000029030000}"/>
    <cellStyle name="Currency 2 3 4 3 4" xfId="2326" xr:uid="{8B65B841-5BE2-4965-B34F-2D565D24D7CE}"/>
    <cellStyle name="Currency 2 3 4 4" xfId="807" xr:uid="{00000000-0005-0000-0000-00002A030000}"/>
    <cellStyle name="Currency 2 3 4 4 2" xfId="808" xr:uid="{00000000-0005-0000-0000-00002B030000}"/>
    <cellStyle name="Currency 2 3 4 4 3" xfId="2328" xr:uid="{2F6241F0-405D-4DE7-B63B-0438C027EF38}"/>
    <cellStyle name="Currency 2 3 4 5" xfId="809" xr:uid="{00000000-0005-0000-0000-00002C030000}"/>
    <cellStyle name="Currency 2 3 4 6" xfId="2321" xr:uid="{BA5EC4AF-F1F4-46EA-85C8-A0E29CE86EB8}"/>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2 3" xfId="2331" xr:uid="{4B6CBE77-FC9F-4493-9755-1F03169FED1E}"/>
    <cellStyle name="Currency 2 3 5 2 3" xfId="814" xr:uid="{00000000-0005-0000-0000-000031030000}"/>
    <cellStyle name="Currency 2 3 5 2 4" xfId="2330" xr:uid="{7E414031-4384-43FE-BBED-DA778230D1FF}"/>
    <cellStyle name="Currency 2 3 5 3" xfId="815" xr:uid="{00000000-0005-0000-0000-000032030000}"/>
    <cellStyle name="Currency 2 3 5 3 2" xfId="816" xr:uid="{00000000-0005-0000-0000-000033030000}"/>
    <cellStyle name="Currency 2 3 5 3 3" xfId="2332" xr:uid="{08F1DD60-07B1-49C3-8C2E-9116232D5468}"/>
    <cellStyle name="Currency 2 3 5 4" xfId="817" xr:uid="{00000000-0005-0000-0000-000034030000}"/>
    <cellStyle name="Currency 2 3 5 5" xfId="2329" xr:uid="{36C19E02-9F81-4F1C-95D7-E07C5133D1BF}"/>
    <cellStyle name="Currency 2 3 6" xfId="818" xr:uid="{00000000-0005-0000-0000-000035030000}"/>
    <cellStyle name="Currency 2 3 6 2" xfId="819" xr:uid="{00000000-0005-0000-0000-000036030000}"/>
    <cellStyle name="Currency 2 3 6 2 2" xfId="820" xr:uid="{00000000-0005-0000-0000-000037030000}"/>
    <cellStyle name="Currency 2 3 6 2 3" xfId="2334" xr:uid="{92CE3F2F-A580-49D0-8E82-A801BA92943D}"/>
    <cellStyle name="Currency 2 3 6 3" xfId="821" xr:uid="{00000000-0005-0000-0000-000038030000}"/>
    <cellStyle name="Currency 2 3 6 4" xfId="2333" xr:uid="{B60A3C24-10CD-4275-92ED-ABEA4DA96DC9}"/>
    <cellStyle name="Currency 2 3 7" xfId="822" xr:uid="{00000000-0005-0000-0000-000039030000}"/>
    <cellStyle name="Currency 2 3 7 2" xfId="823" xr:uid="{00000000-0005-0000-0000-00003A030000}"/>
    <cellStyle name="Currency 2 3 7 3" xfId="2335" xr:uid="{4D5D1063-B172-4A5F-A661-B7E672A7A256}"/>
    <cellStyle name="Currency 2 3 8" xfId="824" xr:uid="{00000000-0005-0000-0000-00003B030000}"/>
    <cellStyle name="Currency 2 3 8 2" xfId="825" xr:uid="{00000000-0005-0000-0000-00003C030000}"/>
    <cellStyle name="Currency 2 3 8 3" xfId="2272" xr:uid="{08F3D119-A3CD-49BB-A413-0B51122ECFAE}"/>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11" xfId="2015" xr:uid="{9A41038A-7FD4-4EB6-99B3-CE3EE99F311B}"/>
    <cellStyle name="Currency 2 4 12" xfId="2009" xr:uid="{E5297B1E-5466-4546-AC82-BEFBB11B83A4}"/>
    <cellStyle name="Currency 2 4 13" xfId="3044" xr:uid="{8338E01E-0AB6-4ECA-A92E-DBD9C540B338}"/>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2 3" xfId="2342" xr:uid="{8EBFDB2A-3567-47AE-AFE6-90FEB0FA8413}"/>
    <cellStyle name="Currency 2 4 2 2 2 2 2 3" xfId="837" xr:uid="{00000000-0005-0000-0000-000048030000}"/>
    <cellStyle name="Currency 2 4 2 2 2 2 2 4" xfId="2341" xr:uid="{CAE98391-53B4-446F-89EF-817B831A71E7}"/>
    <cellStyle name="Currency 2 4 2 2 2 2 3" xfId="838" xr:uid="{00000000-0005-0000-0000-000049030000}"/>
    <cellStyle name="Currency 2 4 2 2 2 2 3 2" xfId="839" xr:uid="{00000000-0005-0000-0000-00004A030000}"/>
    <cellStyle name="Currency 2 4 2 2 2 2 3 3" xfId="2343" xr:uid="{549A1D16-ED0F-40C5-BBDF-28F5DDC1EBEB}"/>
    <cellStyle name="Currency 2 4 2 2 2 2 4" xfId="840" xr:uid="{00000000-0005-0000-0000-00004B030000}"/>
    <cellStyle name="Currency 2 4 2 2 2 2 5" xfId="2340" xr:uid="{5124FDC3-B6BA-4042-B0D6-AD80453BAC78}"/>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2 3" xfId="2345" xr:uid="{21D64057-B45F-4071-B46D-AF6698F1C05D}"/>
    <cellStyle name="Currency 2 4 2 2 2 3 3" xfId="844" xr:uid="{00000000-0005-0000-0000-00004F030000}"/>
    <cellStyle name="Currency 2 4 2 2 2 3 4" xfId="2344" xr:uid="{1C92BB9F-F96A-4403-9706-7D7B366936A5}"/>
    <cellStyle name="Currency 2 4 2 2 2 4" xfId="845" xr:uid="{00000000-0005-0000-0000-000050030000}"/>
    <cellStyle name="Currency 2 4 2 2 2 4 2" xfId="846" xr:uid="{00000000-0005-0000-0000-000051030000}"/>
    <cellStyle name="Currency 2 4 2 2 2 4 3" xfId="2346" xr:uid="{D5BB1197-056E-4373-9593-E4255AC5BB73}"/>
    <cellStyle name="Currency 2 4 2 2 2 5" xfId="847" xr:uid="{00000000-0005-0000-0000-000052030000}"/>
    <cellStyle name="Currency 2 4 2 2 2 6" xfId="2339" xr:uid="{FD36EDF0-9B08-4F25-A3AC-35685EB12178}"/>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2 3" xfId="2349" xr:uid="{940C8AA6-F823-4BAD-AB26-F5618952F346}"/>
    <cellStyle name="Currency 2 4 2 2 3 2 3" xfId="852" xr:uid="{00000000-0005-0000-0000-000057030000}"/>
    <cellStyle name="Currency 2 4 2 2 3 2 4" xfId="2348" xr:uid="{BEB09E46-99D9-4E72-B9E9-1897D7062BD4}"/>
    <cellStyle name="Currency 2 4 2 2 3 3" xfId="853" xr:uid="{00000000-0005-0000-0000-000058030000}"/>
    <cellStyle name="Currency 2 4 2 2 3 3 2" xfId="854" xr:uid="{00000000-0005-0000-0000-000059030000}"/>
    <cellStyle name="Currency 2 4 2 2 3 3 3" xfId="2350" xr:uid="{759FC827-82BA-46F6-9A8A-05B708EEE4BE}"/>
    <cellStyle name="Currency 2 4 2 2 3 4" xfId="855" xr:uid="{00000000-0005-0000-0000-00005A030000}"/>
    <cellStyle name="Currency 2 4 2 2 3 5" xfId="2347" xr:uid="{524F12C7-C6EC-4A7A-8DA8-0F367B3EEA61}"/>
    <cellStyle name="Currency 2 4 2 2 4" xfId="856" xr:uid="{00000000-0005-0000-0000-00005B030000}"/>
    <cellStyle name="Currency 2 4 2 2 4 2" xfId="857" xr:uid="{00000000-0005-0000-0000-00005C030000}"/>
    <cellStyle name="Currency 2 4 2 2 4 2 2" xfId="858" xr:uid="{00000000-0005-0000-0000-00005D030000}"/>
    <cellStyle name="Currency 2 4 2 2 4 2 3" xfId="2352" xr:uid="{6FB0AB01-DDAB-4019-A5B4-72A1A25C4830}"/>
    <cellStyle name="Currency 2 4 2 2 4 3" xfId="859" xr:uid="{00000000-0005-0000-0000-00005E030000}"/>
    <cellStyle name="Currency 2 4 2 2 4 4" xfId="2351" xr:uid="{B8825264-CDDA-4807-989A-29AA0A294A02}"/>
    <cellStyle name="Currency 2 4 2 2 5" xfId="860" xr:uid="{00000000-0005-0000-0000-00005F030000}"/>
    <cellStyle name="Currency 2 4 2 2 5 2" xfId="861" xr:uid="{00000000-0005-0000-0000-000060030000}"/>
    <cellStyle name="Currency 2 4 2 2 5 3" xfId="2353" xr:uid="{B7210F03-4387-4748-8F51-830ACD59623E}"/>
    <cellStyle name="Currency 2 4 2 2 6" xfId="862" xr:uid="{00000000-0005-0000-0000-000061030000}"/>
    <cellStyle name="Currency 2 4 2 2 7" xfId="2338" xr:uid="{E57A7BB1-8D4C-4E86-932F-BDD9E69E114A}"/>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2 3" xfId="2357" xr:uid="{78B4B8CA-1E4B-4D5C-B0E9-C466BCFA02E7}"/>
    <cellStyle name="Currency 2 4 2 3 2 2 3" xfId="868" xr:uid="{00000000-0005-0000-0000-000067030000}"/>
    <cellStyle name="Currency 2 4 2 3 2 2 4" xfId="2356" xr:uid="{58EE1A4C-7123-4B4C-80B4-AE8EF6A41A1A}"/>
    <cellStyle name="Currency 2 4 2 3 2 3" xfId="869" xr:uid="{00000000-0005-0000-0000-000068030000}"/>
    <cellStyle name="Currency 2 4 2 3 2 3 2" xfId="870" xr:uid="{00000000-0005-0000-0000-000069030000}"/>
    <cellStyle name="Currency 2 4 2 3 2 3 3" xfId="2358" xr:uid="{E9F83448-53E4-4F40-B0B8-119DAA4C4BA7}"/>
    <cellStyle name="Currency 2 4 2 3 2 4" xfId="871" xr:uid="{00000000-0005-0000-0000-00006A030000}"/>
    <cellStyle name="Currency 2 4 2 3 2 5" xfId="2355" xr:uid="{994DECC9-F9EB-42B0-A705-B4202965932C}"/>
    <cellStyle name="Currency 2 4 2 3 3" xfId="872" xr:uid="{00000000-0005-0000-0000-00006B030000}"/>
    <cellStyle name="Currency 2 4 2 3 3 2" xfId="873" xr:uid="{00000000-0005-0000-0000-00006C030000}"/>
    <cellStyle name="Currency 2 4 2 3 3 2 2" xfId="874" xr:uid="{00000000-0005-0000-0000-00006D030000}"/>
    <cellStyle name="Currency 2 4 2 3 3 2 3" xfId="2360" xr:uid="{D029DBCA-B3BD-47BF-A301-1B1E9F285B17}"/>
    <cellStyle name="Currency 2 4 2 3 3 3" xfId="875" xr:uid="{00000000-0005-0000-0000-00006E030000}"/>
    <cellStyle name="Currency 2 4 2 3 3 4" xfId="2359" xr:uid="{E4DB3CFD-EEAA-4FED-9FA3-9809E358D8AD}"/>
    <cellStyle name="Currency 2 4 2 3 4" xfId="876" xr:uid="{00000000-0005-0000-0000-00006F030000}"/>
    <cellStyle name="Currency 2 4 2 3 4 2" xfId="877" xr:uid="{00000000-0005-0000-0000-000070030000}"/>
    <cellStyle name="Currency 2 4 2 3 4 3" xfId="2361" xr:uid="{845281D3-333F-4C03-AD61-961423D937C7}"/>
    <cellStyle name="Currency 2 4 2 3 5" xfId="878" xr:uid="{00000000-0005-0000-0000-000071030000}"/>
    <cellStyle name="Currency 2 4 2 3 6" xfId="2354" xr:uid="{02AB1A89-14B3-4CF8-AD11-132A78BC724C}"/>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2 3" xfId="2364" xr:uid="{AC070F77-B63F-4E42-850F-ECA5AE427935}"/>
    <cellStyle name="Currency 2 4 2 4 2 3" xfId="883" xr:uid="{00000000-0005-0000-0000-000076030000}"/>
    <cellStyle name="Currency 2 4 2 4 2 4" xfId="2363" xr:uid="{03A69EC8-30AC-4673-938E-014D33AB949C}"/>
    <cellStyle name="Currency 2 4 2 4 3" xfId="884" xr:uid="{00000000-0005-0000-0000-000077030000}"/>
    <cellStyle name="Currency 2 4 2 4 3 2" xfId="885" xr:uid="{00000000-0005-0000-0000-000078030000}"/>
    <cellStyle name="Currency 2 4 2 4 3 3" xfId="2365" xr:uid="{AFC158B8-213F-4BA6-96C8-F318A7313BD8}"/>
    <cellStyle name="Currency 2 4 2 4 4" xfId="886" xr:uid="{00000000-0005-0000-0000-000079030000}"/>
    <cellStyle name="Currency 2 4 2 4 5" xfId="2362" xr:uid="{CF0D447C-3F47-49AB-B4EE-5B9664563A6A}"/>
    <cellStyle name="Currency 2 4 2 5" xfId="887" xr:uid="{00000000-0005-0000-0000-00007A030000}"/>
    <cellStyle name="Currency 2 4 2 5 2" xfId="888" xr:uid="{00000000-0005-0000-0000-00007B030000}"/>
    <cellStyle name="Currency 2 4 2 5 2 2" xfId="889" xr:uid="{00000000-0005-0000-0000-00007C030000}"/>
    <cellStyle name="Currency 2 4 2 5 2 3" xfId="2367" xr:uid="{B4257AF1-93E8-4A04-9061-3AE01486C93D}"/>
    <cellStyle name="Currency 2 4 2 5 3" xfId="890" xr:uid="{00000000-0005-0000-0000-00007D030000}"/>
    <cellStyle name="Currency 2 4 2 5 4" xfId="2366" xr:uid="{9B8E21F3-10C2-4345-9127-9CF5F55CDEFF}"/>
    <cellStyle name="Currency 2 4 2 6" xfId="891" xr:uid="{00000000-0005-0000-0000-00007E030000}"/>
    <cellStyle name="Currency 2 4 2 6 2" xfId="892" xr:uid="{00000000-0005-0000-0000-00007F030000}"/>
    <cellStyle name="Currency 2 4 2 6 3" xfId="2368" xr:uid="{6A266065-CE5B-4B89-A970-CCAC99BBE286}"/>
    <cellStyle name="Currency 2 4 2 7" xfId="893" xr:uid="{00000000-0005-0000-0000-000080030000}"/>
    <cellStyle name="Currency 2 4 2 8" xfId="2337" xr:uid="{1D7846A6-0630-4F2F-AB03-DA668F25DC3F}"/>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2 3" xfId="2373" xr:uid="{1C42DE77-D39B-49CF-A7BD-1011C6F9FF06}"/>
    <cellStyle name="Currency 2 4 3 2 2 2 3" xfId="900" xr:uid="{00000000-0005-0000-0000-000087030000}"/>
    <cellStyle name="Currency 2 4 3 2 2 2 4" xfId="2372" xr:uid="{CC6DACA2-5702-4734-B3C6-8F445DE095E1}"/>
    <cellStyle name="Currency 2 4 3 2 2 3" xfId="901" xr:uid="{00000000-0005-0000-0000-000088030000}"/>
    <cellStyle name="Currency 2 4 3 2 2 3 2" xfId="902" xr:uid="{00000000-0005-0000-0000-000089030000}"/>
    <cellStyle name="Currency 2 4 3 2 2 3 3" xfId="2374" xr:uid="{DBF3BE58-1CC5-4EAB-AC26-8070685F19D9}"/>
    <cellStyle name="Currency 2 4 3 2 2 4" xfId="903" xr:uid="{00000000-0005-0000-0000-00008A030000}"/>
    <cellStyle name="Currency 2 4 3 2 2 5" xfId="2371" xr:uid="{49B6BF3E-D56F-415B-B60C-4AF88B2B7722}"/>
    <cellStyle name="Currency 2 4 3 2 3" xfId="904" xr:uid="{00000000-0005-0000-0000-00008B030000}"/>
    <cellStyle name="Currency 2 4 3 2 3 2" xfId="905" xr:uid="{00000000-0005-0000-0000-00008C030000}"/>
    <cellStyle name="Currency 2 4 3 2 3 2 2" xfId="906" xr:uid="{00000000-0005-0000-0000-00008D030000}"/>
    <cellStyle name="Currency 2 4 3 2 3 2 3" xfId="2376" xr:uid="{71D1D152-AEBD-4678-A108-01DCE098CDD6}"/>
    <cellStyle name="Currency 2 4 3 2 3 3" xfId="907" xr:uid="{00000000-0005-0000-0000-00008E030000}"/>
    <cellStyle name="Currency 2 4 3 2 3 4" xfId="2375" xr:uid="{8ABE25BA-E54A-4BA0-B57D-C6F55BB04627}"/>
    <cellStyle name="Currency 2 4 3 2 4" xfId="908" xr:uid="{00000000-0005-0000-0000-00008F030000}"/>
    <cellStyle name="Currency 2 4 3 2 4 2" xfId="909" xr:uid="{00000000-0005-0000-0000-000090030000}"/>
    <cellStyle name="Currency 2 4 3 2 4 3" xfId="2377" xr:uid="{ACFD699E-5417-4C9D-9E0D-92B187A99EC5}"/>
    <cellStyle name="Currency 2 4 3 2 5" xfId="910" xr:uid="{00000000-0005-0000-0000-000091030000}"/>
    <cellStyle name="Currency 2 4 3 2 6" xfId="2370" xr:uid="{36FADD27-7571-4B94-A334-1ADD793022DB}"/>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2 3" xfId="2380" xr:uid="{C17DB9D9-E666-42C8-8D70-215318DCD3B1}"/>
    <cellStyle name="Currency 2 4 3 3 2 3" xfId="915" xr:uid="{00000000-0005-0000-0000-000096030000}"/>
    <cellStyle name="Currency 2 4 3 3 2 4" xfId="2379" xr:uid="{05B2304D-6101-4357-A3E2-90F5330F93C9}"/>
    <cellStyle name="Currency 2 4 3 3 3" xfId="916" xr:uid="{00000000-0005-0000-0000-000097030000}"/>
    <cellStyle name="Currency 2 4 3 3 3 2" xfId="917" xr:uid="{00000000-0005-0000-0000-000098030000}"/>
    <cellStyle name="Currency 2 4 3 3 3 3" xfId="2381" xr:uid="{47CC80B2-F7D8-4823-B66F-81D46B203C15}"/>
    <cellStyle name="Currency 2 4 3 3 4" xfId="918" xr:uid="{00000000-0005-0000-0000-000099030000}"/>
    <cellStyle name="Currency 2 4 3 3 5" xfId="2378" xr:uid="{338822C9-BDF3-4343-B811-1A2FC7A648DA}"/>
    <cellStyle name="Currency 2 4 3 4" xfId="919" xr:uid="{00000000-0005-0000-0000-00009A030000}"/>
    <cellStyle name="Currency 2 4 3 4 2" xfId="920" xr:uid="{00000000-0005-0000-0000-00009B030000}"/>
    <cellStyle name="Currency 2 4 3 4 2 2" xfId="921" xr:uid="{00000000-0005-0000-0000-00009C030000}"/>
    <cellStyle name="Currency 2 4 3 4 2 3" xfId="2383" xr:uid="{3B1CFA3D-F489-4141-8651-DA28C6A074F8}"/>
    <cellStyle name="Currency 2 4 3 4 3" xfId="922" xr:uid="{00000000-0005-0000-0000-00009D030000}"/>
    <cellStyle name="Currency 2 4 3 4 4" xfId="2382" xr:uid="{8DB833A4-F0C8-4236-B8D4-C69B24CD1ADC}"/>
    <cellStyle name="Currency 2 4 3 5" xfId="923" xr:uid="{00000000-0005-0000-0000-00009E030000}"/>
    <cellStyle name="Currency 2 4 3 5 2" xfId="924" xr:uid="{00000000-0005-0000-0000-00009F030000}"/>
    <cellStyle name="Currency 2 4 3 5 3" xfId="2384" xr:uid="{FE537276-7115-48C0-B408-FB631E899E17}"/>
    <cellStyle name="Currency 2 4 3 6" xfId="925" xr:uid="{00000000-0005-0000-0000-0000A0030000}"/>
    <cellStyle name="Currency 2 4 3 7" xfId="2369" xr:uid="{2738DAD5-BA8F-464C-92BB-C139B9B8C322}"/>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2 3" xfId="2388" xr:uid="{3F10B9A8-7895-416E-9D6A-0F986640DAC9}"/>
    <cellStyle name="Currency 2 4 4 2 2 3" xfId="931" xr:uid="{00000000-0005-0000-0000-0000A6030000}"/>
    <cellStyle name="Currency 2 4 4 2 2 4" xfId="2387" xr:uid="{3A1AA97E-7C10-4EAE-A8C9-25F0D8705BFD}"/>
    <cellStyle name="Currency 2 4 4 2 3" xfId="932" xr:uid="{00000000-0005-0000-0000-0000A7030000}"/>
    <cellStyle name="Currency 2 4 4 2 3 2" xfId="933" xr:uid="{00000000-0005-0000-0000-0000A8030000}"/>
    <cellStyle name="Currency 2 4 4 2 3 3" xfId="2389" xr:uid="{7DF73382-85F4-440D-8DA1-970BAFB3681A}"/>
    <cellStyle name="Currency 2 4 4 2 4" xfId="934" xr:uid="{00000000-0005-0000-0000-0000A9030000}"/>
    <cellStyle name="Currency 2 4 4 2 5" xfId="2386" xr:uid="{3593CB46-2CF3-46BB-8F0E-14F75695526C}"/>
    <cellStyle name="Currency 2 4 4 3" xfId="935" xr:uid="{00000000-0005-0000-0000-0000AA030000}"/>
    <cellStyle name="Currency 2 4 4 3 2" xfId="936" xr:uid="{00000000-0005-0000-0000-0000AB030000}"/>
    <cellStyle name="Currency 2 4 4 3 2 2" xfId="937" xr:uid="{00000000-0005-0000-0000-0000AC030000}"/>
    <cellStyle name="Currency 2 4 4 3 2 3" xfId="2391" xr:uid="{8B30E9BC-4B59-496B-A399-B81BB0D649ED}"/>
    <cellStyle name="Currency 2 4 4 3 3" xfId="938" xr:uid="{00000000-0005-0000-0000-0000AD030000}"/>
    <cellStyle name="Currency 2 4 4 3 4" xfId="2390" xr:uid="{BADC6F9D-FFCB-44F4-899A-7AE4AE78D83F}"/>
    <cellStyle name="Currency 2 4 4 4" xfId="939" xr:uid="{00000000-0005-0000-0000-0000AE030000}"/>
    <cellStyle name="Currency 2 4 4 4 2" xfId="940" xr:uid="{00000000-0005-0000-0000-0000AF030000}"/>
    <cellStyle name="Currency 2 4 4 4 3" xfId="2392" xr:uid="{765D2AF3-31FD-4AB2-AC5B-E6B7B947CD11}"/>
    <cellStyle name="Currency 2 4 4 5" xfId="941" xr:uid="{00000000-0005-0000-0000-0000B0030000}"/>
    <cellStyle name="Currency 2 4 4 6" xfId="2385" xr:uid="{AECB6440-E045-4D6A-8736-7FF643D67F33}"/>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2 3" xfId="2395" xr:uid="{9EF64853-AA41-441F-8630-2F0CFF1141EE}"/>
    <cellStyle name="Currency 2 4 5 2 3" xfId="946" xr:uid="{00000000-0005-0000-0000-0000B5030000}"/>
    <cellStyle name="Currency 2 4 5 2 4" xfId="2394" xr:uid="{55542E27-E04A-4D54-ABA1-B9F2815839EC}"/>
    <cellStyle name="Currency 2 4 5 3" xfId="947" xr:uid="{00000000-0005-0000-0000-0000B6030000}"/>
    <cellStyle name="Currency 2 4 5 3 2" xfId="948" xr:uid="{00000000-0005-0000-0000-0000B7030000}"/>
    <cellStyle name="Currency 2 4 5 3 3" xfId="2396" xr:uid="{F004FC1E-F396-4628-9F12-FEC6546B2385}"/>
    <cellStyle name="Currency 2 4 5 4" xfId="949" xr:uid="{00000000-0005-0000-0000-0000B8030000}"/>
    <cellStyle name="Currency 2 4 5 5" xfId="2393" xr:uid="{BBFD92EC-C71A-4AB2-8D52-14957A95572B}"/>
    <cellStyle name="Currency 2 4 6" xfId="950" xr:uid="{00000000-0005-0000-0000-0000B9030000}"/>
    <cellStyle name="Currency 2 4 6 2" xfId="951" xr:uid="{00000000-0005-0000-0000-0000BA030000}"/>
    <cellStyle name="Currency 2 4 6 2 2" xfId="952" xr:uid="{00000000-0005-0000-0000-0000BB030000}"/>
    <cellStyle name="Currency 2 4 6 2 3" xfId="2398" xr:uid="{1D235995-E1AD-463D-9264-9A6BAEC5D56F}"/>
    <cellStyle name="Currency 2 4 6 3" xfId="953" xr:uid="{00000000-0005-0000-0000-0000BC030000}"/>
    <cellStyle name="Currency 2 4 6 4" xfId="2397" xr:uid="{2375611B-F8BF-41F0-9D73-0C229C7C9C94}"/>
    <cellStyle name="Currency 2 4 7" xfId="954" xr:uid="{00000000-0005-0000-0000-0000BD030000}"/>
    <cellStyle name="Currency 2 4 7 2" xfId="955" xr:uid="{00000000-0005-0000-0000-0000BE030000}"/>
    <cellStyle name="Currency 2 4 7 3" xfId="2399" xr:uid="{19EA7B7D-8240-46CA-A3FD-9162142D667E}"/>
    <cellStyle name="Currency 2 4 8" xfId="956" xr:uid="{00000000-0005-0000-0000-0000BF030000}"/>
    <cellStyle name="Currency 2 4 8 2" xfId="957" xr:uid="{00000000-0005-0000-0000-0000C0030000}"/>
    <cellStyle name="Currency 2 4 8 3" xfId="2336" xr:uid="{77D12D70-FD9E-41F8-94BB-E0897E7B039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2 3" xfId="2405" xr:uid="{BAF59D54-AACD-4C4A-AB83-7DE5E97CF56D}"/>
    <cellStyle name="Currency 2 5 2 2 2 2 3" xfId="967" xr:uid="{00000000-0005-0000-0000-0000CA030000}"/>
    <cellStyle name="Currency 2 5 2 2 2 2 4" xfId="2404" xr:uid="{7ED1D4AE-E8A3-43DD-967C-2F1746B9BEC8}"/>
    <cellStyle name="Currency 2 5 2 2 2 3" xfId="968" xr:uid="{00000000-0005-0000-0000-0000CB030000}"/>
    <cellStyle name="Currency 2 5 2 2 2 3 2" xfId="969" xr:uid="{00000000-0005-0000-0000-0000CC030000}"/>
    <cellStyle name="Currency 2 5 2 2 2 3 3" xfId="2406" xr:uid="{B42AA295-7AF2-4A83-A4AC-970F8CB00D86}"/>
    <cellStyle name="Currency 2 5 2 2 2 4" xfId="970" xr:uid="{00000000-0005-0000-0000-0000CD030000}"/>
    <cellStyle name="Currency 2 5 2 2 2 5" xfId="2403" xr:uid="{9BB4CA87-1F6A-4367-9994-3CD6A08C4BAF}"/>
    <cellStyle name="Currency 2 5 2 2 3" xfId="971" xr:uid="{00000000-0005-0000-0000-0000CE030000}"/>
    <cellStyle name="Currency 2 5 2 2 3 2" xfId="972" xr:uid="{00000000-0005-0000-0000-0000CF030000}"/>
    <cellStyle name="Currency 2 5 2 2 3 2 2" xfId="973" xr:uid="{00000000-0005-0000-0000-0000D0030000}"/>
    <cellStyle name="Currency 2 5 2 2 3 2 3" xfId="2408" xr:uid="{97283EF2-1EE1-4B86-8A7A-92A33769BCBD}"/>
    <cellStyle name="Currency 2 5 2 2 3 3" xfId="974" xr:uid="{00000000-0005-0000-0000-0000D1030000}"/>
    <cellStyle name="Currency 2 5 2 2 3 4" xfId="2407" xr:uid="{892684AC-444C-4A49-B49A-0FBC361C1494}"/>
    <cellStyle name="Currency 2 5 2 2 4" xfId="975" xr:uid="{00000000-0005-0000-0000-0000D2030000}"/>
    <cellStyle name="Currency 2 5 2 2 4 2" xfId="976" xr:uid="{00000000-0005-0000-0000-0000D3030000}"/>
    <cellStyle name="Currency 2 5 2 2 4 3" xfId="2409" xr:uid="{D4E989BA-813C-4C8B-A273-903D93FCACB6}"/>
    <cellStyle name="Currency 2 5 2 2 5" xfId="977" xr:uid="{00000000-0005-0000-0000-0000D4030000}"/>
    <cellStyle name="Currency 2 5 2 2 6" xfId="2402" xr:uid="{537557E3-E075-41E1-A398-1DAF0B7983C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2 3" xfId="2412" xr:uid="{C2EA5669-8C94-4B8E-A16D-FA6D0239DB9C}"/>
    <cellStyle name="Currency 2 5 2 3 2 3" xfId="982" xr:uid="{00000000-0005-0000-0000-0000D9030000}"/>
    <cellStyle name="Currency 2 5 2 3 2 4" xfId="2411" xr:uid="{0AB2D633-3D7E-4D7C-B172-AE4BE6170961}"/>
    <cellStyle name="Currency 2 5 2 3 3" xfId="983" xr:uid="{00000000-0005-0000-0000-0000DA030000}"/>
    <cellStyle name="Currency 2 5 2 3 3 2" xfId="984" xr:uid="{00000000-0005-0000-0000-0000DB030000}"/>
    <cellStyle name="Currency 2 5 2 3 3 3" xfId="2413" xr:uid="{9ABB0429-C99F-43D3-AD77-36A528ABF1D6}"/>
    <cellStyle name="Currency 2 5 2 3 4" xfId="985" xr:uid="{00000000-0005-0000-0000-0000DC030000}"/>
    <cellStyle name="Currency 2 5 2 3 5" xfId="2410" xr:uid="{975E1C57-D86F-468B-88C3-A644BC82D12C}"/>
    <cellStyle name="Currency 2 5 2 4" xfId="986" xr:uid="{00000000-0005-0000-0000-0000DD030000}"/>
    <cellStyle name="Currency 2 5 2 4 2" xfId="987" xr:uid="{00000000-0005-0000-0000-0000DE030000}"/>
    <cellStyle name="Currency 2 5 2 4 2 2" xfId="988" xr:uid="{00000000-0005-0000-0000-0000DF030000}"/>
    <cellStyle name="Currency 2 5 2 4 2 3" xfId="2415" xr:uid="{E32CE8FE-F856-4001-8FAC-C33218450CD8}"/>
    <cellStyle name="Currency 2 5 2 4 3" xfId="989" xr:uid="{00000000-0005-0000-0000-0000E0030000}"/>
    <cellStyle name="Currency 2 5 2 4 4" xfId="2414" xr:uid="{406C5643-DFD4-43C6-A01F-98F3C604AADA}"/>
    <cellStyle name="Currency 2 5 2 5" xfId="990" xr:uid="{00000000-0005-0000-0000-0000E1030000}"/>
    <cellStyle name="Currency 2 5 2 5 2" xfId="991" xr:uid="{00000000-0005-0000-0000-0000E2030000}"/>
    <cellStyle name="Currency 2 5 2 5 3" xfId="2416" xr:uid="{38DE6F72-76CE-4E67-96E2-E1CCCC743304}"/>
    <cellStyle name="Currency 2 5 2 6" xfId="992" xr:uid="{00000000-0005-0000-0000-0000E3030000}"/>
    <cellStyle name="Currency 2 5 2 7" xfId="2401" xr:uid="{9822D30B-0FF7-41F1-8491-D4DE72C2857B}"/>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2 3" xfId="2420" xr:uid="{3136B7DD-FB2A-4CE2-BD25-A1754FB9E53C}"/>
    <cellStyle name="Currency 2 5 3 2 2 3" xfId="998" xr:uid="{00000000-0005-0000-0000-0000E9030000}"/>
    <cellStyle name="Currency 2 5 3 2 2 4" xfId="2419" xr:uid="{73913035-439D-4A7A-9AA5-F600DD00C011}"/>
    <cellStyle name="Currency 2 5 3 2 3" xfId="999" xr:uid="{00000000-0005-0000-0000-0000EA030000}"/>
    <cellStyle name="Currency 2 5 3 2 3 2" xfId="1000" xr:uid="{00000000-0005-0000-0000-0000EB030000}"/>
    <cellStyle name="Currency 2 5 3 2 3 3" xfId="2421" xr:uid="{2458DACC-4C61-4DDC-8ABB-44F8176068BA}"/>
    <cellStyle name="Currency 2 5 3 2 4" xfId="1001" xr:uid="{00000000-0005-0000-0000-0000EC030000}"/>
    <cellStyle name="Currency 2 5 3 2 5" xfId="2418" xr:uid="{F7E689B4-B31E-4117-AE2B-D481C13FB452}"/>
    <cellStyle name="Currency 2 5 3 3" xfId="1002" xr:uid="{00000000-0005-0000-0000-0000ED030000}"/>
    <cellStyle name="Currency 2 5 3 3 2" xfId="1003" xr:uid="{00000000-0005-0000-0000-0000EE030000}"/>
    <cellStyle name="Currency 2 5 3 3 2 2" xfId="1004" xr:uid="{00000000-0005-0000-0000-0000EF030000}"/>
    <cellStyle name="Currency 2 5 3 3 2 3" xfId="2423" xr:uid="{80136018-37F4-4A3A-AA7F-3E95C68AA609}"/>
    <cellStyle name="Currency 2 5 3 3 3" xfId="1005" xr:uid="{00000000-0005-0000-0000-0000F0030000}"/>
    <cellStyle name="Currency 2 5 3 3 4" xfId="2422" xr:uid="{FFBB3233-A8B9-4A6E-8645-3541A86B7366}"/>
    <cellStyle name="Currency 2 5 3 4" xfId="1006" xr:uid="{00000000-0005-0000-0000-0000F1030000}"/>
    <cellStyle name="Currency 2 5 3 4 2" xfId="1007" xr:uid="{00000000-0005-0000-0000-0000F2030000}"/>
    <cellStyle name="Currency 2 5 3 4 3" xfId="2424" xr:uid="{42050E9F-EDA1-4046-A71B-CDAAEEE81298}"/>
    <cellStyle name="Currency 2 5 3 5" xfId="1008" xr:uid="{00000000-0005-0000-0000-0000F3030000}"/>
    <cellStyle name="Currency 2 5 3 6" xfId="2417" xr:uid="{FA8D332F-D85B-41B9-B51C-5F3EC1A6743B}"/>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2 3" xfId="2427" xr:uid="{E1A1576A-D540-460A-8E29-8E4C2DA46956}"/>
    <cellStyle name="Currency 2 5 4 2 3" xfId="1013" xr:uid="{00000000-0005-0000-0000-0000F8030000}"/>
    <cellStyle name="Currency 2 5 4 2 4" xfId="2426" xr:uid="{6BF29628-6C29-497B-B8AC-4EBE3122660B}"/>
    <cellStyle name="Currency 2 5 4 3" xfId="1014" xr:uid="{00000000-0005-0000-0000-0000F9030000}"/>
    <cellStyle name="Currency 2 5 4 3 2" xfId="1015" xr:uid="{00000000-0005-0000-0000-0000FA030000}"/>
    <cellStyle name="Currency 2 5 4 3 3" xfId="2428" xr:uid="{702CABC3-1EB7-4776-A6D7-18F087436A2B}"/>
    <cellStyle name="Currency 2 5 4 4" xfId="1016" xr:uid="{00000000-0005-0000-0000-0000FB030000}"/>
    <cellStyle name="Currency 2 5 4 5" xfId="2425" xr:uid="{3AA39257-A8EF-41A1-B3C0-1F08985D400F}"/>
    <cellStyle name="Currency 2 5 5" xfId="1017" xr:uid="{00000000-0005-0000-0000-0000FC030000}"/>
    <cellStyle name="Currency 2 5 5 2" xfId="1018" xr:uid="{00000000-0005-0000-0000-0000FD030000}"/>
    <cellStyle name="Currency 2 5 5 2 2" xfId="1019" xr:uid="{00000000-0005-0000-0000-0000FE030000}"/>
    <cellStyle name="Currency 2 5 5 2 3" xfId="2430" xr:uid="{429D6DEF-8A7D-4A59-961D-0F6D6E02C747}"/>
    <cellStyle name="Currency 2 5 5 3" xfId="1020" xr:uid="{00000000-0005-0000-0000-0000FF030000}"/>
    <cellStyle name="Currency 2 5 5 4" xfId="2429" xr:uid="{0A2459A7-4468-4AE8-859E-1AA972FC9F77}"/>
    <cellStyle name="Currency 2 5 6" xfId="1021" xr:uid="{00000000-0005-0000-0000-000000040000}"/>
    <cellStyle name="Currency 2 5 6 2" xfId="1022" xr:uid="{00000000-0005-0000-0000-000001040000}"/>
    <cellStyle name="Currency 2 5 6 3" xfId="2431" xr:uid="{23EAA748-491A-436C-A117-2AA7F5588DFE}"/>
    <cellStyle name="Currency 2 5 7" xfId="1023" xr:uid="{00000000-0005-0000-0000-000002040000}"/>
    <cellStyle name="Currency 2 5 8" xfId="2400" xr:uid="{20F10D13-CBDB-4C06-9136-717A9D604482}"/>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2 3" xfId="2436" xr:uid="{8C79FE2C-05FD-4F9F-81C4-3FCEBCC5786E}"/>
    <cellStyle name="Currency 2 6 2 2 2 3" xfId="1030" xr:uid="{00000000-0005-0000-0000-000009040000}"/>
    <cellStyle name="Currency 2 6 2 2 2 4" xfId="2435" xr:uid="{03CECD1A-77BD-40FB-8A6C-42D60DAD4526}"/>
    <cellStyle name="Currency 2 6 2 2 3" xfId="1031" xr:uid="{00000000-0005-0000-0000-00000A040000}"/>
    <cellStyle name="Currency 2 6 2 2 3 2" xfId="1032" xr:uid="{00000000-0005-0000-0000-00000B040000}"/>
    <cellStyle name="Currency 2 6 2 2 3 3" xfId="2437" xr:uid="{A8BEDD31-DD50-469A-B84E-6004915623A5}"/>
    <cellStyle name="Currency 2 6 2 2 4" xfId="1033" xr:uid="{00000000-0005-0000-0000-00000C040000}"/>
    <cellStyle name="Currency 2 6 2 2 5" xfId="2434" xr:uid="{44F4F040-F6E5-46DA-AD6A-86C6CD9FFE28}"/>
    <cellStyle name="Currency 2 6 2 3" xfId="1034" xr:uid="{00000000-0005-0000-0000-00000D040000}"/>
    <cellStyle name="Currency 2 6 2 3 2" xfId="1035" xr:uid="{00000000-0005-0000-0000-00000E040000}"/>
    <cellStyle name="Currency 2 6 2 3 2 2" xfId="1036" xr:uid="{00000000-0005-0000-0000-00000F040000}"/>
    <cellStyle name="Currency 2 6 2 3 2 3" xfId="2439" xr:uid="{039138D7-FD17-4403-9B32-D6B64D5F3CFE}"/>
    <cellStyle name="Currency 2 6 2 3 3" xfId="1037" xr:uid="{00000000-0005-0000-0000-000010040000}"/>
    <cellStyle name="Currency 2 6 2 3 4" xfId="2438" xr:uid="{B459C92E-D002-42B2-BFC4-C1662A98D753}"/>
    <cellStyle name="Currency 2 6 2 4" xfId="1038" xr:uid="{00000000-0005-0000-0000-000011040000}"/>
    <cellStyle name="Currency 2 6 2 4 2" xfId="1039" xr:uid="{00000000-0005-0000-0000-000012040000}"/>
    <cellStyle name="Currency 2 6 2 4 3" xfId="2440" xr:uid="{136D590C-96EA-44BC-94C3-D5437C4E0A23}"/>
    <cellStyle name="Currency 2 6 2 5" xfId="1040" xr:uid="{00000000-0005-0000-0000-000013040000}"/>
    <cellStyle name="Currency 2 6 2 6" xfId="2433" xr:uid="{4EFCC412-A7D6-4589-8E5B-18315329AC7B}"/>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2 3" xfId="2443" xr:uid="{AB6DA677-7A35-4EE2-924B-13531E835CDC}"/>
    <cellStyle name="Currency 2 6 3 2 3" xfId="1045" xr:uid="{00000000-0005-0000-0000-000018040000}"/>
    <cellStyle name="Currency 2 6 3 2 4" xfId="2442" xr:uid="{9879444F-62AF-44BF-8BDA-FE09DFD1E641}"/>
    <cellStyle name="Currency 2 6 3 3" xfId="1046" xr:uid="{00000000-0005-0000-0000-000019040000}"/>
    <cellStyle name="Currency 2 6 3 3 2" xfId="1047" xr:uid="{00000000-0005-0000-0000-00001A040000}"/>
    <cellStyle name="Currency 2 6 3 3 3" xfId="2444" xr:uid="{E4A19DE5-16C3-4E53-9ED8-74F73F6CF8E8}"/>
    <cellStyle name="Currency 2 6 3 4" xfId="1048" xr:uid="{00000000-0005-0000-0000-00001B040000}"/>
    <cellStyle name="Currency 2 6 3 5" xfId="2441" xr:uid="{569C9152-B4FE-4FD7-8B94-B716034E4060}"/>
    <cellStyle name="Currency 2 6 4" xfId="1049" xr:uid="{00000000-0005-0000-0000-00001C040000}"/>
    <cellStyle name="Currency 2 6 4 2" xfId="1050" xr:uid="{00000000-0005-0000-0000-00001D040000}"/>
    <cellStyle name="Currency 2 6 4 2 2" xfId="1051" xr:uid="{00000000-0005-0000-0000-00001E040000}"/>
    <cellStyle name="Currency 2 6 4 2 3" xfId="2446" xr:uid="{C31B873D-4D69-4561-A582-6236D16F4E14}"/>
    <cellStyle name="Currency 2 6 4 3" xfId="1052" xr:uid="{00000000-0005-0000-0000-00001F040000}"/>
    <cellStyle name="Currency 2 6 4 4" xfId="2445" xr:uid="{C1C94250-0023-4066-8773-7B64D9F07158}"/>
    <cellStyle name="Currency 2 6 5" xfId="1053" xr:uid="{00000000-0005-0000-0000-000020040000}"/>
    <cellStyle name="Currency 2 6 5 2" xfId="1054" xr:uid="{00000000-0005-0000-0000-000021040000}"/>
    <cellStyle name="Currency 2 6 5 3" xfId="2447" xr:uid="{F4564DA6-45B2-4108-AFC3-8AC4DDC74CD3}"/>
    <cellStyle name="Currency 2 6 6" xfId="1055" xr:uid="{00000000-0005-0000-0000-000022040000}"/>
    <cellStyle name="Currency 2 6 7" xfId="2432" xr:uid="{91889B11-D749-423B-930A-01268BFEB6F4}"/>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2 3" xfId="2451" xr:uid="{DD4EA856-9A13-4886-AB54-8EDF369C92B6}"/>
    <cellStyle name="Currency 2 7 2 2 3" xfId="1061" xr:uid="{00000000-0005-0000-0000-000028040000}"/>
    <cellStyle name="Currency 2 7 2 2 4" xfId="2450" xr:uid="{809D6CDD-2DDC-4131-BC23-F6CFB49EF86D}"/>
    <cellStyle name="Currency 2 7 2 3" xfId="1062" xr:uid="{00000000-0005-0000-0000-000029040000}"/>
    <cellStyle name="Currency 2 7 2 3 2" xfId="1063" xr:uid="{00000000-0005-0000-0000-00002A040000}"/>
    <cellStyle name="Currency 2 7 2 3 3" xfId="2452" xr:uid="{83CD1E6E-821E-407C-9C39-39BA3FEDE5BA}"/>
    <cellStyle name="Currency 2 7 2 4" xfId="1064" xr:uid="{00000000-0005-0000-0000-00002B040000}"/>
    <cellStyle name="Currency 2 7 2 5" xfId="2449" xr:uid="{6AB57F87-4101-40EF-9DDB-754B112ADA03}"/>
    <cellStyle name="Currency 2 7 3" xfId="1065" xr:uid="{00000000-0005-0000-0000-00002C040000}"/>
    <cellStyle name="Currency 2 7 3 2" xfId="1066" xr:uid="{00000000-0005-0000-0000-00002D040000}"/>
    <cellStyle name="Currency 2 7 3 2 2" xfId="1067" xr:uid="{00000000-0005-0000-0000-00002E040000}"/>
    <cellStyle name="Currency 2 7 3 2 3" xfId="2454" xr:uid="{178E8C92-0B47-41A1-B199-E79A018F4452}"/>
    <cellStyle name="Currency 2 7 3 3" xfId="1068" xr:uid="{00000000-0005-0000-0000-00002F040000}"/>
    <cellStyle name="Currency 2 7 3 4" xfId="2453" xr:uid="{050E3E3F-180C-4413-9D5E-25527F733521}"/>
    <cellStyle name="Currency 2 7 4" xfId="1069" xr:uid="{00000000-0005-0000-0000-000030040000}"/>
    <cellStyle name="Currency 2 7 4 2" xfId="1070" xr:uid="{00000000-0005-0000-0000-000031040000}"/>
    <cellStyle name="Currency 2 7 4 3" xfId="2455" xr:uid="{9F451F6C-8919-4866-8824-F5361FA226A7}"/>
    <cellStyle name="Currency 2 7 5" xfId="1071" xr:uid="{00000000-0005-0000-0000-000032040000}"/>
    <cellStyle name="Currency 2 7 6" xfId="2448" xr:uid="{F077E5DD-2BCE-40D7-B6FB-FC8877D1DD42}"/>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2 3" xfId="2458" xr:uid="{5035DE8B-0C57-4B07-AFD2-BB04F4CF6ECB}"/>
    <cellStyle name="Currency 2 8 2 3" xfId="1076" xr:uid="{00000000-0005-0000-0000-000037040000}"/>
    <cellStyle name="Currency 2 8 2 4" xfId="2457" xr:uid="{0AA4DF23-CC11-443A-A0B6-BA3CCD8FD89F}"/>
    <cellStyle name="Currency 2 8 3" xfId="1077" xr:uid="{00000000-0005-0000-0000-000038040000}"/>
    <cellStyle name="Currency 2 8 3 2" xfId="1078" xr:uid="{00000000-0005-0000-0000-000039040000}"/>
    <cellStyle name="Currency 2 8 3 3" xfId="2459" xr:uid="{FA678061-69F1-4F2D-9074-23F217D71982}"/>
    <cellStyle name="Currency 2 8 4" xfId="1079" xr:uid="{00000000-0005-0000-0000-00003A040000}"/>
    <cellStyle name="Currency 2 8 5" xfId="2456" xr:uid="{0571B95D-3AA9-43F4-ABBF-D6960E1C09B7}"/>
    <cellStyle name="Currency 2 9" xfId="1080" xr:uid="{00000000-0005-0000-0000-00003B040000}"/>
    <cellStyle name="Currency 2 9 2" xfId="1081" xr:uid="{00000000-0005-0000-0000-00003C040000}"/>
    <cellStyle name="Currency 2 9 2 2" xfId="1082" xr:uid="{00000000-0005-0000-0000-00003D040000}"/>
    <cellStyle name="Currency 2 9 2 3" xfId="2461" xr:uid="{4C2B8EAC-0F35-4FB0-9793-879CBE863F24}"/>
    <cellStyle name="Currency 2 9 3" xfId="1083" xr:uid="{00000000-0005-0000-0000-00003E040000}"/>
    <cellStyle name="Currency 2 9 4" xfId="2460" xr:uid="{0A921E8E-762C-4E30-B973-2BBBCD170AC9}"/>
    <cellStyle name="Encabezado 1" xfId="1084" builtinId="16" customBuiltin="1"/>
    <cellStyle name="Encabezado 1 2" xfId="2016" xr:uid="{024D3912-343D-4774-A2FD-64930C586CDF}"/>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Encabezado 4 5" xfId="2091" xr:uid="{CCE8841B-0CE9-41C4-B03D-47D563CA90B6}"/>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1 5" xfId="2030" xr:uid="{3E807B52-98C8-4906-9A12-7F9CB20A2C9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2 5" xfId="2033" xr:uid="{7F20857B-DF6C-4E8A-BDF4-69D6A250F72B}"/>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3 5" xfId="2037" xr:uid="{A4040364-E066-4862-A998-FBB2D752DAE2}"/>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4 5" xfId="2042" xr:uid="{46C4C8BF-4B30-4A27-A517-FC822B551E5E}"/>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5 5" xfId="2094" xr:uid="{A4E8722E-3706-4094-8BFF-376DCA1219E6}"/>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Énfasis6 5" xfId="2085" xr:uid="{CB6BD943-EB6D-4FA3-9A67-F57E0ADE40FF}"/>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ntrada 5" xfId="2022" xr:uid="{2FDEAEAB-91B0-4BC0-8B83-A90B53BADB41}"/>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2 3" xfId="1999" xr:uid="{6C24B29C-03B3-4211-A563-B41D91B8EB1C}"/>
    <cellStyle name="Hipervínculo 3" xfId="1140" xr:uid="{00000000-0005-0000-0000-000072040000}"/>
    <cellStyle name="Hipervínculo 3 2" xfId="1141" xr:uid="{00000000-0005-0000-0000-000073040000}"/>
    <cellStyle name="Hipervínculo 3 3" xfId="1142" xr:uid="{00000000-0005-0000-0000-000074040000}"/>
    <cellStyle name="Hipervínculo 3 4" xfId="2032" xr:uid="{B87A1601-3233-4B79-92DA-1D976F1B0BBE}"/>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Incorrecto 5" xfId="2020" xr:uid="{678C0AB6-D386-4FA5-A67C-30F53362E5A5}"/>
    <cellStyle name="Millares" xfId="1152" builtinId="3"/>
    <cellStyle name="Millares [0]" xfId="1153" builtinId="6"/>
    <cellStyle name="Millares [0] 10" xfId="3036" xr:uid="{52774D35-84A3-4C35-9610-0A22C802D2EE}"/>
    <cellStyle name="Millares [0] 11" xfId="3038" xr:uid="{9ACA97AE-10D2-48F8-BA01-FA8819BC7156}"/>
    <cellStyle name="Millares [0] 12" xfId="3061" xr:uid="{5541D302-FD77-434D-8584-B19C493F777F}"/>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0] 7" xfId="2000" xr:uid="{35CA1447-7BD7-4FED-8291-761A73DA8798}"/>
    <cellStyle name="Millares [0] 8" xfId="2003" xr:uid="{EE465A13-B4D4-489E-AB38-DCFFC15C48C0}"/>
    <cellStyle name="Millares [0] 9" xfId="2088" xr:uid="{E4F1F1E7-5321-4026-9DE0-713626064895}"/>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27" xfId="2001" xr:uid="{304CFE35-E740-4107-AC96-D555DF4BBE53}"/>
    <cellStyle name="Millares 28" xfId="2084" xr:uid="{B9CBD574-A418-4DE1-A6B3-C2E95B7FC95A}"/>
    <cellStyle name="Millares 29" xfId="2093" xr:uid="{90ADDB99-3C6D-4826-A1D2-DCA2DD0A28BE}"/>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3 4" xfId="2040" xr:uid="{A2CED791-8656-426C-9515-A1281B8B2C7F}"/>
    <cellStyle name="Millares 3 5" xfId="3045" xr:uid="{27B7339C-89E2-4C74-9AB8-E9E9E84622EC}"/>
    <cellStyle name="Millares 30" xfId="2080" xr:uid="{F63131EF-C421-4A6D-9497-00618C0E4471}"/>
    <cellStyle name="Millares 31" xfId="2090" xr:uid="{C55A3916-15A2-48CC-B134-24D6FC4E88BD}"/>
    <cellStyle name="Millares 32" xfId="2089" xr:uid="{8BF13DB7-C699-491C-B0D6-DC95F343120E}"/>
    <cellStyle name="Millares 33" xfId="3029" xr:uid="{91B0ACF0-E5EA-4A4C-8FBE-A20ABFD3D274}"/>
    <cellStyle name="Millares 34" xfId="3058" xr:uid="{EC9EC162-774B-439E-886D-4B87B6558958}"/>
    <cellStyle name="Millares 35" xfId="3059" xr:uid="{35A1B8DE-11D7-48D7-B750-3E3BAB4F1A42}"/>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Neutral" xfId="1216" builtinId="28" customBuiltin="1"/>
    <cellStyle name="Neutral 2" xfId="1217" xr:uid="{00000000-0005-0000-0000-0000BE040000}"/>
    <cellStyle name="Neutral 2 2" xfId="1218" xr:uid="{00000000-0005-0000-0000-0000BF040000}"/>
    <cellStyle name="Neutral 2 3" xfId="1989" xr:uid="{F5F8A604-6DC4-4B55-9779-899A10A02F31}"/>
    <cellStyle name="Neutral 3" xfId="1219" xr:uid="{00000000-0005-0000-0000-0000C0040000}"/>
    <cellStyle name="Neutral 3 2" xfId="1220" xr:uid="{00000000-0005-0000-0000-0000C1040000}"/>
    <cellStyle name="Neutral 4" xfId="1221" xr:uid="{00000000-0005-0000-0000-0000C2040000}"/>
    <cellStyle name="Neutral 5" xfId="2021" xr:uid="{2DD267ED-BA13-4A80-9A05-4AD1D24EBED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0 5" xfId="3032" xr:uid="{339D8327-CD20-4522-8F0A-F3A52A511196}"/>
    <cellStyle name="Normal 11" xfId="1229" xr:uid="{00000000-0005-0000-0000-0000CA040000}"/>
    <cellStyle name="Normal 11 2" xfId="3033" xr:uid="{37BA7B13-4E74-4763-91DA-F2E14EC2ACF1}"/>
    <cellStyle name="Normal 12" xfId="1230" xr:uid="{00000000-0005-0000-0000-0000CB040000}"/>
    <cellStyle name="Normal 12 2" xfId="3034" xr:uid="{09B875B4-51B2-4F6B-B2EF-4E46586BA403}"/>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2 4" xfId="1990" xr:uid="{B2BD50CB-6101-4BD7-AAA3-55EB1E8AD776}"/>
    <cellStyle name="Normal 2 2 3" xfId="1250" xr:uid="{00000000-0005-0000-0000-0000DF040000}"/>
    <cellStyle name="Normal 2 2 4" xfId="2047" xr:uid="{18C5EBFD-093A-4991-976B-A0105092233F}"/>
    <cellStyle name="Normal 2 2 5" xfId="3046" xr:uid="{04D65303-7F53-4D07-9A0A-B70FDB15DF74}"/>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2 2 2" xfId="1993" xr:uid="{E5936FE9-057C-4645-938D-8F2B482F79C4}"/>
    <cellStyle name="Normal 3 2 2 3" xfId="1994" xr:uid="{631DFAB7-E520-4CA8-AAA4-F143148E9963}"/>
    <cellStyle name="Normal 3 2 2 4" xfId="1995" xr:uid="{065BFBE7-5137-4911-873B-EBE2446A17F7}"/>
    <cellStyle name="Normal 3 2 2 5" xfId="1996" xr:uid="{AD083736-BB9D-46DD-90F1-817B5DE84AB4}"/>
    <cellStyle name="Normal 3 2 2 6" xfId="1992" xr:uid="{A364A7C7-B9BC-4E9D-AD2C-E925F16BF2AE}"/>
    <cellStyle name="Normal 3 2 3" xfId="1281" xr:uid="{00000000-0005-0000-0000-0000FE040000}"/>
    <cellStyle name="Normal 3 2 4" xfId="1282" xr:uid="{00000000-0005-0000-0000-0000FF040000}"/>
    <cellStyle name="Normal 3 2 5" xfId="1991" xr:uid="{268DB4F5-72D8-41A3-B144-BBC1FD2A8BFF}"/>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30" xfId="1985" xr:uid="{2A475D4B-ED00-4F67-943C-74512CB32A82}"/>
    <cellStyle name="Normal 31" xfId="1986" xr:uid="{080C3A6D-22A1-4B0B-B264-36C581A0836C}"/>
    <cellStyle name="Normal 32" xfId="1987" xr:uid="{6CE7DE3B-FC54-48A4-AD18-8C4B4F3FFE4F}"/>
    <cellStyle name="Normal 33" xfId="1988" xr:uid="{65E5548C-A91D-48E6-BABD-3FC8000AD105}"/>
    <cellStyle name="Normal 34" xfId="1998" xr:uid="{ACF1078D-5166-4BD9-9E80-79A668884E7F}"/>
    <cellStyle name="Normal 35" xfId="2002" xr:uid="{5BAE54D3-A8DB-4A2C-A6F8-44C8E91FE46F}"/>
    <cellStyle name="Normal 36" xfId="3035" xr:uid="{BFDC3BC0-277F-470D-8F50-0E5F0CFC3CD0}"/>
    <cellStyle name="Normal 37" xfId="3037" xr:uid="{E0EBDCDA-4735-4391-96E6-8F8267A4403D}"/>
    <cellStyle name="Normal 38" xfId="3060" xr:uid="{38143CFF-CB55-4605-9FF9-1417B0F82F94}"/>
    <cellStyle name="Normal 39" xfId="3062" xr:uid="{7DABB5FB-D1B9-4429-9B45-0284E4444E3E}"/>
    <cellStyle name="Normal 4" xfId="1287" xr:uid="{00000000-0005-0000-0000-000004050000}"/>
    <cellStyle name="Normal 4 10" xfId="1288" xr:uid="{00000000-0005-0000-0000-000005050000}"/>
    <cellStyle name="Normal 4 10 2" xfId="2462" xr:uid="{928CB59B-51FC-439C-8367-963E14919371}"/>
    <cellStyle name="Normal 4 11" xfId="1289" xr:uid="{00000000-0005-0000-0000-000006050000}"/>
    <cellStyle name="Normal 4 12" xfId="1290" xr:uid="{00000000-0005-0000-0000-000007050000}"/>
    <cellStyle name="Normal 4 13" xfId="1291" xr:uid="{00000000-0005-0000-0000-000008050000}"/>
    <cellStyle name="Normal 4 14" xfId="2086" xr:uid="{ADD27A49-D45C-4768-9D38-FD61DCC541F7}"/>
    <cellStyle name="Normal 4 2" xfId="1292" xr:uid="{00000000-0005-0000-0000-000009050000}"/>
    <cellStyle name="Normal 4 2 10" xfId="1293" xr:uid="{00000000-0005-0000-0000-00000A050000}"/>
    <cellStyle name="Normal 4 2 11" xfId="2050" xr:uid="{7F52B102-237D-4556-9750-2A79F8004D6B}"/>
    <cellStyle name="Normal 4 2 12" xfId="3047" xr:uid="{CAC9F66A-7C3A-4A3E-B8BD-96195B90C6E8}"/>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2 2 2" xfId="2468" xr:uid="{CEE26DDE-C408-4012-BA10-FB9F8CD89B1E}"/>
    <cellStyle name="Normal 4 2 2 2 2 2 2 2 3" xfId="2467" xr:uid="{4186F549-6257-4311-9F14-50A2A8236A43}"/>
    <cellStyle name="Normal 4 2 2 2 2 2 2 3" xfId="1301" xr:uid="{00000000-0005-0000-0000-000012050000}"/>
    <cellStyle name="Normal 4 2 2 2 2 2 2 3 2" xfId="2469" xr:uid="{2B8A8A37-CDC5-4814-B14D-11E7801447F8}"/>
    <cellStyle name="Normal 4 2 2 2 2 2 2 4" xfId="2466" xr:uid="{A3B1F945-1F10-4D53-A1CB-3551A5637BBE}"/>
    <cellStyle name="Normal 4 2 2 2 2 2 3" xfId="1302" xr:uid="{00000000-0005-0000-0000-000013050000}"/>
    <cellStyle name="Normal 4 2 2 2 2 2 3 2" xfId="1303" xr:uid="{00000000-0005-0000-0000-000014050000}"/>
    <cellStyle name="Normal 4 2 2 2 2 2 3 2 2" xfId="2471" xr:uid="{AF20B950-1771-4708-AD1E-3CE1205D10D3}"/>
    <cellStyle name="Normal 4 2 2 2 2 2 3 3" xfId="2470" xr:uid="{CF9371B9-DE35-403C-8F5A-5167C0A4628C}"/>
    <cellStyle name="Normal 4 2 2 2 2 2 4" xfId="1304" xr:uid="{00000000-0005-0000-0000-000015050000}"/>
    <cellStyle name="Normal 4 2 2 2 2 2 4 2" xfId="2472" xr:uid="{D1E12149-5E54-4BF1-AA3A-1FE471CF896B}"/>
    <cellStyle name="Normal 4 2 2 2 2 2 5" xfId="2465" xr:uid="{3ADF17B2-B5F8-411E-A329-F53BB4E6DEF8}"/>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2 2 2" xfId="2475" xr:uid="{2B1180B9-CD59-4AE6-B5A5-AADBDFEDB10F}"/>
    <cellStyle name="Normal 4 2 2 2 2 3 2 3" xfId="2474" xr:uid="{B9C83C45-88F6-4B57-90F0-69A2A33AA9EB}"/>
    <cellStyle name="Normal 4 2 2 2 2 3 3" xfId="1308" xr:uid="{00000000-0005-0000-0000-000019050000}"/>
    <cellStyle name="Normal 4 2 2 2 2 3 3 2" xfId="2476" xr:uid="{0B4B4039-EC6E-4D69-B349-0C42272793B6}"/>
    <cellStyle name="Normal 4 2 2 2 2 3 4" xfId="2473" xr:uid="{EB3280F6-2701-475E-AEBB-E2FD70F2DDDA}"/>
    <cellStyle name="Normal 4 2 2 2 2 4" xfId="1309" xr:uid="{00000000-0005-0000-0000-00001A050000}"/>
    <cellStyle name="Normal 4 2 2 2 2 4 2" xfId="1310" xr:uid="{00000000-0005-0000-0000-00001B050000}"/>
    <cellStyle name="Normal 4 2 2 2 2 4 2 2" xfId="2478" xr:uid="{EFB60555-F91E-4020-8DFF-873B92172EF8}"/>
    <cellStyle name="Normal 4 2 2 2 2 4 3" xfId="2477" xr:uid="{DBE54BAC-AC3A-474E-8A88-E94A16B24264}"/>
    <cellStyle name="Normal 4 2 2 2 2 5" xfId="1311" xr:uid="{00000000-0005-0000-0000-00001C050000}"/>
    <cellStyle name="Normal 4 2 2 2 2 5 2" xfId="2479" xr:uid="{B06F93AC-C474-4B12-809B-49A467C6DDDE}"/>
    <cellStyle name="Normal 4 2 2 2 2 6" xfId="2464" xr:uid="{42D24060-7DDD-4B01-985E-7B7C085F5747}"/>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2 2 2" xfId="2483" xr:uid="{8F812044-61B2-4208-8B51-12D910552E80}"/>
    <cellStyle name="Normal 4 2 2 2 3 2 2 3" xfId="2482" xr:uid="{F402264B-EC42-40E5-A4CC-DB4CD6C75CCA}"/>
    <cellStyle name="Normal 4 2 2 2 3 2 3" xfId="1316" xr:uid="{00000000-0005-0000-0000-000021050000}"/>
    <cellStyle name="Normal 4 2 2 2 3 2 3 2" xfId="2484" xr:uid="{C2635394-57F3-4633-B29B-ADCA4E68CCEF}"/>
    <cellStyle name="Normal 4 2 2 2 3 2 4" xfId="2481" xr:uid="{FA29AA81-E2CA-4826-BDDE-5B490AD90B26}"/>
    <cellStyle name="Normal 4 2 2 2 3 3" xfId="1317" xr:uid="{00000000-0005-0000-0000-000022050000}"/>
    <cellStyle name="Normal 4 2 2 2 3 3 2" xfId="1318" xr:uid="{00000000-0005-0000-0000-000023050000}"/>
    <cellStyle name="Normal 4 2 2 2 3 3 2 2" xfId="2486" xr:uid="{AD3AC00C-2B00-4F34-86BD-7759BE3F9875}"/>
    <cellStyle name="Normal 4 2 2 2 3 3 3" xfId="2485" xr:uid="{927F6C36-8565-475F-8089-05105960B489}"/>
    <cellStyle name="Normal 4 2 2 2 3 4" xfId="1319" xr:uid="{00000000-0005-0000-0000-000024050000}"/>
    <cellStyle name="Normal 4 2 2 2 3 4 2" xfId="2487" xr:uid="{15976B85-0965-47D7-B442-231CF96C04B8}"/>
    <cellStyle name="Normal 4 2 2 2 3 5" xfId="2480" xr:uid="{14C30C7A-FD52-410C-878F-705DA72B047D}"/>
    <cellStyle name="Normal 4 2 2 2 4" xfId="1320" xr:uid="{00000000-0005-0000-0000-000025050000}"/>
    <cellStyle name="Normal 4 2 2 2 4 2" xfId="1321" xr:uid="{00000000-0005-0000-0000-000026050000}"/>
    <cellStyle name="Normal 4 2 2 2 4 2 2" xfId="1322" xr:uid="{00000000-0005-0000-0000-000027050000}"/>
    <cellStyle name="Normal 4 2 2 2 4 2 2 2" xfId="2490" xr:uid="{8C6AF6B2-1C60-472D-8FBC-A8A80FE9F578}"/>
    <cellStyle name="Normal 4 2 2 2 4 2 3" xfId="2489" xr:uid="{80AC8830-07BA-421C-89CC-5E7AC4F393AB}"/>
    <cellStyle name="Normal 4 2 2 2 4 3" xfId="1323" xr:uid="{00000000-0005-0000-0000-000028050000}"/>
    <cellStyle name="Normal 4 2 2 2 4 3 2" xfId="2491" xr:uid="{DE79B4B0-87D5-44FB-9387-9D718331BFE9}"/>
    <cellStyle name="Normal 4 2 2 2 4 4" xfId="2488" xr:uid="{EF502140-16C2-4218-A97D-7CEE3A44FB2A}"/>
    <cellStyle name="Normal 4 2 2 2 5" xfId="1324" xr:uid="{00000000-0005-0000-0000-000029050000}"/>
    <cellStyle name="Normal 4 2 2 2 5 2" xfId="1325" xr:uid="{00000000-0005-0000-0000-00002A050000}"/>
    <cellStyle name="Normal 4 2 2 2 5 2 2" xfId="2493" xr:uid="{25F3C07E-0A58-4911-BF6B-FF99CF2C9E0C}"/>
    <cellStyle name="Normal 4 2 2 2 5 3" xfId="2492" xr:uid="{D16150FB-C873-4E6D-9284-876ECD5DDF9E}"/>
    <cellStyle name="Normal 4 2 2 2 6" xfId="1326" xr:uid="{00000000-0005-0000-0000-00002B050000}"/>
    <cellStyle name="Normal 4 2 2 2 6 2" xfId="2494" xr:uid="{19522430-278D-4ED4-8391-860FB06CC8CE}"/>
    <cellStyle name="Normal 4 2 2 2 7" xfId="2463" xr:uid="{EE989A40-D518-4B5B-9286-21598C15BB79}"/>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2 2 2" xfId="2499" xr:uid="{AD613838-0351-4078-BD63-7D1A877CBB7D}"/>
    <cellStyle name="Normal 4 2 2 3 2 2 2 3" xfId="2498" xr:uid="{88938F2B-8379-4410-B401-380997AAF44D}"/>
    <cellStyle name="Normal 4 2 2 3 2 2 3" xfId="1332" xr:uid="{00000000-0005-0000-0000-000031050000}"/>
    <cellStyle name="Normal 4 2 2 3 2 2 3 2" xfId="2500" xr:uid="{D2C72F32-EE66-41D1-BF1D-53917B1504A6}"/>
    <cellStyle name="Normal 4 2 2 3 2 2 4" xfId="2497" xr:uid="{B450A7FD-089E-4B7D-86E1-0A0A30260F00}"/>
    <cellStyle name="Normal 4 2 2 3 2 3" xfId="1333" xr:uid="{00000000-0005-0000-0000-000032050000}"/>
    <cellStyle name="Normal 4 2 2 3 2 3 2" xfId="1334" xr:uid="{00000000-0005-0000-0000-000033050000}"/>
    <cellStyle name="Normal 4 2 2 3 2 3 2 2" xfId="2502" xr:uid="{C34DD2BD-98CF-4A8F-99D5-B1E90E3C5F10}"/>
    <cellStyle name="Normal 4 2 2 3 2 3 3" xfId="2501" xr:uid="{221E7CA9-AA6E-4414-BB4B-3E796505663B}"/>
    <cellStyle name="Normal 4 2 2 3 2 4" xfId="1335" xr:uid="{00000000-0005-0000-0000-000034050000}"/>
    <cellStyle name="Normal 4 2 2 3 2 4 2" xfId="2503" xr:uid="{CF01FBAA-FF54-4B95-8768-45CADC87A5E4}"/>
    <cellStyle name="Normal 4 2 2 3 2 5" xfId="2496" xr:uid="{9EB58BB3-1CF7-4DDA-AD7F-D2D807C66997}"/>
    <cellStyle name="Normal 4 2 2 3 3" xfId="1336" xr:uid="{00000000-0005-0000-0000-000035050000}"/>
    <cellStyle name="Normal 4 2 2 3 3 2" xfId="1337" xr:uid="{00000000-0005-0000-0000-000036050000}"/>
    <cellStyle name="Normal 4 2 2 3 3 2 2" xfId="1338" xr:uid="{00000000-0005-0000-0000-000037050000}"/>
    <cellStyle name="Normal 4 2 2 3 3 2 2 2" xfId="2506" xr:uid="{77375398-D8E9-484D-88B0-D60C8021949D}"/>
    <cellStyle name="Normal 4 2 2 3 3 2 3" xfId="2505" xr:uid="{D365A5DF-59E4-4D6A-8FB8-BC44C3A7C1A4}"/>
    <cellStyle name="Normal 4 2 2 3 3 3" xfId="1339" xr:uid="{00000000-0005-0000-0000-000038050000}"/>
    <cellStyle name="Normal 4 2 2 3 3 3 2" xfId="2507" xr:uid="{0841DCF1-CBB9-4F16-8E5A-C7CD3D8BCE32}"/>
    <cellStyle name="Normal 4 2 2 3 3 4" xfId="2504" xr:uid="{D8E1F7CF-877A-4398-9059-4E3A4A3A518B}"/>
    <cellStyle name="Normal 4 2 2 3 4" xfId="1340" xr:uid="{00000000-0005-0000-0000-000039050000}"/>
    <cellStyle name="Normal 4 2 2 3 4 2" xfId="1341" xr:uid="{00000000-0005-0000-0000-00003A050000}"/>
    <cellStyle name="Normal 4 2 2 3 4 2 2" xfId="2509" xr:uid="{BA37B053-C88D-49BF-B5CA-9B6F73BCF98F}"/>
    <cellStyle name="Normal 4 2 2 3 4 3" xfId="2508" xr:uid="{B528385E-FFEE-4791-9005-05FF7420512E}"/>
    <cellStyle name="Normal 4 2 2 3 5" xfId="1342" xr:uid="{00000000-0005-0000-0000-00003B050000}"/>
    <cellStyle name="Normal 4 2 2 3 5 2" xfId="2510" xr:uid="{D8DA44D9-5545-482A-8EE3-E89FC26AE6E7}"/>
    <cellStyle name="Normal 4 2 2 3 6" xfId="2495" xr:uid="{84F4DC6E-4FAF-4A22-B071-72AF2B420031}"/>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2 2 2" xfId="2514" xr:uid="{2D704A37-220B-407B-B3FD-3494DA31DDB7}"/>
    <cellStyle name="Normal 4 2 2 4 2 2 3" xfId="2513" xr:uid="{23B55C0D-14C4-41E9-A4F7-2B3FB4CC7B48}"/>
    <cellStyle name="Normal 4 2 2 4 2 3" xfId="1347" xr:uid="{00000000-0005-0000-0000-000040050000}"/>
    <cellStyle name="Normal 4 2 2 4 2 3 2" xfId="2515" xr:uid="{C9D671D8-5DEF-4B51-AEA4-02A791418B1D}"/>
    <cellStyle name="Normal 4 2 2 4 2 4" xfId="2512" xr:uid="{E667078F-76BC-4852-AC95-DB17AE0AAC3C}"/>
    <cellStyle name="Normal 4 2 2 4 3" xfId="1348" xr:uid="{00000000-0005-0000-0000-000041050000}"/>
    <cellStyle name="Normal 4 2 2 4 3 2" xfId="1349" xr:uid="{00000000-0005-0000-0000-000042050000}"/>
    <cellStyle name="Normal 4 2 2 4 3 2 2" xfId="2517" xr:uid="{0EA4ABCE-A42D-40A1-939B-73563ACC4A74}"/>
    <cellStyle name="Normal 4 2 2 4 3 3" xfId="2516" xr:uid="{91AA5041-0443-48D5-B8C4-06E0781ABAF1}"/>
    <cellStyle name="Normal 4 2 2 4 4" xfId="1350" xr:uid="{00000000-0005-0000-0000-000043050000}"/>
    <cellStyle name="Normal 4 2 2 4 4 2" xfId="2518" xr:uid="{2523E424-1910-4C23-8331-3DA84B473E61}"/>
    <cellStyle name="Normal 4 2 2 4 5" xfId="2511" xr:uid="{5D1C803B-D6A0-4CF4-9440-4CD114661AF4}"/>
    <cellStyle name="Normal 4 2 2 5" xfId="1351" xr:uid="{00000000-0005-0000-0000-000044050000}"/>
    <cellStyle name="Normal 4 2 2 5 2" xfId="1352" xr:uid="{00000000-0005-0000-0000-000045050000}"/>
    <cellStyle name="Normal 4 2 2 5 2 2" xfId="1353" xr:uid="{00000000-0005-0000-0000-000046050000}"/>
    <cellStyle name="Normal 4 2 2 5 2 2 2" xfId="2521" xr:uid="{F2BA5E72-9F52-4B48-A45E-555C2628D4E4}"/>
    <cellStyle name="Normal 4 2 2 5 2 3" xfId="2520" xr:uid="{EDB7E288-5C4E-4E53-BFE1-ACBC222C25CF}"/>
    <cellStyle name="Normal 4 2 2 5 3" xfId="1354" xr:uid="{00000000-0005-0000-0000-000047050000}"/>
    <cellStyle name="Normal 4 2 2 5 3 2" xfId="2522" xr:uid="{4B364655-D91E-4370-9355-B693E87E668B}"/>
    <cellStyle name="Normal 4 2 2 5 4" xfId="2519" xr:uid="{CDA7AE09-AF85-46D4-BCB7-F21DAB6E04F8}"/>
    <cellStyle name="Normal 4 2 2 6" xfId="1355" xr:uid="{00000000-0005-0000-0000-000048050000}"/>
    <cellStyle name="Normal 4 2 2 6 2" xfId="1356" xr:uid="{00000000-0005-0000-0000-000049050000}"/>
    <cellStyle name="Normal 4 2 2 6 2 2" xfId="2524" xr:uid="{D595E234-3A80-4889-8E8D-966B82586677}"/>
    <cellStyle name="Normal 4 2 2 6 3" xfId="2523" xr:uid="{B0D7A122-D273-4F8B-9FAA-91B1C1FC9362}"/>
    <cellStyle name="Normal 4 2 2 7" xfId="1357" xr:uid="{00000000-0005-0000-0000-00004A050000}"/>
    <cellStyle name="Normal 4 2 2 7 2" xfId="2525" xr:uid="{917B5FC4-7DDC-4848-8464-75FB0FF3D227}"/>
    <cellStyle name="Normal 4 2 2 8" xfId="2051" xr:uid="{37AF2F37-5CCB-4494-81BB-01BDCE208E13}"/>
    <cellStyle name="Normal 4 2 2 9" xfId="3048" xr:uid="{46FEC055-E2E5-4268-8D5C-C355151341F4}"/>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2 2 2" xfId="2531" xr:uid="{35A8D586-36CC-4929-A210-6092E1AE13F7}"/>
    <cellStyle name="Normal 4 2 3 2 2 2 2 2 3" xfId="2530" xr:uid="{FBA25B17-D4EF-4D29-948B-2D18FC5D5669}"/>
    <cellStyle name="Normal 4 2 3 2 2 2 2 3" xfId="1365" xr:uid="{00000000-0005-0000-0000-000052050000}"/>
    <cellStyle name="Normal 4 2 3 2 2 2 2 3 2" xfId="2532" xr:uid="{8FE21D45-019D-476C-913C-9C72B1D26722}"/>
    <cellStyle name="Normal 4 2 3 2 2 2 2 4" xfId="2529" xr:uid="{6EFEB51A-52D4-4ED8-A1A4-6609BC7CD6CE}"/>
    <cellStyle name="Normal 4 2 3 2 2 2 3" xfId="1366" xr:uid="{00000000-0005-0000-0000-000053050000}"/>
    <cellStyle name="Normal 4 2 3 2 2 2 3 2" xfId="1367" xr:uid="{00000000-0005-0000-0000-000054050000}"/>
    <cellStyle name="Normal 4 2 3 2 2 2 3 2 2" xfId="2534" xr:uid="{E2FCAFA7-2EF0-49B5-9EAA-2F6EEE7F2B91}"/>
    <cellStyle name="Normal 4 2 3 2 2 2 3 3" xfId="2533" xr:uid="{386846A3-73DC-4F8D-AF06-9E30AA2024BD}"/>
    <cellStyle name="Normal 4 2 3 2 2 2 4" xfId="1368" xr:uid="{00000000-0005-0000-0000-000055050000}"/>
    <cellStyle name="Normal 4 2 3 2 2 2 4 2" xfId="2535" xr:uid="{F1886991-5385-4A01-9570-123ACED97CA1}"/>
    <cellStyle name="Normal 4 2 3 2 2 2 5" xfId="2528" xr:uid="{5F65D005-F9E7-42A7-934F-6593290787EF}"/>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2 2 2" xfId="2538" xr:uid="{0F75A1F6-FC76-4C3F-BA4C-0C99DEC94AA2}"/>
    <cellStyle name="Normal 4 2 3 2 2 3 2 3" xfId="2537" xr:uid="{7A2EFC2F-EA46-4827-9E11-8DF7F66BD812}"/>
    <cellStyle name="Normal 4 2 3 2 2 3 3" xfId="1372" xr:uid="{00000000-0005-0000-0000-000059050000}"/>
    <cellStyle name="Normal 4 2 3 2 2 3 3 2" xfId="2539" xr:uid="{EE518EA7-E3E9-4034-B5B0-89C3DB8020D7}"/>
    <cellStyle name="Normal 4 2 3 2 2 3 4" xfId="2536" xr:uid="{5160850E-5749-4971-BC25-2030DE2BC0C3}"/>
    <cellStyle name="Normal 4 2 3 2 2 4" xfId="1373" xr:uid="{00000000-0005-0000-0000-00005A050000}"/>
    <cellStyle name="Normal 4 2 3 2 2 4 2" xfId="1374" xr:uid="{00000000-0005-0000-0000-00005B050000}"/>
    <cellStyle name="Normal 4 2 3 2 2 4 2 2" xfId="2541" xr:uid="{7A070C7F-463D-43C8-B94F-08C244D46594}"/>
    <cellStyle name="Normal 4 2 3 2 2 4 3" xfId="2540" xr:uid="{AC0FB59A-E7D5-48F5-9DAB-14282BE02DAF}"/>
    <cellStyle name="Normal 4 2 3 2 2 5" xfId="1375" xr:uid="{00000000-0005-0000-0000-00005C050000}"/>
    <cellStyle name="Normal 4 2 3 2 2 5 2" xfId="2542" xr:uid="{B41294A0-244D-4447-B9E3-DAAE755C74E1}"/>
    <cellStyle name="Normal 4 2 3 2 2 6" xfId="2527" xr:uid="{8945FE41-124D-4D9B-9BCA-8704BDDF76D4}"/>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2 2 2" xfId="2546" xr:uid="{F06785A3-735E-4920-AAD6-673FFF3EFFAC}"/>
    <cellStyle name="Normal 4 2 3 2 3 2 2 3" xfId="2545" xr:uid="{FFE9A0D0-1D78-45C7-AA37-C1D6E5E716E2}"/>
    <cellStyle name="Normal 4 2 3 2 3 2 3" xfId="1380" xr:uid="{00000000-0005-0000-0000-000061050000}"/>
    <cellStyle name="Normal 4 2 3 2 3 2 3 2" xfId="2547" xr:uid="{0BFEF812-3F25-4AC7-8652-D4954D9ED14D}"/>
    <cellStyle name="Normal 4 2 3 2 3 2 4" xfId="2544" xr:uid="{40476C63-380C-4140-8219-8648C7549710}"/>
    <cellStyle name="Normal 4 2 3 2 3 3" xfId="1381" xr:uid="{00000000-0005-0000-0000-000062050000}"/>
    <cellStyle name="Normal 4 2 3 2 3 3 2" xfId="1382" xr:uid="{00000000-0005-0000-0000-000063050000}"/>
    <cellStyle name="Normal 4 2 3 2 3 3 2 2" xfId="2549" xr:uid="{FFB76398-401E-4BAD-9A0F-D3A0FCF354A1}"/>
    <cellStyle name="Normal 4 2 3 2 3 3 3" xfId="2548" xr:uid="{AE523DF6-0890-4E23-9355-64B7CA350CAF}"/>
    <cellStyle name="Normal 4 2 3 2 3 4" xfId="1383" xr:uid="{00000000-0005-0000-0000-000064050000}"/>
    <cellStyle name="Normal 4 2 3 2 3 4 2" xfId="2550" xr:uid="{7BC95AD1-1817-4FB5-BBF7-527A41B3F858}"/>
    <cellStyle name="Normal 4 2 3 2 3 5" xfId="2543" xr:uid="{78ABB1CA-42EF-42CA-BF0D-A47826DB31DB}"/>
    <cellStyle name="Normal 4 2 3 2 4" xfId="1384" xr:uid="{00000000-0005-0000-0000-000065050000}"/>
    <cellStyle name="Normal 4 2 3 2 4 2" xfId="1385" xr:uid="{00000000-0005-0000-0000-000066050000}"/>
    <cellStyle name="Normal 4 2 3 2 4 2 2" xfId="1386" xr:uid="{00000000-0005-0000-0000-000067050000}"/>
    <cellStyle name="Normal 4 2 3 2 4 2 2 2" xfId="2553" xr:uid="{67D00705-D662-434E-A862-65793B2F489B}"/>
    <cellStyle name="Normal 4 2 3 2 4 2 3" xfId="2552" xr:uid="{06EFB371-B673-483B-8783-2B8F315733D7}"/>
    <cellStyle name="Normal 4 2 3 2 4 3" xfId="1387" xr:uid="{00000000-0005-0000-0000-000068050000}"/>
    <cellStyle name="Normal 4 2 3 2 4 3 2" xfId="2554" xr:uid="{199A8DB3-0965-47BA-B4E8-B97B5E0C8CB9}"/>
    <cellStyle name="Normal 4 2 3 2 4 4" xfId="2551" xr:uid="{79DAE0D9-596B-4185-AB67-D463B18E0E91}"/>
    <cellStyle name="Normal 4 2 3 2 5" xfId="1388" xr:uid="{00000000-0005-0000-0000-000069050000}"/>
    <cellStyle name="Normal 4 2 3 2 5 2" xfId="1389" xr:uid="{00000000-0005-0000-0000-00006A050000}"/>
    <cellStyle name="Normal 4 2 3 2 5 2 2" xfId="2556" xr:uid="{17F45E44-8EF7-4011-B3C1-475D616333AA}"/>
    <cellStyle name="Normal 4 2 3 2 5 3" xfId="2555" xr:uid="{52763C97-4724-4512-A36C-6334AB410F49}"/>
    <cellStyle name="Normal 4 2 3 2 6" xfId="1390" xr:uid="{00000000-0005-0000-0000-00006B050000}"/>
    <cellStyle name="Normal 4 2 3 2 6 2" xfId="2557" xr:uid="{C6EF4614-5023-4DDF-99A7-C7FB62580220}"/>
    <cellStyle name="Normal 4 2 3 2 7" xfId="2526" xr:uid="{BFBC0B07-B9F8-45C8-928C-F701796EFEE6}"/>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2 2 2" xfId="2562" xr:uid="{5D3EC202-D73A-47E6-8966-6C90C3848EDA}"/>
    <cellStyle name="Normal 4 2 3 3 2 2 2 3" xfId="2561" xr:uid="{0D2ECE1E-658D-4DA5-9ABB-D569AB7D114C}"/>
    <cellStyle name="Normal 4 2 3 3 2 2 3" xfId="1396" xr:uid="{00000000-0005-0000-0000-000071050000}"/>
    <cellStyle name="Normal 4 2 3 3 2 2 3 2" xfId="2563" xr:uid="{4F60994C-F47B-4970-8561-B1FF44DF202E}"/>
    <cellStyle name="Normal 4 2 3 3 2 2 4" xfId="2560" xr:uid="{74ACC0D1-E31A-470E-BE9B-51F4E7E7D3BA}"/>
    <cellStyle name="Normal 4 2 3 3 2 3" xfId="1397" xr:uid="{00000000-0005-0000-0000-000072050000}"/>
    <cellStyle name="Normal 4 2 3 3 2 3 2" xfId="1398" xr:uid="{00000000-0005-0000-0000-000073050000}"/>
    <cellStyle name="Normal 4 2 3 3 2 3 2 2" xfId="2565" xr:uid="{3ECE2F77-1E77-4679-AF13-62A3BAE3AEB4}"/>
    <cellStyle name="Normal 4 2 3 3 2 3 3" xfId="2564" xr:uid="{54479154-94EA-4DFF-841D-06E413B93A23}"/>
    <cellStyle name="Normal 4 2 3 3 2 4" xfId="1399" xr:uid="{00000000-0005-0000-0000-000074050000}"/>
    <cellStyle name="Normal 4 2 3 3 2 4 2" xfId="2566" xr:uid="{74187517-9A47-4E02-9A6F-BA6D57D91C2D}"/>
    <cellStyle name="Normal 4 2 3 3 2 5" xfId="2559" xr:uid="{EA8F9553-A5B5-4372-A569-9BC6A50DB293}"/>
    <cellStyle name="Normal 4 2 3 3 3" xfId="1400" xr:uid="{00000000-0005-0000-0000-000075050000}"/>
    <cellStyle name="Normal 4 2 3 3 3 2" xfId="1401" xr:uid="{00000000-0005-0000-0000-000076050000}"/>
    <cellStyle name="Normal 4 2 3 3 3 2 2" xfId="1402" xr:uid="{00000000-0005-0000-0000-000077050000}"/>
    <cellStyle name="Normal 4 2 3 3 3 2 2 2" xfId="2569" xr:uid="{EFF95271-EB02-43D9-8CA8-B08FCD73A4CB}"/>
    <cellStyle name="Normal 4 2 3 3 3 2 3" xfId="2568" xr:uid="{288E40BF-38C2-4F42-859D-B0364798D23A}"/>
    <cellStyle name="Normal 4 2 3 3 3 3" xfId="1403" xr:uid="{00000000-0005-0000-0000-000078050000}"/>
    <cellStyle name="Normal 4 2 3 3 3 3 2" xfId="2570" xr:uid="{CC4DE154-5C75-4185-9F3F-28E78ACE6609}"/>
    <cellStyle name="Normal 4 2 3 3 3 4" xfId="2567" xr:uid="{AFF509A8-0C7D-44A5-A894-8006DBA59B17}"/>
    <cellStyle name="Normal 4 2 3 3 4" xfId="1404" xr:uid="{00000000-0005-0000-0000-000079050000}"/>
    <cellStyle name="Normal 4 2 3 3 4 2" xfId="1405" xr:uid="{00000000-0005-0000-0000-00007A050000}"/>
    <cellStyle name="Normal 4 2 3 3 4 2 2" xfId="2572" xr:uid="{0B96D4C0-1A24-4A85-8196-CB53AC7D436B}"/>
    <cellStyle name="Normal 4 2 3 3 4 3" xfId="2571" xr:uid="{6E5D3A8D-D525-4C53-8C57-0179A2085F43}"/>
    <cellStyle name="Normal 4 2 3 3 5" xfId="1406" xr:uid="{00000000-0005-0000-0000-00007B050000}"/>
    <cellStyle name="Normal 4 2 3 3 5 2" xfId="2573" xr:uid="{BD7BA046-1180-44E1-A941-B5BEB00CB99D}"/>
    <cellStyle name="Normal 4 2 3 3 6" xfId="2558" xr:uid="{FCE5A061-12CD-46C3-A178-7788C73E187C}"/>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2 2 2" xfId="2577" xr:uid="{4A992458-A1F6-445D-8AB2-84146AB4D35C}"/>
    <cellStyle name="Normal 4 2 3 4 2 2 3" xfId="2576" xr:uid="{914B30FD-44E7-4613-BF65-C05AB591950B}"/>
    <cellStyle name="Normal 4 2 3 4 2 3" xfId="1411" xr:uid="{00000000-0005-0000-0000-000080050000}"/>
    <cellStyle name="Normal 4 2 3 4 2 3 2" xfId="2578" xr:uid="{891EE186-F91D-4F42-A5DE-8C5539E1629B}"/>
    <cellStyle name="Normal 4 2 3 4 2 4" xfId="2575" xr:uid="{3C045ABA-BA99-4756-B6E9-0B2DDE8AC5AF}"/>
    <cellStyle name="Normal 4 2 3 4 3" xfId="1412" xr:uid="{00000000-0005-0000-0000-000081050000}"/>
    <cellStyle name="Normal 4 2 3 4 3 2" xfId="1413" xr:uid="{00000000-0005-0000-0000-000082050000}"/>
    <cellStyle name="Normal 4 2 3 4 3 2 2" xfId="2580" xr:uid="{A26A8618-0854-499C-BC31-1D3979ACF2F0}"/>
    <cellStyle name="Normal 4 2 3 4 3 3" xfId="2579" xr:uid="{CD586756-42B5-4BD1-B3F1-019A62CA7D59}"/>
    <cellStyle name="Normal 4 2 3 4 4" xfId="1414" xr:uid="{00000000-0005-0000-0000-000083050000}"/>
    <cellStyle name="Normal 4 2 3 4 4 2" xfId="2581" xr:uid="{1D81A930-D889-4D8C-B0B2-D93F576537F2}"/>
    <cellStyle name="Normal 4 2 3 4 5" xfId="2574" xr:uid="{D75C3014-E6F5-443D-BE21-AEA3158EF408}"/>
    <cellStyle name="Normal 4 2 3 5" xfId="1415" xr:uid="{00000000-0005-0000-0000-000084050000}"/>
    <cellStyle name="Normal 4 2 3 5 2" xfId="1416" xr:uid="{00000000-0005-0000-0000-000085050000}"/>
    <cellStyle name="Normal 4 2 3 5 2 2" xfId="1417" xr:uid="{00000000-0005-0000-0000-000086050000}"/>
    <cellStyle name="Normal 4 2 3 5 2 2 2" xfId="2584" xr:uid="{460CC1C2-F6F5-4B8C-BA50-8F5D0124190F}"/>
    <cellStyle name="Normal 4 2 3 5 2 3" xfId="2583" xr:uid="{7798E009-E552-425B-A5BF-F69740FC2301}"/>
    <cellStyle name="Normal 4 2 3 5 3" xfId="1418" xr:uid="{00000000-0005-0000-0000-000087050000}"/>
    <cellStyle name="Normal 4 2 3 5 3 2" xfId="2585" xr:uid="{B6E341F2-986E-4730-97BC-F61B31373A49}"/>
    <cellStyle name="Normal 4 2 3 5 4" xfId="2582" xr:uid="{84792C4F-B31A-4438-93FD-635DE5558859}"/>
    <cellStyle name="Normal 4 2 3 6" xfId="1419" xr:uid="{00000000-0005-0000-0000-000088050000}"/>
    <cellStyle name="Normal 4 2 3 6 2" xfId="1420" xr:uid="{00000000-0005-0000-0000-000089050000}"/>
    <cellStyle name="Normal 4 2 3 6 2 2" xfId="2587" xr:uid="{6E96A877-0EE6-44BD-9D68-C38DE9BF84DB}"/>
    <cellStyle name="Normal 4 2 3 6 3" xfId="2586" xr:uid="{4E3211EE-7452-4CD0-A4F3-A4511FE7D92B}"/>
    <cellStyle name="Normal 4 2 3 7" xfId="1421" xr:uid="{00000000-0005-0000-0000-00008A050000}"/>
    <cellStyle name="Normal 4 2 3 7 2" xfId="2588" xr:uid="{3DFAC93C-89B4-4AEC-8487-C1CDFD9681D7}"/>
    <cellStyle name="Normal 4 2 3 8" xfId="2052" xr:uid="{082528CC-7A5B-4BC9-8D62-563D8FB0D953}"/>
    <cellStyle name="Normal 4 2 3 9" xfId="3049" xr:uid="{B9499A0B-FEAE-468E-8AA1-0CF25789E138}"/>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2 2 2" xfId="2594" xr:uid="{B0274A63-0532-4709-97F0-0A5EC7940282}"/>
    <cellStyle name="Normal 4 2 4 2 2 2 2 3" xfId="2593" xr:uid="{4979AC2B-6619-4FA2-ADAC-96BD0502F518}"/>
    <cellStyle name="Normal 4 2 4 2 2 2 3" xfId="1428" xr:uid="{00000000-0005-0000-0000-000091050000}"/>
    <cellStyle name="Normal 4 2 4 2 2 2 3 2" xfId="2595" xr:uid="{F1258E3D-1C19-4B42-9672-70042D3A0DFE}"/>
    <cellStyle name="Normal 4 2 4 2 2 2 4" xfId="2592" xr:uid="{3347864E-3F34-4276-BA37-7F86DE285368}"/>
    <cellStyle name="Normal 4 2 4 2 2 3" xfId="1429" xr:uid="{00000000-0005-0000-0000-000092050000}"/>
    <cellStyle name="Normal 4 2 4 2 2 3 2" xfId="1430" xr:uid="{00000000-0005-0000-0000-000093050000}"/>
    <cellStyle name="Normal 4 2 4 2 2 3 2 2" xfId="2597" xr:uid="{43EAF741-2CAF-4992-9639-BE8F67893FA8}"/>
    <cellStyle name="Normal 4 2 4 2 2 3 3" xfId="2596" xr:uid="{43F957FA-7127-4E2A-9677-71FBBC93859E}"/>
    <cellStyle name="Normal 4 2 4 2 2 4" xfId="1431" xr:uid="{00000000-0005-0000-0000-000094050000}"/>
    <cellStyle name="Normal 4 2 4 2 2 4 2" xfId="2598" xr:uid="{28491697-89DB-4F59-9632-C3271D541748}"/>
    <cellStyle name="Normal 4 2 4 2 2 5" xfId="2591" xr:uid="{ADD36C3F-B60A-4AA3-AA1B-9CF1021D44FA}"/>
    <cellStyle name="Normal 4 2 4 2 3" xfId="1432" xr:uid="{00000000-0005-0000-0000-000095050000}"/>
    <cellStyle name="Normal 4 2 4 2 3 2" xfId="1433" xr:uid="{00000000-0005-0000-0000-000096050000}"/>
    <cellStyle name="Normal 4 2 4 2 3 2 2" xfId="1434" xr:uid="{00000000-0005-0000-0000-000097050000}"/>
    <cellStyle name="Normal 4 2 4 2 3 2 2 2" xfId="2601" xr:uid="{54AFD29B-AED2-439D-A44A-1698A8898719}"/>
    <cellStyle name="Normal 4 2 4 2 3 2 3" xfId="2600" xr:uid="{47648044-6139-4127-B0C6-642863D5A4C2}"/>
    <cellStyle name="Normal 4 2 4 2 3 3" xfId="1435" xr:uid="{00000000-0005-0000-0000-000098050000}"/>
    <cellStyle name="Normal 4 2 4 2 3 3 2" xfId="2602" xr:uid="{816FFACD-663A-4115-BD17-4EFCFD2D8D31}"/>
    <cellStyle name="Normal 4 2 4 2 3 4" xfId="2599" xr:uid="{FED784CA-98C6-4FA3-948E-D9DB99DED05D}"/>
    <cellStyle name="Normal 4 2 4 2 4" xfId="1436" xr:uid="{00000000-0005-0000-0000-000099050000}"/>
    <cellStyle name="Normal 4 2 4 2 4 2" xfId="1437" xr:uid="{00000000-0005-0000-0000-00009A050000}"/>
    <cellStyle name="Normal 4 2 4 2 4 2 2" xfId="2604" xr:uid="{631B1BF7-FB56-4BA4-BF97-FA2072D82ED8}"/>
    <cellStyle name="Normal 4 2 4 2 4 3" xfId="2603" xr:uid="{D1106A7D-8630-4BFB-AE12-DFDD73DF27EE}"/>
    <cellStyle name="Normal 4 2 4 2 5" xfId="1438" xr:uid="{00000000-0005-0000-0000-00009B050000}"/>
    <cellStyle name="Normal 4 2 4 2 5 2" xfId="2605" xr:uid="{ABBAF832-1EEC-4CFF-830C-A7FB542FDB7F}"/>
    <cellStyle name="Normal 4 2 4 2 6" xfId="2590" xr:uid="{945D86F7-C865-4F04-A7A0-27B9A52A0137}"/>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2 2 2" xfId="2609" xr:uid="{227E281E-518A-4276-B904-89C15FFE3567}"/>
    <cellStyle name="Normal 4 2 4 3 2 2 3" xfId="2608" xr:uid="{7887D9E1-4B4A-4493-A638-6CE9DA44030C}"/>
    <cellStyle name="Normal 4 2 4 3 2 3" xfId="1443" xr:uid="{00000000-0005-0000-0000-0000A0050000}"/>
    <cellStyle name="Normal 4 2 4 3 2 3 2" xfId="2610" xr:uid="{C7A729D0-4B2A-45C7-893C-DC2B3CA00985}"/>
    <cellStyle name="Normal 4 2 4 3 2 4" xfId="2607" xr:uid="{2319E556-E06C-4B0F-B5F7-396CF4242942}"/>
    <cellStyle name="Normal 4 2 4 3 3" xfId="1444" xr:uid="{00000000-0005-0000-0000-0000A1050000}"/>
    <cellStyle name="Normal 4 2 4 3 3 2" xfId="1445" xr:uid="{00000000-0005-0000-0000-0000A2050000}"/>
    <cellStyle name="Normal 4 2 4 3 3 2 2" xfId="2612" xr:uid="{C9285061-8FFC-41C7-883B-4170DD38428C}"/>
    <cellStyle name="Normal 4 2 4 3 3 3" xfId="2611" xr:uid="{D1E5B401-77E0-4A72-B15E-E825508845E9}"/>
    <cellStyle name="Normal 4 2 4 3 4" xfId="1446" xr:uid="{00000000-0005-0000-0000-0000A3050000}"/>
    <cellStyle name="Normal 4 2 4 3 4 2" xfId="2613" xr:uid="{C8AF5DEA-6DFD-45C3-A86A-CFF3EB388CB1}"/>
    <cellStyle name="Normal 4 2 4 3 5" xfId="2606" xr:uid="{F95FD400-D21B-45A2-864A-BA3EC641F175}"/>
    <cellStyle name="Normal 4 2 4 4" xfId="1447" xr:uid="{00000000-0005-0000-0000-0000A4050000}"/>
    <cellStyle name="Normal 4 2 4 4 2" xfId="1448" xr:uid="{00000000-0005-0000-0000-0000A5050000}"/>
    <cellStyle name="Normal 4 2 4 4 2 2" xfId="1449" xr:uid="{00000000-0005-0000-0000-0000A6050000}"/>
    <cellStyle name="Normal 4 2 4 4 2 2 2" xfId="2616" xr:uid="{99AEF7FD-5B1F-43D7-A5C4-EA7673447168}"/>
    <cellStyle name="Normal 4 2 4 4 2 3" xfId="2615" xr:uid="{A9B35CDD-56F2-43A9-8281-6C5E3250CC68}"/>
    <cellStyle name="Normal 4 2 4 4 3" xfId="1450" xr:uid="{00000000-0005-0000-0000-0000A7050000}"/>
    <cellStyle name="Normal 4 2 4 4 3 2" xfId="2617" xr:uid="{0784C861-6A91-4852-8389-9565CE01C834}"/>
    <cellStyle name="Normal 4 2 4 4 4" xfId="2614" xr:uid="{14B5EB51-C987-4F55-BC30-13714B2AAEC6}"/>
    <cellStyle name="Normal 4 2 4 5" xfId="1451" xr:uid="{00000000-0005-0000-0000-0000A8050000}"/>
    <cellStyle name="Normal 4 2 4 5 2" xfId="1452" xr:uid="{00000000-0005-0000-0000-0000A9050000}"/>
    <cellStyle name="Normal 4 2 4 5 2 2" xfId="2619" xr:uid="{BD158F2C-0840-433A-B621-B26F64A889F1}"/>
    <cellStyle name="Normal 4 2 4 5 3" xfId="2618" xr:uid="{64C9D4FC-7AFE-4A95-A5A6-1F82E6909FA0}"/>
    <cellStyle name="Normal 4 2 4 6" xfId="1453" xr:uid="{00000000-0005-0000-0000-0000AA050000}"/>
    <cellStyle name="Normal 4 2 4 6 2" xfId="2620" xr:uid="{5441AA4E-3894-4F83-B6EF-A13752FE1AD6}"/>
    <cellStyle name="Normal 4 2 4 7" xfId="2589" xr:uid="{133026BD-3403-486D-ACE9-8A32DFD62A1F}"/>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2 2 2" xfId="2625" xr:uid="{560DCD7B-8035-447E-8DF7-96D5B7E12A91}"/>
    <cellStyle name="Normal 4 2 5 2 2 2 3" xfId="2624" xr:uid="{4245D09C-1617-4C99-B21B-6A3F87B264D9}"/>
    <cellStyle name="Normal 4 2 5 2 2 3" xfId="1459" xr:uid="{00000000-0005-0000-0000-0000B0050000}"/>
    <cellStyle name="Normal 4 2 5 2 2 3 2" xfId="2626" xr:uid="{47F62D75-2A2B-4C3D-880D-F806C51F8D15}"/>
    <cellStyle name="Normal 4 2 5 2 2 4" xfId="2623" xr:uid="{25C325A0-5C87-403E-8796-615D759B151D}"/>
    <cellStyle name="Normal 4 2 5 2 3" xfId="1460" xr:uid="{00000000-0005-0000-0000-0000B1050000}"/>
    <cellStyle name="Normal 4 2 5 2 3 2" xfId="1461" xr:uid="{00000000-0005-0000-0000-0000B2050000}"/>
    <cellStyle name="Normal 4 2 5 2 3 2 2" xfId="2628" xr:uid="{EF909A72-72F5-4E4B-8A05-DB5C50C9F220}"/>
    <cellStyle name="Normal 4 2 5 2 3 3" xfId="2627" xr:uid="{0FBC2BB3-1EE9-4985-BACB-EC057843A8B8}"/>
    <cellStyle name="Normal 4 2 5 2 4" xfId="1462" xr:uid="{00000000-0005-0000-0000-0000B3050000}"/>
    <cellStyle name="Normal 4 2 5 2 4 2" xfId="2629" xr:uid="{5975A7CF-86AC-4097-BE98-F3325310F829}"/>
    <cellStyle name="Normal 4 2 5 2 5" xfId="2622" xr:uid="{DE682AB7-959A-47E8-86CC-608B67FB28CA}"/>
    <cellStyle name="Normal 4 2 5 3" xfId="1463" xr:uid="{00000000-0005-0000-0000-0000B4050000}"/>
    <cellStyle name="Normal 4 2 5 3 2" xfId="1464" xr:uid="{00000000-0005-0000-0000-0000B5050000}"/>
    <cellStyle name="Normal 4 2 5 3 2 2" xfId="1465" xr:uid="{00000000-0005-0000-0000-0000B6050000}"/>
    <cellStyle name="Normal 4 2 5 3 2 2 2" xfId="2632" xr:uid="{80BC43D2-D461-4017-A8B5-8FD565022466}"/>
    <cellStyle name="Normal 4 2 5 3 2 3" xfId="2631" xr:uid="{3424E998-2BF4-4636-9728-C20724DAF7DC}"/>
    <cellStyle name="Normal 4 2 5 3 3" xfId="1466" xr:uid="{00000000-0005-0000-0000-0000B7050000}"/>
    <cellStyle name="Normal 4 2 5 3 3 2" xfId="2633" xr:uid="{1B4E1669-6819-4F51-B448-3CA82138ED49}"/>
    <cellStyle name="Normal 4 2 5 3 4" xfId="2630" xr:uid="{8DEE32F2-49B1-48B4-B717-2610D0914194}"/>
    <cellStyle name="Normal 4 2 5 4" xfId="1467" xr:uid="{00000000-0005-0000-0000-0000B8050000}"/>
    <cellStyle name="Normal 4 2 5 4 2" xfId="1468" xr:uid="{00000000-0005-0000-0000-0000B9050000}"/>
    <cellStyle name="Normal 4 2 5 4 2 2" xfId="2635" xr:uid="{DB99309F-8A10-4572-916E-F5B03E75100A}"/>
    <cellStyle name="Normal 4 2 5 4 3" xfId="2634" xr:uid="{D58004FB-7C0B-4559-A75D-D05240E8CED6}"/>
    <cellStyle name="Normal 4 2 5 5" xfId="1469" xr:uid="{00000000-0005-0000-0000-0000BA050000}"/>
    <cellStyle name="Normal 4 2 5 5 2" xfId="2636" xr:uid="{7481CD9B-EF7D-4843-A633-D6A5C9D1D0CD}"/>
    <cellStyle name="Normal 4 2 5 6" xfId="2621" xr:uid="{4C076C67-3150-418A-9895-AA8C45B0F376}"/>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2 2 2" xfId="2640" xr:uid="{99861A02-5808-43AB-BC86-2703AA369B7D}"/>
    <cellStyle name="Normal 4 2 6 2 2 3" xfId="2639" xr:uid="{85CB61D8-8FFE-4FE0-B96B-2F8271DC9E9C}"/>
    <cellStyle name="Normal 4 2 6 2 3" xfId="1474" xr:uid="{00000000-0005-0000-0000-0000BF050000}"/>
    <cellStyle name="Normal 4 2 6 2 3 2" xfId="2641" xr:uid="{5740A3DE-49F8-4EC5-ADE9-FF4E34220B0B}"/>
    <cellStyle name="Normal 4 2 6 2 4" xfId="2638" xr:uid="{7D096669-A3E3-4BED-B598-0434545F6A37}"/>
    <cellStyle name="Normal 4 2 6 3" xfId="1475" xr:uid="{00000000-0005-0000-0000-0000C0050000}"/>
    <cellStyle name="Normal 4 2 6 3 2" xfId="1476" xr:uid="{00000000-0005-0000-0000-0000C1050000}"/>
    <cellStyle name="Normal 4 2 6 3 2 2" xfId="2643" xr:uid="{0387AF95-ABAD-41A7-85BE-7AB979C7C163}"/>
    <cellStyle name="Normal 4 2 6 3 3" xfId="2642" xr:uid="{806EBF8A-9DEC-4F4C-9DEF-09E13C88112F}"/>
    <cellStyle name="Normal 4 2 6 4" xfId="1477" xr:uid="{00000000-0005-0000-0000-0000C2050000}"/>
    <cellStyle name="Normal 4 2 6 4 2" xfId="2644" xr:uid="{15889A15-1F5B-4826-BD8D-EE0063227616}"/>
    <cellStyle name="Normal 4 2 6 5" xfId="2637" xr:uid="{CFD311C4-6067-4EAE-9597-8356C87ABCAD}"/>
    <cellStyle name="Normal 4 2 7" xfId="1478" xr:uid="{00000000-0005-0000-0000-0000C3050000}"/>
    <cellStyle name="Normal 4 2 7 2" xfId="1479" xr:uid="{00000000-0005-0000-0000-0000C4050000}"/>
    <cellStyle name="Normal 4 2 7 2 2" xfId="1480" xr:uid="{00000000-0005-0000-0000-0000C5050000}"/>
    <cellStyle name="Normal 4 2 7 2 2 2" xfId="2647" xr:uid="{7B9A6827-AD7A-4181-95F7-3BD8B24445D6}"/>
    <cellStyle name="Normal 4 2 7 2 3" xfId="2646" xr:uid="{70975810-5160-45EF-B575-0B2D286CBAA7}"/>
    <cellStyle name="Normal 4 2 7 3" xfId="1481" xr:uid="{00000000-0005-0000-0000-0000C6050000}"/>
    <cellStyle name="Normal 4 2 7 3 2" xfId="2648" xr:uid="{AA2D8A85-85A2-43F0-943B-9BB559D97F9A}"/>
    <cellStyle name="Normal 4 2 7 4" xfId="2645" xr:uid="{AECEB09B-A132-496C-B27A-B63E66C5993D}"/>
    <cellStyle name="Normal 4 2 8" xfId="1482" xr:uid="{00000000-0005-0000-0000-0000C7050000}"/>
    <cellStyle name="Normal 4 2 8 2" xfId="1483" xr:uid="{00000000-0005-0000-0000-0000C8050000}"/>
    <cellStyle name="Normal 4 2 8 2 2" xfId="2650" xr:uid="{7A4FE19A-A19B-4CF4-BC54-AE38E5F4706B}"/>
    <cellStyle name="Normal 4 2 8 3" xfId="2649" xr:uid="{35F8FA70-EA6B-4057-9579-CD0BD3DC28F3}"/>
    <cellStyle name="Normal 4 2 9" xfId="1484" xr:uid="{00000000-0005-0000-0000-0000C9050000}"/>
    <cellStyle name="Normal 4 2 9 2" xfId="2651" xr:uid="{65C7B2FB-0408-4359-A375-0F5ABE58AE2F}"/>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2 2 2" xfId="2657" xr:uid="{6B4CFCFC-CA24-47A3-87FA-8626D3B21B79}"/>
    <cellStyle name="Normal 4 3 2 2 2 2 2 3" xfId="2656" xr:uid="{2E7954AC-50E6-47A0-9AB3-2DD4779932D0}"/>
    <cellStyle name="Normal 4 3 2 2 2 2 3" xfId="1492" xr:uid="{00000000-0005-0000-0000-0000D1050000}"/>
    <cellStyle name="Normal 4 3 2 2 2 2 3 2" xfId="2658" xr:uid="{C15B2349-88BE-42A2-837D-56FACEEF980A}"/>
    <cellStyle name="Normal 4 3 2 2 2 2 4" xfId="2655" xr:uid="{23CC5CA5-3607-4727-9DEC-CAF5B7AF3E66}"/>
    <cellStyle name="Normal 4 3 2 2 2 3" xfId="1493" xr:uid="{00000000-0005-0000-0000-0000D2050000}"/>
    <cellStyle name="Normal 4 3 2 2 2 3 2" xfId="1494" xr:uid="{00000000-0005-0000-0000-0000D3050000}"/>
    <cellStyle name="Normal 4 3 2 2 2 3 2 2" xfId="2660" xr:uid="{510791A7-9C6C-425B-989F-48DA087881E1}"/>
    <cellStyle name="Normal 4 3 2 2 2 3 3" xfId="2659" xr:uid="{61486CB8-7F35-4F24-ADD5-92C8724B9A97}"/>
    <cellStyle name="Normal 4 3 2 2 2 4" xfId="1495" xr:uid="{00000000-0005-0000-0000-0000D4050000}"/>
    <cellStyle name="Normal 4 3 2 2 2 4 2" xfId="2661" xr:uid="{5CA20416-868F-44D5-89CD-A38D21427957}"/>
    <cellStyle name="Normal 4 3 2 2 2 5" xfId="2654" xr:uid="{52EC7E2D-D214-462D-87B8-8455E0C0BC83}"/>
    <cellStyle name="Normal 4 3 2 2 3" xfId="1496" xr:uid="{00000000-0005-0000-0000-0000D5050000}"/>
    <cellStyle name="Normal 4 3 2 2 3 2" xfId="1497" xr:uid="{00000000-0005-0000-0000-0000D6050000}"/>
    <cellStyle name="Normal 4 3 2 2 3 2 2" xfId="1498" xr:uid="{00000000-0005-0000-0000-0000D7050000}"/>
    <cellStyle name="Normal 4 3 2 2 3 2 2 2" xfId="2664" xr:uid="{7CA3D6D9-9A43-4D35-972D-B7EC6E20C57F}"/>
    <cellStyle name="Normal 4 3 2 2 3 2 3" xfId="2663" xr:uid="{E49B65B9-B1F3-4A25-99A1-4891164B4803}"/>
    <cellStyle name="Normal 4 3 2 2 3 3" xfId="1499" xr:uid="{00000000-0005-0000-0000-0000D8050000}"/>
    <cellStyle name="Normal 4 3 2 2 3 3 2" xfId="2665" xr:uid="{A3E87D2A-A303-4322-B7D5-22E798C6F6EF}"/>
    <cellStyle name="Normal 4 3 2 2 3 4" xfId="2662" xr:uid="{BE30F2D4-A735-4445-BC30-19CCE942632E}"/>
    <cellStyle name="Normal 4 3 2 2 4" xfId="1500" xr:uid="{00000000-0005-0000-0000-0000D9050000}"/>
    <cellStyle name="Normal 4 3 2 2 4 2" xfId="1501" xr:uid="{00000000-0005-0000-0000-0000DA050000}"/>
    <cellStyle name="Normal 4 3 2 2 4 2 2" xfId="2667" xr:uid="{80DAAD39-5DAC-4AB2-8B86-4830F61B61A9}"/>
    <cellStyle name="Normal 4 3 2 2 4 3" xfId="2666" xr:uid="{AA2C5D14-55AB-46E7-9181-621B24D6B645}"/>
    <cellStyle name="Normal 4 3 2 2 5" xfId="1502" xr:uid="{00000000-0005-0000-0000-0000DB050000}"/>
    <cellStyle name="Normal 4 3 2 2 5 2" xfId="2668" xr:uid="{6636BBB9-A03C-40A7-BBAC-A57ADE3EF05A}"/>
    <cellStyle name="Normal 4 3 2 2 6" xfId="2653" xr:uid="{E9FF5A23-838A-4F63-A18D-8373CE30762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2 2 2" xfId="2672" xr:uid="{E80799BD-47AB-4183-B792-61AFAEB6CB9F}"/>
    <cellStyle name="Normal 4 3 2 3 2 2 3" xfId="2671" xr:uid="{AD06F3CB-243E-4057-AC84-FBEF0DAFEB1D}"/>
    <cellStyle name="Normal 4 3 2 3 2 3" xfId="1507" xr:uid="{00000000-0005-0000-0000-0000E0050000}"/>
    <cellStyle name="Normal 4 3 2 3 2 3 2" xfId="2673" xr:uid="{451AF3EA-594E-4FE0-972F-B02728DD8084}"/>
    <cellStyle name="Normal 4 3 2 3 2 4" xfId="2670" xr:uid="{0FA975C1-C3DF-4E32-BAF6-1BF6A0AC1EF2}"/>
    <cellStyle name="Normal 4 3 2 3 3" xfId="1508" xr:uid="{00000000-0005-0000-0000-0000E1050000}"/>
    <cellStyle name="Normal 4 3 2 3 3 2" xfId="1509" xr:uid="{00000000-0005-0000-0000-0000E2050000}"/>
    <cellStyle name="Normal 4 3 2 3 3 2 2" xfId="2675" xr:uid="{30A95F22-89F2-463E-BBAF-F1BD79751E85}"/>
    <cellStyle name="Normal 4 3 2 3 3 3" xfId="2674" xr:uid="{48273279-2A2A-4D2F-BF72-8F4E7B8A5D17}"/>
    <cellStyle name="Normal 4 3 2 3 4" xfId="1510" xr:uid="{00000000-0005-0000-0000-0000E3050000}"/>
    <cellStyle name="Normal 4 3 2 3 4 2" xfId="2676" xr:uid="{8F8448DE-ED5F-4A46-A060-673E9FE5A34D}"/>
    <cellStyle name="Normal 4 3 2 3 5" xfId="2669" xr:uid="{7EBC8A05-FC1B-48A5-8EBF-4DAE58F09303}"/>
    <cellStyle name="Normal 4 3 2 4" xfId="1511" xr:uid="{00000000-0005-0000-0000-0000E4050000}"/>
    <cellStyle name="Normal 4 3 2 4 2" xfId="1512" xr:uid="{00000000-0005-0000-0000-0000E5050000}"/>
    <cellStyle name="Normal 4 3 2 4 2 2" xfId="1513" xr:uid="{00000000-0005-0000-0000-0000E6050000}"/>
    <cellStyle name="Normal 4 3 2 4 2 2 2" xfId="2679" xr:uid="{90720873-2367-44DE-B460-EF85C53D5082}"/>
    <cellStyle name="Normal 4 3 2 4 2 3" xfId="2678" xr:uid="{B85F04EC-D0A9-4A25-9644-FEAE227860CA}"/>
    <cellStyle name="Normal 4 3 2 4 3" xfId="1514" xr:uid="{00000000-0005-0000-0000-0000E7050000}"/>
    <cellStyle name="Normal 4 3 2 4 3 2" xfId="2680" xr:uid="{AFD3C611-60F8-4497-9823-64ED52AA0E80}"/>
    <cellStyle name="Normal 4 3 2 4 4" xfId="2677" xr:uid="{C3B42B1B-562A-47CA-8ED4-9D0B210C8700}"/>
    <cellStyle name="Normal 4 3 2 5" xfId="1515" xr:uid="{00000000-0005-0000-0000-0000E8050000}"/>
    <cellStyle name="Normal 4 3 2 5 2" xfId="1516" xr:uid="{00000000-0005-0000-0000-0000E9050000}"/>
    <cellStyle name="Normal 4 3 2 5 2 2" xfId="2682" xr:uid="{0741523F-C654-4F6B-8BFD-CBD5957460EE}"/>
    <cellStyle name="Normal 4 3 2 5 3" xfId="2681" xr:uid="{A5F1B88A-283E-4470-947E-0C4AD4B4C35E}"/>
    <cellStyle name="Normal 4 3 2 6" xfId="1517" xr:uid="{00000000-0005-0000-0000-0000EA050000}"/>
    <cellStyle name="Normal 4 3 2 6 2" xfId="2683" xr:uid="{114BFE68-5736-4C36-B915-8C509A1FC556}"/>
    <cellStyle name="Normal 4 3 2 7" xfId="2652" xr:uid="{4C4B5CE4-1274-4266-A279-DED93300B6F6}"/>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2 2 2" xfId="2688" xr:uid="{05D1FD3C-624A-4D46-AE72-491E2740BD96}"/>
    <cellStyle name="Normal 4 3 3 2 2 2 3" xfId="2687" xr:uid="{36B4C68C-5113-4A54-81D9-18E4976489B5}"/>
    <cellStyle name="Normal 4 3 3 2 2 3" xfId="1523" xr:uid="{00000000-0005-0000-0000-0000F0050000}"/>
    <cellStyle name="Normal 4 3 3 2 2 3 2" xfId="2689" xr:uid="{BF102780-2B17-4D2A-95C1-96D7398377F0}"/>
    <cellStyle name="Normal 4 3 3 2 2 4" xfId="2686" xr:uid="{AFCC8454-05A2-48D0-89C6-AB2C56BA9CF8}"/>
    <cellStyle name="Normal 4 3 3 2 3" xfId="1524" xr:uid="{00000000-0005-0000-0000-0000F1050000}"/>
    <cellStyle name="Normal 4 3 3 2 3 2" xfId="1525" xr:uid="{00000000-0005-0000-0000-0000F2050000}"/>
    <cellStyle name="Normal 4 3 3 2 3 2 2" xfId="2691" xr:uid="{73216D0F-81ED-4188-94AA-3F2AD532F482}"/>
    <cellStyle name="Normal 4 3 3 2 3 3" xfId="2690" xr:uid="{6B6D37B3-6BDD-4AF9-B11E-DA9AEB786A6F}"/>
    <cellStyle name="Normal 4 3 3 2 4" xfId="1526" xr:uid="{00000000-0005-0000-0000-0000F3050000}"/>
    <cellStyle name="Normal 4 3 3 2 4 2" xfId="2692" xr:uid="{8FBA6F6B-C3EC-40F4-B0CB-C02F5A30C195}"/>
    <cellStyle name="Normal 4 3 3 2 5" xfId="2685" xr:uid="{07C4EF4E-9D29-4ACA-8C9B-8E160991D66F}"/>
    <cellStyle name="Normal 4 3 3 3" xfId="1527" xr:uid="{00000000-0005-0000-0000-0000F4050000}"/>
    <cellStyle name="Normal 4 3 3 3 2" xfId="1528" xr:uid="{00000000-0005-0000-0000-0000F5050000}"/>
    <cellStyle name="Normal 4 3 3 3 2 2" xfId="1529" xr:uid="{00000000-0005-0000-0000-0000F6050000}"/>
    <cellStyle name="Normal 4 3 3 3 2 2 2" xfId="2695" xr:uid="{91A2895C-8E82-4DB5-84FF-FC863973A86B}"/>
    <cellStyle name="Normal 4 3 3 3 2 3" xfId="2694" xr:uid="{E3D9E957-5A86-4DFB-95D1-38DDE22132A9}"/>
    <cellStyle name="Normal 4 3 3 3 3" xfId="1530" xr:uid="{00000000-0005-0000-0000-0000F7050000}"/>
    <cellStyle name="Normal 4 3 3 3 3 2" xfId="2696" xr:uid="{935405D1-A6D4-4DC1-BEBF-3F28687100FD}"/>
    <cellStyle name="Normal 4 3 3 3 4" xfId="2693" xr:uid="{7A4A8564-D5D4-439F-B17C-A2CFD361B5F1}"/>
    <cellStyle name="Normal 4 3 3 4" xfId="1531" xr:uid="{00000000-0005-0000-0000-0000F8050000}"/>
    <cellStyle name="Normal 4 3 3 4 2" xfId="1532" xr:uid="{00000000-0005-0000-0000-0000F9050000}"/>
    <cellStyle name="Normal 4 3 3 4 2 2" xfId="2698" xr:uid="{9DC8CBF7-AACE-406B-A782-FE75B9FB93D0}"/>
    <cellStyle name="Normal 4 3 3 4 3" xfId="2697" xr:uid="{320A1EF5-FC69-4CF6-A662-9F735B9805C6}"/>
    <cellStyle name="Normal 4 3 3 5" xfId="1533" xr:uid="{00000000-0005-0000-0000-0000FA050000}"/>
    <cellStyle name="Normal 4 3 3 5 2" xfId="2699" xr:uid="{9EC04F4F-F054-4FEC-A017-F32A115825F9}"/>
    <cellStyle name="Normal 4 3 3 6" xfId="2684" xr:uid="{4C93CDDE-A189-4184-9796-93857BF95F4B}"/>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2 2 2" xfId="2703" xr:uid="{074F6726-E1AF-4580-BB80-9DC1B380AF48}"/>
    <cellStyle name="Normal 4 3 4 2 2 3" xfId="2702" xr:uid="{9E31DDFE-2D49-406E-AD48-3D6C65E54274}"/>
    <cellStyle name="Normal 4 3 4 2 3" xfId="1538" xr:uid="{00000000-0005-0000-0000-0000FF050000}"/>
    <cellStyle name="Normal 4 3 4 2 3 2" xfId="2704" xr:uid="{3A4BF3D8-DE03-4547-B09C-E175EED6D91F}"/>
    <cellStyle name="Normal 4 3 4 2 4" xfId="2701" xr:uid="{9A32C155-9A74-40BB-A475-CFA3451AFA30}"/>
    <cellStyle name="Normal 4 3 4 3" xfId="1539" xr:uid="{00000000-0005-0000-0000-000000060000}"/>
    <cellStyle name="Normal 4 3 4 3 2" xfId="1540" xr:uid="{00000000-0005-0000-0000-000001060000}"/>
    <cellStyle name="Normal 4 3 4 3 2 2" xfId="2706" xr:uid="{CB617ACE-3E24-4EA6-8B9C-7694E3F484B3}"/>
    <cellStyle name="Normal 4 3 4 3 3" xfId="2705" xr:uid="{4DAAEEF2-DD6C-4408-B688-2CAF747EBD07}"/>
    <cellStyle name="Normal 4 3 4 4" xfId="1541" xr:uid="{00000000-0005-0000-0000-000002060000}"/>
    <cellStyle name="Normal 4 3 4 4 2" xfId="2707" xr:uid="{3479D4EC-9022-4FA5-B830-4B0E12E1F0A3}"/>
    <cellStyle name="Normal 4 3 4 5" xfId="2700" xr:uid="{F701003B-758A-441A-901B-4A3B36E5B3F9}"/>
    <cellStyle name="Normal 4 3 5" xfId="1542" xr:uid="{00000000-0005-0000-0000-000003060000}"/>
    <cellStyle name="Normal 4 3 5 2" xfId="1543" xr:uid="{00000000-0005-0000-0000-000004060000}"/>
    <cellStyle name="Normal 4 3 5 2 2" xfId="1544" xr:uid="{00000000-0005-0000-0000-000005060000}"/>
    <cellStyle name="Normal 4 3 5 2 2 2" xfId="2710" xr:uid="{1E6BBD41-3AEB-4C26-9EBD-3EAF5999228B}"/>
    <cellStyle name="Normal 4 3 5 2 3" xfId="2709" xr:uid="{05DBECC1-A620-4F60-9DE9-C5FD09DC52F6}"/>
    <cellStyle name="Normal 4 3 5 3" xfId="1545" xr:uid="{00000000-0005-0000-0000-000006060000}"/>
    <cellStyle name="Normal 4 3 5 3 2" xfId="2711" xr:uid="{AFC85BBA-F4AF-47F6-9EDD-5BD417D01ED5}"/>
    <cellStyle name="Normal 4 3 5 4" xfId="2708" xr:uid="{BB28411B-76B5-4F77-B8A9-D9944B058C58}"/>
    <cellStyle name="Normal 4 3 6" xfId="1546" xr:uid="{00000000-0005-0000-0000-000007060000}"/>
    <cellStyle name="Normal 4 3 6 2" xfId="1547" xr:uid="{00000000-0005-0000-0000-000008060000}"/>
    <cellStyle name="Normal 4 3 6 2 2" xfId="2713" xr:uid="{260B08D0-F569-4DBC-8887-4135E54E9701}"/>
    <cellStyle name="Normal 4 3 6 3" xfId="2712" xr:uid="{3D2DD624-EBB5-4301-81F4-7964DC7338AA}"/>
    <cellStyle name="Normal 4 3 7" xfId="1548" xr:uid="{00000000-0005-0000-0000-000009060000}"/>
    <cellStyle name="Normal 4 3 7 2" xfId="2714" xr:uid="{6A4E33B1-C40A-479D-8876-516762EFA0C9}"/>
    <cellStyle name="Normal 4 3 8" xfId="2053" xr:uid="{4D5B5286-4743-4E98-8E01-B0693CD6341C}"/>
    <cellStyle name="Normal 4 3 9" xfId="3050" xr:uid="{DBE92982-6B4A-4C6C-816E-3CA7B35587D1}"/>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2 2 2" xfId="2720" xr:uid="{DCABD760-7353-4AAE-8D5A-4E0848662C6C}"/>
    <cellStyle name="Normal 4 4 2 2 2 2 2 3" xfId="2719" xr:uid="{7ACAB4BB-AEB7-4176-93C4-6F6A276642B6}"/>
    <cellStyle name="Normal 4 4 2 2 2 2 3" xfId="1556" xr:uid="{00000000-0005-0000-0000-000011060000}"/>
    <cellStyle name="Normal 4 4 2 2 2 2 3 2" xfId="2721" xr:uid="{D2D46503-69D2-4439-A332-D9873FB8109A}"/>
    <cellStyle name="Normal 4 4 2 2 2 2 4" xfId="2718" xr:uid="{C892D908-827D-4C70-91E2-3B81BBC6BA25}"/>
    <cellStyle name="Normal 4 4 2 2 2 3" xfId="1557" xr:uid="{00000000-0005-0000-0000-000012060000}"/>
    <cellStyle name="Normal 4 4 2 2 2 3 2" xfId="1558" xr:uid="{00000000-0005-0000-0000-000013060000}"/>
    <cellStyle name="Normal 4 4 2 2 2 3 2 2" xfId="2723" xr:uid="{236D9B26-8FE5-4A04-A42C-85765C057934}"/>
    <cellStyle name="Normal 4 4 2 2 2 3 3" xfId="2722" xr:uid="{628BBB86-F586-4CEC-937C-DA389211EC10}"/>
    <cellStyle name="Normal 4 4 2 2 2 4" xfId="1559" xr:uid="{00000000-0005-0000-0000-000014060000}"/>
    <cellStyle name="Normal 4 4 2 2 2 4 2" xfId="2724" xr:uid="{6DF3BA7D-C75D-43E9-9664-F9848D792040}"/>
    <cellStyle name="Normal 4 4 2 2 2 5" xfId="2717" xr:uid="{E50BFC63-8C30-4EF2-8555-E3926AD2E65C}"/>
    <cellStyle name="Normal 4 4 2 2 3" xfId="1560" xr:uid="{00000000-0005-0000-0000-000015060000}"/>
    <cellStyle name="Normal 4 4 2 2 3 2" xfId="1561" xr:uid="{00000000-0005-0000-0000-000016060000}"/>
    <cellStyle name="Normal 4 4 2 2 3 2 2" xfId="1562" xr:uid="{00000000-0005-0000-0000-000017060000}"/>
    <cellStyle name="Normal 4 4 2 2 3 2 2 2" xfId="2727" xr:uid="{9AF9C8E3-C1A7-4F99-9923-CDA674B17C4E}"/>
    <cellStyle name="Normal 4 4 2 2 3 2 3" xfId="2726" xr:uid="{6A95A1B9-0328-4E71-A598-5AB9DCFEA0AD}"/>
    <cellStyle name="Normal 4 4 2 2 3 3" xfId="1563" xr:uid="{00000000-0005-0000-0000-000018060000}"/>
    <cellStyle name="Normal 4 4 2 2 3 3 2" xfId="2728" xr:uid="{73399D1A-3B67-4375-9548-7459A5F022C0}"/>
    <cellStyle name="Normal 4 4 2 2 3 4" xfId="2725" xr:uid="{610215FD-B66E-4201-8690-946247FAEA71}"/>
    <cellStyle name="Normal 4 4 2 2 4" xfId="1564" xr:uid="{00000000-0005-0000-0000-000019060000}"/>
    <cellStyle name="Normal 4 4 2 2 4 2" xfId="1565" xr:uid="{00000000-0005-0000-0000-00001A060000}"/>
    <cellStyle name="Normal 4 4 2 2 4 2 2" xfId="2730" xr:uid="{E777784E-240E-4289-87D1-7D6B58971346}"/>
    <cellStyle name="Normal 4 4 2 2 4 3" xfId="2729" xr:uid="{0677F513-E95C-41B8-8866-00FA9CE2E5DD}"/>
    <cellStyle name="Normal 4 4 2 2 5" xfId="1566" xr:uid="{00000000-0005-0000-0000-00001B060000}"/>
    <cellStyle name="Normal 4 4 2 2 5 2" xfId="2731" xr:uid="{074CAA32-D87A-497F-974C-95D5679D5309}"/>
    <cellStyle name="Normal 4 4 2 2 6" xfId="2716" xr:uid="{373F0F65-D3AB-4C14-8D5B-1F0258EA3183}"/>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2 2 2" xfId="2735" xr:uid="{1657B478-0B97-4B4E-BE47-B6C4DD20AB01}"/>
    <cellStyle name="Normal 4 4 2 3 2 2 3" xfId="2734" xr:uid="{0CC1D589-CB28-42AB-91AD-00507E66131B}"/>
    <cellStyle name="Normal 4 4 2 3 2 3" xfId="1571" xr:uid="{00000000-0005-0000-0000-000020060000}"/>
    <cellStyle name="Normal 4 4 2 3 2 3 2" xfId="2736" xr:uid="{DA56BEA8-1DE6-410C-BDE6-76EEAF031DE3}"/>
    <cellStyle name="Normal 4 4 2 3 2 4" xfId="2733" xr:uid="{0E828780-809B-40DE-8A51-EBCDE37F977B}"/>
    <cellStyle name="Normal 4 4 2 3 3" xfId="1572" xr:uid="{00000000-0005-0000-0000-000021060000}"/>
    <cellStyle name="Normal 4 4 2 3 3 2" xfId="1573" xr:uid="{00000000-0005-0000-0000-000022060000}"/>
    <cellStyle name="Normal 4 4 2 3 3 2 2" xfId="2738" xr:uid="{B0BD426A-D0F1-4E11-A41C-DCEE37D89D90}"/>
    <cellStyle name="Normal 4 4 2 3 3 3" xfId="2737" xr:uid="{5CA52E6F-9DFB-47B8-AC2E-BEF144D650E9}"/>
    <cellStyle name="Normal 4 4 2 3 4" xfId="1574" xr:uid="{00000000-0005-0000-0000-000023060000}"/>
    <cellStyle name="Normal 4 4 2 3 4 2" xfId="2739" xr:uid="{3AE7A7AF-C52A-437D-8AEC-58A7FA820011}"/>
    <cellStyle name="Normal 4 4 2 3 5" xfId="2732" xr:uid="{1415870D-8D94-4785-8150-9FA2A5068949}"/>
    <cellStyle name="Normal 4 4 2 4" xfId="1575" xr:uid="{00000000-0005-0000-0000-000024060000}"/>
    <cellStyle name="Normal 4 4 2 4 2" xfId="1576" xr:uid="{00000000-0005-0000-0000-000025060000}"/>
    <cellStyle name="Normal 4 4 2 4 2 2" xfId="1577" xr:uid="{00000000-0005-0000-0000-000026060000}"/>
    <cellStyle name="Normal 4 4 2 4 2 2 2" xfId="2742" xr:uid="{123FA982-659B-4105-AE2C-464730838486}"/>
    <cellStyle name="Normal 4 4 2 4 2 3" xfId="2741" xr:uid="{D938028C-9F02-4DEF-8BE7-0DAB569451D2}"/>
    <cellStyle name="Normal 4 4 2 4 3" xfId="1578" xr:uid="{00000000-0005-0000-0000-000027060000}"/>
    <cellStyle name="Normal 4 4 2 4 3 2" xfId="2743" xr:uid="{AC47B1B4-A21A-46C9-A007-A1ECEF2DBAAC}"/>
    <cellStyle name="Normal 4 4 2 4 4" xfId="2740" xr:uid="{7E048C08-EE20-4D67-B28E-7407C3241FBE}"/>
    <cellStyle name="Normal 4 4 2 5" xfId="1579" xr:uid="{00000000-0005-0000-0000-000028060000}"/>
    <cellStyle name="Normal 4 4 2 5 2" xfId="1580" xr:uid="{00000000-0005-0000-0000-000029060000}"/>
    <cellStyle name="Normal 4 4 2 5 2 2" xfId="2745" xr:uid="{52D6A91E-49E5-4F0E-A9F0-07ECBDE8BAFE}"/>
    <cellStyle name="Normal 4 4 2 5 3" xfId="2744" xr:uid="{E720FDFB-F49D-498E-8C83-83C1192EC932}"/>
    <cellStyle name="Normal 4 4 2 6" xfId="1581" xr:uid="{00000000-0005-0000-0000-00002A060000}"/>
    <cellStyle name="Normal 4 4 2 6 2" xfId="2746" xr:uid="{283B30C7-1038-4892-837E-CFE878AD1802}"/>
    <cellStyle name="Normal 4 4 2 7" xfId="2715" xr:uid="{4C9F931C-1F6F-4AA1-BCD4-0708D5337A11}"/>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2 2 2" xfId="2751" xr:uid="{33332D20-0135-4FD2-9D3E-032363AF9F2F}"/>
    <cellStyle name="Normal 4 4 3 2 2 2 3" xfId="2750" xr:uid="{3C264AC7-66E1-4AA2-9C6E-29D5605E60C0}"/>
    <cellStyle name="Normal 4 4 3 2 2 3" xfId="1587" xr:uid="{00000000-0005-0000-0000-000030060000}"/>
    <cellStyle name="Normal 4 4 3 2 2 3 2" xfId="2752" xr:uid="{AF7299CE-85BC-44C6-ADFE-CC7075A8A54C}"/>
    <cellStyle name="Normal 4 4 3 2 2 4" xfId="2749" xr:uid="{F07CB17D-A9E7-45DB-A018-BD624A86C04C}"/>
    <cellStyle name="Normal 4 4 3 2 3" xfId="1588" xr:uid="{00000000-0005-0000-0000-000031060000}"/>
    <cellStyle name="Normal 4 4 3 2 3 2" xfId="1589" xr:uid="{00000000-0005-0000-0000-000032060000}"/>
    <cellStyle name="Normal 4 4 3 2 3 2 2" xfId="2754" xr:uid="{E1226355-C69D-49CB-AE67-B5E443262BFD}"/>
    <cellStyle name="Normal 4 4 3 2 3 3" xfId="2753" xr:uid="{AFA9F742-5E50-4D07-BD42-56DFEB54B715}"/>
    <cellStyle name="Normal 4 4 3 2 4" xfId="1590" xr:uid="{00000000-0005-0000-0000-000033060000}"/>
    <cellStyle name="Normal 4 4 3 2 4 2" xfId="2755" xr:uid="{C4BE98A2-F639-4856-923A-37D6670EDA64}"/>
    <cellStyle name="Normal 4 4 3 2 5" xfId="2748" xr:uid="{BE19599E-ED4E-412F-A721-04F3EB55C565}"/>
    <cellStyle name="Normal 4 4 3 3" xfId="1591" xr:uid="{00000000-0005-0000-0000-000034060000}"/>
    <cellStyle name="Normal 4 4 3 3 2" xfId="1592" xr:uid="{00000000-0005-0000-0000-000035060000}"/>
    <cellStyle name="Normal 4 4 3 3 2 2" xfId="1593" xr:uid="{00000000-0005-0000-0000-000036060000}"/>
    <cellStyle name="Normal 4 4 3 3 2 2 2" xfId="2758" xr:uid="{5341F64B-C35C-4808-AE7E-ECA506583603}"/>
    <cellStyle name="Normal 4 4 3 3 2 3" xfId="2757" xr:uid="{81928966-9FAA-43ED-8A26-9FC692D059C6}"/>
    <cellStyle name="Normal 4 4 3 3 3" xfId="1594" xr:uid="{00000000-0005-0000-0000-000037060000}"/>
    <cellStyle name="Normal 4 4 3 3 3 2" xfId="2759" xr:uid="{200B0163-4C95-454E-86CA-9AD529789F70}"/>
    <cellStyle name="Normal 4 4 3 3 4" xfId="2756" xr:uid="{F2A2266C-1BE4-4D1C-AD95-FFE4127C36A9}"/>
    <cellStyle name="Normal 4 4 3 4" xfId="1595" xr:uid="{00000000-0005-0000-0000-000038060000}"/>
    <cellStyle name="Normal 4 4 3 4 2" xfId="1596" xr:uid="{00000000-0005-0000-0000-000039060000}"/>
    <cellStyle name="Normal 4 4 3 4 2 2" xfId="2761" xr:uid="{04E52418-B36F-4220-B406-33A83CD95228}"/>
    <cellStyle name="Normal 4 4 3 4 3" xfId="2760" xr:uid="{74D06C36-E407-4D79-A96F-984341BFB012}"/>
    <cellStyle name="Normal 4 4 3 5" xfId="1597" xr:uid="{00000000-0005-0000-0000-00003A060000}"/>
    <cellStyle name="Normal 4 4 3 5 2" xfId="2762" xr:uid="{4AE32136-4D20-4F44-981A-6BEFACDF50BF}"/>
    <cellStyle name="Normal 4 4 3 6" xfId="2747" xr:uid="{147FD4C9-34A7-408D-9F05-C3EA8972A4E1}"/>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2 2 2" xfId="2766" xr:uid="{CCA0DBE9-B7BF-4A1F-B41D-D6D41C4C394D}"/>
    <cellStyle name="Normal 4 4 4 2 2 3" xfId="2765" xr:uid="{A7D933DF-63C8-4CD7-9C3C-EB56CB023D20}"/>
    <cellStyle name="Normal 4 4 4 2 3" xfId="1602" xr:uid="{00000000-0005-0000-0000-00003F060000}"/>
    <cellStyle name="Normal 4 4 4 2 3 2" xfId="2767" xr:uid="{FB0C635C-0A60-4700-AF0F-CCAAC9C6BAE2}"/>
    <cellStyle name="Normal 4 4 4 2 4" xfId="2764" xr:uid="{46C249D4-A63C-4BDB-A063-7BB7410E00ED}"/>
    <cellStyle name="Normal 4 4 4 3" xfId="1603" xr:uid="{00000000-0005-0000-0000-000040060000}"/>
    <cellStyle name="Normal 4 4 4 3 2" xfId="1604" xr:uid="{00000000-0005-0000-0000-000041060000}"/>
    <cellStyle name="Normal 4 4 4 3 2 2" xfId="2769" xr:uid="{FE74E78A-D349-473E-9D23-D49FC7B7C350}"/>
    <cellStyle name="Normal 4 4 4 3 3" xfId="2768" xr:uid="{AD2DECEE-E212-4506-A9A1-B76526D2FF27}"/>
    <cellStyle name="Normal 4 4 4 4" xfId="1605" xr:uid="{00000000-0005-0000-0000-000042060000}"/>
    <cellStyle name="Normal 4 4 4 4 2" xfId="2770" xr:uid="{36BC1CA6-DADD-4E8A-9D80-D2C16F234DC9}"/>
    <cellStyle name="Normal 4 4 4 5" xfId="2763" xr:uid="{49F02686-F207-4711-A189-EEB02A5C3B34}"/>
    <cellStyle name="Normal 4 4 5" xfId="1606" xr:uid="{00000000-0005-0000-0000-000043060000}"/>
    <cellStyle name="Normal 4 4 5 2" xfId="1607" xr:uid="{00000000-0005-0000-0000-000044060000}"/>
    <cellStyle name="Normal 4 4 5 2 2" xfId="1608" xr:uid="{00000000-0005-0000-0000-000045060000}"/>
    <cellStyle name="Normal 4 4 5 2 2 2" xfId="2773" xr:uid="{6A0D18B4-639D-4ED6-B360-0DA80718F4C0}"/>
    <cellStyle name="Normal 4 4 5 2 3" xfId="2772" xr:uid="{F0E19B4C-07F0-4626-83D8-BABD2BF54092}"/>
    <cellStyle name="Normal 4 4 5 3" xfId="1609" xr:uid="{00000000-0005-0000-0000-000046060000}"/>
    <cellStyle name="Normal 4 4 5 3 2" xfId="2774" xr:uid="{88D417D5-039E-4051-88A4-FFB664A09EC0}"/>
    <cellStyle name="Normal 4 4 5 4" xfId="2771" xr:uid="{CE4E1BBD-444E-4DE8-AFD3-85542CB7A63C}"/>
    <cellStyle name="Normal 4 4 6" xfId="1610" xr:uid="{00000000-0005-0000-0000-000047060000}"/>
    <cellStyle name="Normal 4 4 6 2" xfId="1611" xr:uid="{00000000-0005-0000-0000-000048060000}"/>
    <cellStyle name="Normal 4 4 6 2 2" xfId="2776" xr:uid="{D99C8EFD-FCE6-4B83-A552-38E02482DA7D}"/>
    <cellStyle name="Normal 4 4 6 3" xfId="2775" xr:uid="{DE91D45C-C3C4-460B-ACD6-A04FDCA8557E}"/>
    <cellStyle name="Normal 4 4 7" xfId="1612" xr:uid="{00000000-0005-0000-0000-000049060000}"/>
    <cellStyle name="Normal 4 4 7 2" xfId="2777" xr:uid="{963694DC-2AC3-4AB5-9D06-1B6B51199CFB}"/>
    <cellStyle name="Normal 4 4 8" xfId="2054" xr:uid="{5F83B9D6-3D2A-4B28-9FFE-16C32A7C7C32}"/>
    <cellStyle name="Normal 4 4 9" xfId="3051" xr:uid="{138EFA35-21D3-4FE2-B22F-4406B0AA93AB}"/>
    <cellStyle name="Normal 4 5" xfId="1613" xr:uid="{00000000-0005-0000-0000-00004A060000}"/>
    <cellStyle name="Normal 4 5 10" xfId="3052" xr:uid="{AEBB6D8E-8C98-4E02-AE44-B494C204F6DF}"/>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2 2 2" xfId="2783" xr:uid="{2DB61840-F56E-4709-9F72-437156ABB8F2}"/>
    <cellStyle name="Normal 4 5 2 2 2 2 3" xfId="2782" xr:uid="{E7329AAF-0FDE-47EE-9283-6C7DDE7B7DDF}"/>
    <cellStyle name="Normal 4 5 2 2 2 3" xfId="1619" xr:uid="{00000000-0005-0000-0000-000050060000}"/>
    <cellStyle name="Normal 4 5 2 2 2 3 2" xfId="2784" xr:uid="{035A4B73-1D6E-43DB-8685-0C722B8B82B4}"/>
    <cellStyle name="Normal 4 5 2 2 2 4" xfId="2781" xr:uid="{34D2ADB4-12C3-46F9-8751-4D48D53AE29F}"/>
    <cellStyle name="Normal 4 5 2 2 3" xfId="1620" xr:uid="{00000000-0005-0000-0000-000051060000}"/>
    <cellStyle name="Normal 4 5 2 2 3 2" xfId="1621" xr:uid="{00000000-0005-0000-0000-000052060000}"/>
    <cellStyle name="Normal 4 5 2 2 3 2 2" xfId="2786" xr:uid="{1BB7A457-F210-4FE5-8D37-1CAF6B19246E}"/>
    <cellStyle name="Normal 4 5 2 2 3 3" xfId="2785" xr:uid="{8E512770-8902-4927-BD0A-6929AEC8BEA6}"/>
    <cellStyle name="Normal 4 5 2 2 4" xfId="1622" xr:uid="{00000000-0005-0000-0000-000053060000}"/>
    <cellStyle name="Normal 4 5 2 2 4 2" xfId="2787" xr:uid="{17209E18-418C-4A4F-9B58-5821237F9FE3}"/>
    <cellStyle name="Normal 4 5 2 2 5" xfId="2780" xr:uid="{60DF11F9-1D3D-4C5C-9F21-8776F504AB53}"/>
    <cellStyle name="Normal 4 5 2 3" xfId="1623" xr:uid="{00000000-0005-0000-0000-000054060000}"/>
    <cellStyle name="Normal 4 5 2 3 2" xfId="1624" xr:uid="{00000000-0005-0000-0000-000055060000}"/>
    <cellStyle name="Normal 4 5 2 3 2 2" xfId="1625" xr:uid="{00000000-0005-0000-0000-000056060000}"/>
    <cellStyle name="Normal 4 5 2 3 2 2 2" xfId="2790" xr:uid="{C8915144-8AFA-4427-9B8E-E3C67C96E91B}"/>
    <cellStyle name="Normal 4 5 2 3 2 3" xfId="2789" xr:uid="{D003782E-3BB9-4BF7-8C97-579E9A40D5F8}"/>
    <cellStyle name="Normal 4 5 2 3 3" xfId="1626" xr:uid="{00000000-0005-0000-0000-000057060000}"/>
    <cellStyle name="Normal 4 5 2 3 3 2" xfId="2791" xr:uid="{A0E38358-8607-4BAA-917B-19BC8875E05C}"/>
    <cellStyle name="Normal 4 5 2 3 4" xfId="2788" xr:uid="{61A38E45-0BB7-4F10-98A6-89D7583AA43E}"/>
    <cellStyle name="Normal 4 5 2 4" xfId="1627" xr:uid="{00000000-0005-0000-0000-000058060000}"/>
    <cellStyle name="Normal 4 5 2 4 2" xfId="1628" xr:uid="{00000000-0005-0000-0000-000059060000}"/>
    <cellStyle name="Normal 4 5 2 4 2 2" xfId="2793" xr:uid="{5E7BC728-7A5C-4559-8981-086879653875}"/>
    <cellStyle name="Normal 4 5 2 4 3" xfId="2792" xr:uid="{A4F82F0F-E95B-4DCE-A992-FC99C3B01EF9}"/>
    <cellStyle name="Normal 4 5 2 5" xfId="1629" xr:uid="{00000000-0005-0000-0000-00005A060000}"/>
    <cellStyle name="Normal 4 5 2 5 2" xfId="2794" xr:uid="{57D8A2F3-CF55-48A1-9151-5DCD123DD482}"/>
    <cellStyle name="Normal 4 5 2 6" xfId="2779" xr:uid="{86BAC1ED-8B0B-465F-8602-91AC2A4FB8B5}"/>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2 2 2" xfId="2798" xr:uid="{F9AFBDF9-CA08-467C-8A4A-D7E3A9839E8F}"/>
    <cellStyle name="Normal 4 5 3 2 2 3" xfId="2797" xr:uid="{7314E891-4790-44C7-B1F7-2A3ABCF6F6D1}"/>
    <cellStyle name="Normal 4 5 3 2 3" xfId="1634" xr:uid="{00000000-0005-0000-0000-00005F060000}"/>
    <cellStyle name="Normal 4 5 3 2 3 2" xfId="2799" xr:uid="{ACAAB6AD-0FEE-47C0-B9C8-8ECD002226DF}"/>
    <cellStyle name="Normal 4 5 3 2 4" xfId="2796" xr:uid="{01BBA5E7-9629-4597-B5AE-A7D17D5FBF6E}"/>
    <cellStyle name="Normal 4 5 3 3" xfId="1635" xr:uid="{00000000-0005-0000-0000-000060060000}"/>
    <cellStyle name="Normal 4 5 3 3 2" xfId="1636" xr:uid="{00000000-0005-0000-0000-000061060000}"/>
    <cellStyle name="Normal 4 5 3 3 2 2" xfId="2801" xr:uid="{91C473FF-4516-4930-B18B-F300BA9DD6EB}"/>
    <cellStyle name="Normal 4 5 3 3 3" xfId="2800" xr:uid="{290FB7A4-70E7-4D23-8ADC-B78B172E57AE}"/>
    <cellStyle name="Normal 4 5 3 4" xfId="1637" xr:uid="{00000000-0005-0000-0000-000062060000}"/>
    <cellStyle name="Normal 4 5 3 4 2" xfId="2802" xr:uid="{D8B903EF-0F3E-4D28-ADEE-FAA707F15B5E}"/>
    <cellStyle name="Normal 4 5 3 5" xfId="2795" xr:uid="{F417BA2C-76C6-4662-960A-FF342AAE9B4F}"/>
    <cellStyle name="Normal 4 5 4" xfId="1638" xr:uid="{00000000-0005-0000-0000-000063060000}"/>
    <cellStyle name="Normal 4 5 4 2" xfId="1639" xr:uid="{00000000-0005-0000-0000-000064060000}"/>
    <cellStyle name="Normal 4 5 4 2 2" xfId="1640" xr:uid="{00000000-0005-0000-0000-000065060000}"/>
    <cellStyle name="Normal 4 5 4 2 2 2" xfId="2805" xr:uid="{1B5F91AF-C760-4970-AB3A-955572B4B545}"/>
    <cellStyle name="Normal 4 5 4 2 3" xfId="2804" xr:uid="{7C910D7F-BF44-478B-9994-332E9A9C242E}"/>
    <cellStyle name="Normal 4 5 4 3" xfId="1641" xr:uid="{00000000-0005-0000-0000-000066060000}"/>
    <cellStyle name="Normal 4 5 4 3 2" xfId="2806" xr:uid="{1943D6E5-4003-4DD4-A8B8-A80BB7ECB25F}"/>
    <cellStyle name="Normal 4 5 4 4" xfId="2803" xr:uid="{B85230C3-83C2-42B7-B026-7E09C2877FC8}"/>
    <cellStyle name="Normal 4 5 5" xfId="1642" xr:uid="{00000000-0005-0000-0000-000067060000}"/>
    <cellStyle name="Normal 4 5 5 2" xfId="1643" xr:uid="{00000000-0005-0000-0000-000068060000}"/>
    <cellStyle name="Normal 4 5 5 2 2" xfId="2808" xr:uid="{1AB9FA98-CF2D-43A2-8A5A-159DE5C3FA59}"/>
    <cellStyle name="Normal 4 5 5 3" xfId="2807" xr:uid="{7EC4CA21-6E6C-4A4C-AB71-03670DCBA015}"/>
    <cellStyle name="Normal 4 5 6" xfId="1644" xr:uid="{00000000-0005-0000-0000-000069060000}"/>
    <cellStyle name="Normal 4 5 6 2" xfId="2809" xr:uid="{3030A783-5E9C-4F78-A201-965803BED375}"/>
    <cellStyle name="Normal 4 5 7" xfId="1645" xr:uid="{00000000-0005-0000-0000-00006A060000}"/>
    <cellStyle name="Normal 4 5 7 2" xfId="2778" xr:uid="{976503D1-7B53-4B92-AFCA-9AE27C90D94B}"/>
    <cellStyle name="Normal 4 5 8" xfId="1646" xr:uid="{00000000-0005-0000-0000-00006B060000}"/>
    <cellStyle name="Normal 4 5 9" xfId="2055" xr:uid="{E3FC2777-A2AC-468C-8BDA-84BC36C897C3}"/>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2 2 2" xfId="2814" xr:uid="{AEB051DF-AA25-4DE2-9BEA-08C069B916E9}"/>
    <cellStyle name="Normal 4 6 2 2 2 3" xfId="2813" xr:uid="{D66FD6AA-5252-47F6-B8AE-80D87C0ADD53}"/>
    <cellStyle name="Normal 4 6 2 2 3" xfId="1652" xr:uid="{00000000-0005-0000-0000-000071060000}"/>
    <cellStyle name="Normal 4 6 2 2 3 2" xfId="2815" xr:uid="{FCBB24EA-26FE-4BCC-9DBB-DD49092B2E9A}"/>
    <cellStyle name="Normal 4 6 2 2 4" xfId="2812" xr:uid="{B32DA858-001C-415A-9B1F-A01595D009EE}"/>
    <cellStyle name="Normal 4 6 2 3" xfId="1653" xr:uid="{00000000-0005-0000-0000-000072060000}"/>
    <cellStyle name="Normal 4 6 2 3 2" xfId="1654" xr:uid="{00000000-0005-0000-0000-000073060000}"/>
    <cellStyle name="Normal 4 6 2 3 2 2" xfId="2817" xr:uid="{53449169-0929-467E-BF44-AF3FBFD80866}"/>
    <cellStyle name="Normal 4 6 2 3 3" xfId="2816" xr:uid="{43A679EA-162B-4FE5-9202-2261508156A3}"/>
    <cellStyle name="Normal 4 6 2 4" xfId="1655" xr:uid="{00000000-0005-0000-0000-000074060000}"/>
    <cellStyle name="Normal 4 6 2 4 2" xfId="2818" xr:uid="{0F24E0FC-0BEA-4E84-8B68-F11DCEE6E05E}"/>
    <cellStyle name="Normal 4 6 2 5" xfId="2811" xr:uid="{F7EC3FD9-E7B7-41FF-81B1-45674E4C0A72}"/>
    <cellStyle name="Normal 4 6 3" xfId="1656" xr:uid="{00000000-0005-0000-0000-000075060000}"/>
    <cellStyle name="Normal 4 6 3 2" xfId="1657" xr:uid="{00000000-0005-0000-0000-000076060000}"/>
    <cellStyle name="Normal 4 6 3 2 2" xfId="1658" xr:uid="{00000000-0005-0000-0000-000077060000}"/>
    <cellStyle name="Normal 4 6 3 2 2 2" xfId="2821" xr:uid="{D741EB3B-4BF6-4CEB-8577-8FCF71AACBA9}"/>
    <cellStyle name="Normal 4 6 3 2 3" xfId="2820" xr:uid="{322460A6-F0C6-4374-9721-3379FC1B86E5}"/>
    <cellStyle name="Normal 4 6 3 3" xfId="1659" xr:uid="{00000000-0005-0000-0000-000078060000}"/>
    <cellStyle name="Normal 4 6 3 3 2" xfId="2822" xr:uid="{A0792F3B-D07F-4581-9857-21C1BEA203A4}"/>
    <cellStyle name="Normal 4 6 3 4" xfId="2819" xr:uid="{07798451-69FC-4B5F-9F45-53CA7EDF4328}"/>
    <cellStyle name="Normal 4 6 4" xfId="1660" xr:uid="{00000000-0005-0000-0000-000079060000}"/>
    <cellStyle name="Normal 4 6 4 2" xfId="1661" xr:uid="{00000000-0005-0000-0000-00007A060000}"/>
    <cellStyle name="Normal 4 6 4 2 2" xfId="2824" xr:uid="{BCF659C6-2C74-46F0-87D1-A87CEB635786}"/>
    <cellStyle name="Normal 4 6 4 3" xfId="2823" xr:uid="{DA9A17B4-B5DA-464A-894C-2CCDECD4B07B}"/>
    <cellStyle name="Normal 4 6 5" xfId="1662" xr:uid="{00000000-0005-0000-0000-00007B060000}"/>
    <cellStyle name="Normal 4 6 5 2" xfId="2825" xr:uid="{DB489F6C-C725-40EE-BC1F-5658AA8D7275}"/>
    <cellStyle name="Normal 4 6 6" xfId="2810" xr:uid="{8636F63E-73B5-460E-88F4-D186FAA1376D}"/>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2 2 2" xfId="2829" xr:uid="{5D7D9423-CC96-490C-BA81-B4FFF62325E3}"/>
    <cellStyle name="Normal 4 7 2 2 3" xfId="2828" xr:uid="{BB01EA37-13AE-4145-BC20-D77E3A3F9B19}"/>
    <cellStyle name="Normal 4 7 2 3" xfId="1667" xr:uid="{00000000-0005-0000-0000-000080060000}"/>
    <cellStyle name="Normal 4 7 2 3 2" xfId="2830" xr:uid="{C961BC4C-8B9A-4C52-8686-3E33F36D5F94}"/>
    <cellStyle name="Normal 4 7 2 4" xfId="2827" xr:uid="{7DBD7074-6EB0-4A0E-BEF8-2705775FE9DE}"/>
    <cellStyle name="Normal 4 7 3" xfId="1668" xr:uid="{00000000-0005-0000-0000-000081060000}"/>
    <cellStyle name="Normal 4 7 3 2" xfId="1669" xr:uid="{00000000-0005-0000-0000-000082060000}"/>
    <cellStyle name="Normal 4 7 3 2 2" xfId="2832" xr:uid="{77CABD5D-6C23-4C94-BDD4-F7C7890245DC}"/>
    <cellStyle name="Normal 4 7 3 3" xfId="2831" xr:uid="{0B84BF65-1A70-4EE5-8A9B-27C05349714D}"/>
    <cellStyle name="Normal 4 7 4" xfId="1670" xr:uid="{00000000-0005-0000-0000-000083060000}"/>
    <cellStyle name="Normal 4 7 4 2" xfId="2833" xr:uid="{7041C175-1616-4BDD-BFA3-1794A0AE80B0}"/>
    <cellStyle name="Normal 4 7 5" xfId="2826" xr:uid="{C777C2A3-A582-40D7-8109-812FDCAB006F}"/>
    <cellStyle name="Normal 4 8" xfId="1671" xr:uid="{00000000-0005-0000-0000-000084060000}"/>
    <cellStyle name="Normal 4 8 2" xfId="1672" xr:uid="{00000000-0005-0000-0000-000085060000}"/>
    <cellStyle name="Normal 4 8 2 2" xfId="1673" xr:uid="{00000000-0005-0000-0000-000086060000}"/>
    <cellStyle name="Normal 4 8 2 2 2" xfId="2836" xr:uid="{38F27D98-2E9B-486D-AFCF-D9992A820E85}"/>
    <cellStyle name="Normal 4 8 2 3" xfId="2835" xr:uid="{A4F098ED-376B-4CF9-9A8B-04E07DA79BE1}"/>
    <cellStyle name="Normal 4 8 3" xfId="1674" xr:uid="{00000000-0005-0000-0000-000087060000}"/>
    <cellStyle name="Normal 4 8 3 2" xfId="2837" xr:uid="{F80FA158-4729-494E-80CD-66D1063E7EB3}"/>
    <cellStyle name="Normal 4 8 4" xfId="2834" xr:uid="{725CADCD-D0BB-451B-9704-B34F72A466E7}"/>
    <cellStyle name="Normal 4 9" xfId="1675" xr:uid="{00000000-0005-0000-0000-000088060000}"/>
    <cellStyle name="Normal 4 9 2" xfId="1676" xr:uid="{00000000-0005-0000-0000-000089060000}"/>
    <cellStyle name="Normal 4 9 2 2" xfId="2839" xr:uid="{F5A7F066-51F4-422B-A44D-3965F8416A6D}"/>
    <cellStyle name="Normal 4 9 3" xfId="2838" xr:uid="{E65AB2CF-1C44-45B2-822D-11D28C3C8049}"/>
    <cellStyle name="Normal 5" xfId="1677" xr:uid="{00000000-0005-0000-0000-00008A060000}"/>
    <cellStyle name="Normal 5 10" xfId="1678" xr:uid="{00000000-0005-0000-0000-00008B060000}"/>
    <cellStyle name="Normal 5 11" xfId="1679" xr:uid="{00000000-0005-0000-0000-00008C060000}"/>
    <cellStyle name="Normal 5 12" xfId="2056" xr:uid="{618CD4A9-3B9B-4F2D-A4F5-91CEE9BD9630}"/>
    <cellStyle name="Normal 5 13" xfId="3053" xr:uid="{42A9B1FF-BD33-42EF-8757-6C42133683E8}"/>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2 2 2" xfId="2845" xr:uid="{86E54B49-C40A-4C09-9819-5578BF7FDD48}"/>
    <cellStyle name="Normal 5 2 2 2 2 2 2 3" xfId="2844" xr:uid="{47FE1DE0-7E4D-4CCC-BC5D-9F213A4914B6}"/>
    <cellStyle name="Normal 5 2 2 2 2 2 3" xfId="1687" xr:uid="{00000000-0005-0000-0000-000094060000}"/>
    <cellStyle name="Normal 5 2 2 2 2 2 3 2" xfId="2846" xr:uid="{3D8EB448-635E-490A-B68A-03614A0F5C5F}"/>
    <cellStyle name="Normal 5 2 2 2 2 2 4" xfId="2843" xr:uid="{37F9BAA0-65A2-4C40-8B17-3C64D531022E}"/>
    <cellStyle name="Normal 5 2 2 2 2 3" xfId="1688" xr:uid="{00000000-0005-0000-0000-000095060000}"/>
    <cellStyle name="Normal 5 2 2 2 2 3 2" xfId="1689" xr:uid="{00000000-0005-0000-0000-000096060000}"/>
    <cellStyle name="Normal 5 2 2 2 2 3 2 2" xfId="2848" xr:uid="{F6D1F4E9-F6ED-4A5E-9906-4FF1608A16F9}"/>
    <cellStyle name="Normal 5 2 2 2 2 3 3" xfId="2847" xr:uid="{8B717566-68DB-4D83-8A7B-E70A0AF57C7F}"/>
    <cellStyle name="Normal 5 2 2 2 2 4" xfId="1690" xr:uid="{00000000-0005-0000-0000-000097060000}"/>
    <cellStyle name="Normal 5 2 2 2 2 4 2" xfId="2849" xr:uid="{7DA07001-196C-47AA-83CA-57C5FAAE0E2A}"/>
    <cellStyle name="Normal 5 2 2 2 2 5" xfId="2842" xr:uid="{05692A04-51A8-4799-93BF-8B77C862BF5B}"/>
    <cellStyle name="Normal 5 2 2 2 3" xfId="1691" xr:uid="{00000000-0005-0000-0000-000098060000}"/>
    <cellStyle name="Normal 5 2 2 2 3 2" xfId="1692" xr:uid="{00000000-0005-0000-0000-000099060000}"/>
    <cellStyle name="Normal 5 2 2 2 3 2 2" xfId="1693" xr:uid="{00000000-0005-0000-0000-00009A060000}"/>
    <cellStyle name="Normal 5 2 2 2 3 2 2 2" xfId="2852" xr:uid="{548EB055-5FC1-4003-AE24-09D34C1424AF}"/>
    <cellStyle name="Normal 5 2 2 2 3 2 3" xfId="2851" xr:uid="{18A30142-F0CD-4EAC-AF4C-09482AD6223C}"/>
    <cellStyle name="Normal 5 2 2 2 3 3" xfId="1694" xr:uid="{00000000-0005-0000-0000-00009B060000}"/>
    <cellStyle name="Normal 5 2 2 2 3 3 2" xfId="2853" xr:uid="{18E6E451-8E8C-4B66-86DE-53E5516FB745}"/>
    <cellStyle name="Normal 5 2 2 2 3 4" xfId="2850" xr:uid="{C2853C79-9133-4228-BBF5-1B08EFBEDD0C}"/>
    <cellStyle name="Normal 5 2 2 2 4" xfId="1695" xr:uid="{00000000-0005-0000-0000-00009C060000}"/>
    <cellStyle name="Normal 5 2 2 2 4 2" xfId="1696" xr:uid="{00000000-0005-0000-0000-00009D060000}"/>
    <cellStyle name="Normal 5 2 2 2 4 2 2" xfId="2855" xr:uid="{31E2A9F5-C2D3-4F5E-B727-48DB0875C361}"/>
    <cellStyle name="Normal 5 2 2 2 4 3" xfId="2854" xr:uid="{FF9FDE56-72B2-4165-8149-A7976C356E31}"/>
    <cellStyle name="Normal 5 2 2 2 5" xfId="1697" xr:uid="{00000000-0005-0000-0000-00009E060000}"/>
    <cellStyle name="Normal 5 2 2 2 5 2" xfId="2856" xr:uid="{4310E505-5019-46D5-960D-110FDB85F9B9}"/>
    <cellStyle name="Normal 5 2 2 2 6" xfId="2841" xr:uid="{88E3503D-3409-47B9-901E-0A96F98C1407}"/>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2 2 2" xfId="2860" xr:uid="{822DD1FE-7599-4D27-8EDD-E756BE49A9F8}"/>
    <cellStyle name="Normal 5 2 2 3 2 2 3" xfId="2859" xr:uid="{D37248D2-3338-4F15-909F-1B44C0DAC9A5}"/>
    <cellStyle name="Normal 5 2 2 3 2 3" xfId="1702" xr:uid="{00000000-0005-0000-0000-0000A3060000}"/>
    <cellStyle name="Normal 5 2 2 3 2 3 2" xfId="2861" xr:uid="{D655729B-109E-4A68-A325-754D56BFB9B4}"/>
    <cellStyle name="Normal 5 2 2 3 2 4" xfId="2858" xr:uid="{528AAC6D-D640-4B22-B8BD-3FD03915FCC4}"/>
    <cellStyle name="Normal 5 2 2 3 3" xfId="1703" xr:uid="{00000000-0005-0000-0000-0000A4060000}"/>
    <cellStyle name="Normal 5 2 2 3 3 2" xfId="1704" xr:uid="{00000000-0005-0000-0000-0000A5060000}"/>
    <cellStyle name="Normal 5 2 2 3 3 2 2" xfId="2863" xr:uid="{90078871-66F0-4F0B-90FA-6BFE0869778B}"/>
    <cellStyle name="Normal 5 2 2 3 3 3" xfId="2862" xr:uid="{C115C85A-D7D3-4A66-B84E-3CD215994DC5}"/>
    <cellStyle name="Normal 5 2 2 3 4" xfId="1705" xr:uid="{00000000-0005-0000-0000-0000A6060000}"/>
    <cellStyle name="Normal 5 2 2 3 4 2" xfId="2864" xr:uid="{82ECB5A9-06A8-48BB-9C15-DEF3009601E9}"/>
    <cellStyle name="Normal 5 2 2 3 5" xfId="2857" xr:uid="{EB7B107B-F347-470E-B2B8-BB9F6E6DF2E9}"/>
    <cellStyle name="Normal 5 2 2 4" xfId="1706" xr:uid="{00000000-0005-0000-0000-0000A7060000}"/>
    <cellStyle name="Normal 5 2 2 4 2" xfId="1707" xr:uid="{00000000-0005-0000-0000-0000A8060000}"/>
    <cellStyle name="Normal 5 2 2 4 2 2" xfId="1708" xr:uid="{00000000-0005-0000-0000-0000A9060000}"/>
    <cellStyle name="Normal 5 2 2 4 2 2 2" xfId="2867" xr:uid="{46559744-84CD-41A4-B86F-3B489682E6ED}"/>
    <cellStyle name="Normal 5 2 2 4 2 3" xfId="2866" xr:uid="{FF677F27-69F6-4D38-B9B4-DFC0CAED14BB}"/>
    <cellStyle name="Normal 5 2 2 4 3" xfId="1709" xr:uid="{00000000-0005-0000-0000-0000AA060000}"/>
    <cellStyle name="Normal 5 2 2 4 3 2" xfId="2868" xr:uid="{FB93F539-5232-4112-9DED-DF8B96205E9E}"/>
    <cellStyle name="Normal 5 2 2 4 4" xfId="2865" xr:uid="{BAEB2372-3CCB-463B-8055-F03653A3386C}"/>
    <cellStyle name="Normal 5 2 2 5" xfId="1710" xr:uid="{00000000-0005-0000-0000-0000AB060000}"/>
    <cellStyle name="Normal 5 2 2 5 2" xfId="1711" xr:uid="{00000000-0005-0000-0000-0000AC060000}"/>
    <cellStyle name="Normal 5 2 2 5 2 2" xfId="2870" xr:uid="{0A38310E-72F3-48CC-8D7C-5D86397D986A}"/>
    <cellStyle name="Normal 5 2 2 5 3" xfId="2869" xr:uid="{39324E08-38E0-4274-8601-0CA62E89CB6B}"/>
    <cellStyle name="Normal 5 2 2 6" xfId="1712" xr:uid="{00000000-0005-0000-0000-0000AD060000}"/>
    <cellStyle name="Normal 5 2 2 6 2" xfId="2871" xr:uid="{6B8FC30F-539F-41A7-8E72-518AED91C884}"/>
    <cellStyle name="Normal 5 2 2 7" xfId="2840" xr:uid="{DA929CC7-2245-4E87-941B-4EA12C2B8A54}"/>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2 2 2" xfId="2876" xr:uid="{716BF816-D632-4946-B69A-B9A5772211CA}"/>
    <cellStyle name="Normal 5 2 3 2 2 2 3" xfId="2875" xr:uid="{87AF1E03-0234-4E75-B78B-E00086FB86E4}"/>
    <cellStyle name="Normal 5 2 3 2 2 3" xfId="1718" xr:uid="{00000000-0005-0000-0000-0000B3060000}"/>
    <cellStyle name="Normal 5 2 3 2 2 3 2" xfId="2877" xr:uid="{B7963B0E-4829-4690-893D-1F99993FC8A7}"/>
    <cellStyle name="Normal 5 2 3 2 2 4" xfId="2874" xr:uid="{DB5F09B0-3CE8-4BEC-8663-06F445B55E58}"/>
    <cellStyle name="Normal 5 2 3 2 3" xfId="1719" xr:uid="{00000000-0005-0000-0000-0000B4060000}"/>
    <cellStyle name="Normal 5 2 3 2 3 2" xfId="1720" xr:uid="{00000000-0005-0000-0000-0000B5060000}"/>
    <cellStyle name="Normal 5 2 3 2 3 2 2" xfId="2879" xr:uid="{AC817BF2-9D3C-4909-8F91-7F2F274E64C0}"/>
    <cellStyle name="Normal 5 2 3 2 3 3" xfId="2878" xr:uid="{1BAEB9DF-B764-4335-8AFA-502E8AA4DFB1}"/>
    <cellStyle name="Normal 5 2 3 2 4" xfId="1721" xr:uid="{00000000-0005-0000-0000-0000B6060000}"/>
    <cellStyle name="Normal 5 2 3 2 4 2" xfId="2880" xr:uid="{7EF9F60E-7847-4707-B070-20ACFD004690}"/>
    <cellStyle name="Normal 5 2 3 2 5" xfId="2873" xr:uid="{E4DE02F3-1527-40BE-9C3F-F41A100B831F}"/>
    <cellStyle name="Normal 5 2 3 3" xfId="1722" xr:uid="{00000000-0005-0000-0000-0000B7060000}"/>
    <cellStyle name="Normal 5 2 3 3 2" xfId="1723" xr:uid="{00000000-0005-0000-0000-0000B8060000}"/>
    <cellStyle name="Normal 5 2 3 3 2 2" xfId="1724" xr:uid="{00000000-0005-0000-0000-0000B9060000}"/>
    <cellStyle name="Normal 5 2 3 3 2 2 2" xfId="2883" xr:uid="{95BD80D9-99AB-4FB2-9C91-8CFD63332D35}"/>
    <cellStyle name="Normal 5 2 3 3 2 3" xfId="2882" xr:uid="{C2F90F03-284C-4855-8D96-5E21B0B51554}"/>
    <cellStyle name="Normal 5 2 3 3 3" xfId="1725" xr:uid="{00000000-0005-0000-0000-0000BA060000}"/>
    <cellStyle name="Normal 5 2 3 3 3 2" xfId="2884" xr:uid="{CDA5D1C3-39E9-4497-930E-1BA8DE315D10}"/>
    <cellStyle name="Normal 5 2 3 3 4" xfId="2881" xr:uid="{624E3DC4-6600-4276-9945-EC89C6475379}"/>
    <cellStyle name="Normal 5 2 3 4" xfId="1726" xr:uid="{00000000-0005-0000-0000-0000BB060000}"/>
    <cellStyle name="Normal 5 2 3 4 2" xfId="1727" xr:uid="{00000000-0005-0000-0000-0000BC060000}"/>
    <cellStyle name="Normal 5 2 3 4 2 2" xfId="2886" xr:uid="{D0FA6737-CEC2-41E6-ABC6-48A86109D3A8}"/>
    <cellStyle name="Normal 5 2 3 4 3" xfId="2885" xr:uid="{569A5BB3-C0AD-4F9A-BD97-C4C7597723F9}"/>
    <cellStyle name="Normal 5 2 3 5" xfId="1728" xr:uid="{00000000-0005-0000-0000-0000BD060000}"/>
    <cellStyle name="Normal 5 2 3 5 2" xfId="2887" xr:uid="{98664265-3114-466D-B567-814B43CCD625}"/>
    <cellStyle name="Normal 5 2 3 6" xfId="2872" xr:uid="{D3D9E2F4-0870-4403-8E30-F1721E081307}"/>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2 2 2" xfId="2891" xr:uid="{80F77280-CE4A-4F54-BE4A-EDE4A71949D6}"/>
    <cellStyle name="Normal 5 2 4 2 2 3" xfId="2890" xr:uid="{549E8945-B67E-4283-B2BB-1B6DB511C04B}"/>
    <cellStyle name="Normal 5 2 4 2 3" xfId="1733" xr:uid="{00000000-0005-0000-0000-0000C2060000}"/>
    <cellStyle name="Normal 5 2 4 2 3 2" xfId="2892" xr:uid="{617483CE-8D92-4F57-BD1C-D801CF4AEB14}"/>
    <cellStyle name="Normal 5 2 4 2 4" xfId="2889" xr:uid="{837E4982-7DB4-4A0A-9997-792B8A1FD358}"/>
    <cellStyle name="Normal 5 2 4 3" xfId="1734" xr:uid="{00000000-0005-0000-0000-0000C3060000}"/>
    <cellStyle name="Normal 5 2 4 3 2" xfId="1735" xr:uid="{00000000-0005-0000-0000-0000C4060000}"/>
    <cellStyle name="Normal 5 2 4 3 2 2" xfId="2894" xr:uid="{E55FEA7A-8A48-4D1B-9B91-73AC25989208}"/>
    <cellStyle name="Normal 5 2 4 3 3" xfId="2893" xr:uid="{4C4F3337-29A7-4922-9AE9-2AB6A6ECB6BF}"/>
    <cellStyle name="Normal 5 2 4 4" xfId="1736" xr:uid="{00000000-0005-0000-0000-0000C5060000}"/>
    <cellStyle name="Normal 5 2 4 4 2" xfId="2895" xr:uid="{69E6CB9E-24E4-4BCA-A288-DD74E54FD4AF}"/>
    <cellStyle name="Normal 5 2 4 5" xfId="2888" xr:uid="{D2713C03-8793-4CF8-B987-358EBF1B98CA}"/>
    <cellStyle name="Normal 5 2 5" xfId="1737" xr:uid="{00000000-0005-0000-0000-0000C6060000}"/>
    <cellStyle name="Normal 5 2 5 2" xfId="1738" xr:uid="{00000000-0005-0000-0000-0000C7060000}"/>
    <cellStyle name="Normal 5 2 5 2 2" xfId="1739" xr:uid="{00000000-0005-0000-0000-0000C8060000}"/>
    <cellStyle name="Normal 5 2 5 2 2 2" xfId="2898" xr:uid="{642C7DDF-C433-4D4E-AEDE-66625D8B8D25}"/>
    <cellStyle name="Normal 5 2 5 2 3" xfId="2897" xr:uid="{AE027C33-B0B0-44FA-8AE5-37717C334324}"/>
    <cellStyle name="Normal 5 2 5 3" xfId="1740" xr:uid="{00000000-0005-0000-0000-0000C9060000}"/>
    <cellStyle name="Normal 5 2 5 3 2" xfId="2899" xr:uid="{277C9CD8-10F0-4956-B3D5-265A719F764E}"/>
    <cellStyle name="Normal 5 2 5 4" xfId="2896" xr:uid="{011EE7E3-A29F-400D-A025-455D35F10CBC}"/>
    <cellStyle name="Normal 5 2 6" xfId="1741" xr:uid="{00000000-0005-0000-0000-0000CA060000}"/>
    <cellStyle name="Normal 5 2 6 2" xfId="1742" xr:uid="{00000000-0005-0000-0000-0000CB060000}"/>
    <cellStyle name="Normal 5 2 6 2 2" xfId="2901" xr:uid="{1093B511-290D-420A-8A0F-903371B27876}"/>
    <cellStyle name="Normal 5 2 6 3" xfId="2900" xr:uid="{C6CFCE38-8059-454E-8F46-D0A95E411144}"/>
    <cellStyle name="Normal 5 2 7" xfId="1743" xr:uid="{00000000-0005-0000-0000-0000CC060000}"/>
    <cellStyle name="Normal 5 2 7 2" xfId="2902" xr:uid="{96F1E2B3-F757-4705-9637-F7EA798FE26E}"/>
    <cellStyle name="Normal 5 2 8" xfId="2057" xr:uid="{C676BCB0-C530-4915-B399-AD385DF54FAD}"/>
    <cellStyle name="Normal 5 2 9" xfId="3054" xr:uid="{46FD94DB-A848-4D0C-9015-D7F7921268A4}"/>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2 2 2" xfId="2908" xr:uid="{58597354-1219-4B83-B495-D4667AF01F40}"/>
    <cellStyle name="Normal 5 3 2 2 2 2 2 3" xfId="2907" xr:uid="{82355E73-7039-44D4-BF1D-8CAB1135ECD5}"/>
    <cellStyle name="Normal 5 3 2 2 2 2 3" xfId="1751" xr:uid="{00000000-0005-0000-0000-0000D4060000}"/>
    <cellStyle name="Normal 5 3 2 2 2 2 3 2" xfId="2909" xr:uid="{21F0A377-7DBF-4BA2-A476-F9972A83A928}"/>
    <cellStyle name="Normal 5 3 2 2 2 2 4" xfId="2906" xr:uid="{F51203DD-F849-4337-9DBF-B168419280F4}"/>
    <cellStyle name="Normal 5 3 2 2 2 3" xfId="1752" xr:uid="{00000000-0005-0000-0000-0000D5060000}"/>
    <cellStyle name="Normal 5 3 2 2 2 3 2" xfId="1753" xr:uid="{00000000-0005-0000-0000-0000D6060000}"/>
    <cellStyle name="Normal 5 3 2 2 2 3 2 2" xfId="2911" xr:uid="{47137106-6A61-42C9-87CD-F26780CE66E5}"/>
    <cellStyle name="Normal 5 3 2 2 2 3 3" xfId="2910" xr:uid="{BC3FFE05-2EDA-474C-8F28-3695DCF6F3F8}"/>
    <cellStyle name="Normal 5 3 2 2 2 4" xfId="1754" xr:uid="{00000000-0005-0000-0000-0000D7060000}"/>
    <cellStyle name="Normal 5 3 2 2 2 4 2" xfId="2912" xr:uid="{259A94C0-4E46-4B33-88D2-4A87D972DD71}"/>
    <cellStyle name="Normal 5 3 2 2 2 5" xfId="2905" xr:uid="{28B106EE-792C-4757-A163-2521158082B8}"/>
    <cellStyle name="Normal 5 3 2 2 3" xfId="1755" xr:uid="{00000000-0005-0000-0000-0000D8060000}"/>
    <cellStyle name="Normal 5 3 2 2 3 2" xfId="1756" xr:uid="{00000000-0005-0000-0000-0000D9060000}"/>
    <cellStyle name="Normal 5 3 2 2 3 2 2" xfId="1757" xr:uid="{00000000-0005-0000-0000-0000DA060000}"/>
    <cellStyle name="Normal 5 3 2 2 3 2 2 2" xfId="2915" xr:uid="{BDF05DFA-5EFE-4DCA-942F-2E1AE3129828}"/>
    <cellStyle name="Normal 5 3 2 2 3 2 3" xfId="2914" xr:uid="{0B96233E-E1F8-46A6-BBB7-80E58C6A662F}"/>
    <cellStyle name="Normal 5 3 2 2 3 3" xfId="1758" xr:uid="{00000000-0005-0000-0000-0000DB060000}"/>
    <cellStyle name="Normal 5 3 2 2 3 3 2" xfId="2916" xr:uid="{26979499-0CDE-4557-97DD-82DB0F0E2D2B}"/>
    <cellStyle name="Normal 5 3 2 2 3 4" xfId="2913" xr:uid="{A00BDCC4-3950-4BA2-8064-644E3A188C35}"/>
    <cellStyle name="Normal 5 3 2 2 4" xfId="1759" xr:uid="{00000000-0005-0000-0000-0000DC060000}"/>
    <cellStyle name="Normal 5 3 2 2 4 2" xfId="1760" xr:uid="{00000000-0005-0000-0000-0000DD060000}"/>
    <cellStyle name="Normal 5 3 2 2 4 2 2" xfId="2918" xr:uid="{E1A35F4B-D20E-4944-8D51-B65D76CD36EA}"/>
    <cellStyle name="Normal 5 3 2 2 4 3" xfId="2917" xr:uid="{0319A950-29C2-4F51-9C2E-B098649E065A}"/>
    <cellStyle name="Normal 5 3 2 2 5" xfId="1761" xr:uid="{00000000-0005-0000-0000-0000DE060000}"/>
    <cellStyle name="Normal 5 3 2 2 5 2" xfId="2919" xr:uid="{46B0C139-A5B7-48FF-A284-3DFA5419F65E}"/>
    <cellStyle name="Normal 5 3 2 2 6" xfId="2904" xr:uid="{E22B0DE7-312D-474B-BAE2-005EF23D32D5}"/>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2 2 2" xfId="2923" xr:uid="{C5F31834-E8C4-4FC8-B7B2-965F8E836077}"/>
    <cellStyle name="Normal 5 3 2 3 2 2 3" xfId="2922" xr:uid="{36871419-4EDA-4230-8FC6-40B1DA4BD4C0}"/>
    <cellStyle name="Normal 5 3 2 3 2 3" xfId="1766" xr:uid="{00000000-0005-0000-0000-0000E3060000}"/>
    <cellStyle name="Normal 5 3 2 3 2 3 2" xfId="2924" xr:uid="{7E710DF6-0A0F-48D3-84D1-FF8BAF36F287}"/>
    <cellStyle name="Normal 5 3 2 3 2 4" xfId="2921" xr:uid="{D6D75BF5-E61A-445E-8CB4-6A6937890DCC}"/>
    <cellStyle name="Normal 5 3 2 3 3" xfId="1767" xr:uid="{00000000-0005-0000-0000-0000E4060000}"/>
    <cellStyle name="Normal 5 3 2 3 3 2" xfId="1768" xr:uid="{00000000-0005-0000-0000-0000E5060000}"/>
    <cellStyle name="Normal 5 3 2 3 3 2 2" xfId="2926" xr:uid="{5FD4A2FC-D2E0-44D0-88D5-8E4781B0279F}"/>
    <cellStyle name="Normal 5 3 2 3 3 3" xfId="2925" xr:uid="{51C72A33-9EC3-47A1-9576-0F2A8132B1FF}"/>
    <cellStyle name="Normal 5 3 2 3 4" xfId="1769" xr:uid="{00000000-0005-0000-0000-0000E6060000}"/>
    <cellStyle name="Normal 5 3 2 3 4 2" xfId="2927" xr:uid="{D812370C-CCB4-43CD-8734-7D5770C47B45}"/>
    <cellStyle name="Normal 5 3 2 3 5" xfId="2920" xr:uid="{8B6C98C4-4A5D-4856-A8BB-53963AF23523}"/>
    <cellStyle name="Normal 5 3 2 4" xfId="1770" xr:uid="{00000000-0005-0000-0000-0000E7060000}"/>
    <cellStyle name="Normal 5 3 2 4 2" xfId="1771" xr:uid="{00000000-0005-0000-0000-0000E8060000}"/>
    <cellStyle name="Normal 5 3 2 4 2 2" xfId="1772" xr:uid="{00000000-0005-0000-0000-0000E9060000}"/>
    <cellStyle name="Normal 5 3 2 4 2 2 2" xfId="2930" xr:uid="{83023413-CE4B-4924-BF73-F42A6B9D12C9}"/>
    <cellStyle name="Normal 5 3 2 4 2 3" xfId="2929" xr:uid="{3A872CAF-7A85-47D2-877F-5F8CA8391E1F}"/>
    <cellStyle name="Normal 5 3 2 4 3" xfId="1773" xr:uid="{00000000-0005-0000-0000-0000EA060000}"/>
    <cellStyle name="Normal 5 3 2 4 3 2" xfId="2931" xr:uid="{D04C542E-3F06-442D-8377-9F6EB850B445}"/>
    <cellStyle name="Normal 5 3 2 4 4" xfId="2928" xr:uid="{BBD844F4-2B5B-4B78-A3D0-C9B4B3A1D60F}"/>
    <cellStyle name="Normal 5 3 2 5" xfId="1774" xr:uid="{00000000-0005-0000-0000-0000EB060000}"/>
    <cellStyle name="Normal 5 3 2 5 2" xfId="1775" xr:uid="{00000000-0005-0000-0000-0000EC060000}"/>
    <cellStyle name="Normal 5 3 2 5 2 2" xfId="2933" xr:uid="{80E8ABBA-1354-4092-A1C8-38DC2A0F9058}"/>
    <cellStyle name="Normal 5 3 2 5 3" xfId="2932" xr:uid="{FD53A278-2FBA-4EAE-B21C-9315C127EB5E}"/>
    <cellStyle name="Normal 5 3 2 6" xfId="1776" xr:uid="{00000000-0005-0000-0000-0000ED060000}"/>
    <cellStyle name="Normal 5 3 2 6 2" xfId="2934" xr:uid="{7652424D-9095-4F4B-816A-2C3C12EB33E1}"/>
    <cellStyle name="Normal 5 3 2 7" xfId="2903" xr:uid="{B70EA5ED-72EC-4BEB-8956-8AFF25A069F9}"/>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2 2 2" xfId="2939" xr:uid="{A25FF14D-8A9B-4FBB-A447-2F93EB9FE8AF}"/>
    <cellStyle name="Normal 5 3 3 2 2 2 3" xfId="2938" xr:uid="{9877AE67-6E51-47A6-8478-2F4170E6F8AB}"/>
    <cellStyle name="Normal 5 3 3 2 2 3" xfId="1782" xr:uid="{00000000-0005-0000-0000-0000F3060000}"/>
    <cellStyle name="Normal 5 3 3 2 2 3 2" xfId="2940" xr:uid="{034F8BA4-5D25-428B-8DFC-926F8BDFB967}"/>
    <cellStyle name="Normal 5 3 3 2 2 4" xfId="2937" xr:uid="{C9B9B0CB-37C5-4F0B-98B6-DFFC3FEF9133}"/>
    <cellStyle name="Normal 5 3 3 2 3" xfId="1783" xr:uid="{00000000-0005-0000-0000-0000F4060000}"/>
    <cellStyle name="Normal 5 3 3 2 3 2" xfId="1784" xr:uid="{00000000-0005-0000-0000-0000F5060000}"/>
    <cellStyle name="Normal 5 3 3 2 3 2 2" xfId="2942" xr:uid="{4A479994-74A2-495D-A226-0DD2582D4491}"/>
    <cellStyle name="Normal 5 3 3 2 3 3" xfId="2941" xr:uid="{CA9B2455-C69B-424B-9208-C622E9680D8F}"/>
    <cellStyle name="Normal 5 3 3 2 4" xfId="1785" xr:uid="{00000000-0005-0000-0000-0000F6060000}"/>
    <cellStyle name="Normal 5 3 3 2 4 2" xfId="2943" xr:uid="{2B68DB2A-453F-46EB-B444-CC9524782399}"/>
    <cellStyle name="Normal 5 3 3 2 5" xfId="2936" xr:uid="{990DD3C7-39A7-4BF4-868B-FB0414761A29}"/>
    <cellStyle name="Normal 5 3 3 3" xfId="1786" xr:uid="{00000000-0005-0000-0000-0000F7060000}"/>
    <cellStyle name="Normal 5 3 3 3 2" xfId="1787" xr:uid="{00000000-0005-0000-0000-0000F8060000}"/>
    <cellStyle name="Normal 5 3 3 3 2 2" xfId="1788" xr:uid="{00000000-0005-0000-0000-0000F9060000}"/>
    <cellStyle name="Normal 5 3 3 3 2 2 2" xfId="2946" xr:uid="{DB4A048B-C002-442E-AFFC-A048E11388ED}"/>
    <cellStyle name="Normal 5 3 3 3 2 3" xfId="2945" xr:uid="{567531F8-63FE-413E-9CBE-232FFB905AA4}"/>
    <cellStyle name="Normal 5 3 3 3 3" xfId="1789" xr:uid="{00000000-0005-0000-0000-0000FA060000}"/>
    <cellStyle name="Normal 5 3 3 3 3 2" xfId="2947" xr:uid="{AEF7D0FB-6F4E-421D-988A-6FD4A8C94A4C}"/>
    <cellStyle name="Normal 5 3 3 3 4" xfId="2944" xr:uid="{9CD4F217-1E1F-4568-95E7-CB5B5868266E}"/>
    <cellStyle name="Normal 5 3 3 4" xfId="1790" xr:uid="{00000000-0005-0000-0000-0000FB060000}"/>
    <cellStyle name="Normal 5 3 3 4 2" xfId="1791" xr:uid="{00000000-0005-0000-0000-0000FC060000}"/>
    <cellStyle name="Normal 5 3 3 4 2 2" xfId="2949" xr:uid="{DC740EDF-435E-4B10-BBA3-80BA71C1DBA8}"/>
    <cellStyle name="Normal 5 3 3 4 3" xfId="2948" xr:uid="{B95208AD-595E-4500-94AF-678483462B8B}"/>
    <cellStyle name="Normal 5 3 3 5" xfId="1792" xr:uid="{00000000-0005-0000-0000-0000FD060000}"/>
    <cellStyle name="Normal 5 3 3 5 2" xfId="2950" xr:uid="{5287CE29-38CA-4A85-ADE7-F060C0FE11F4}"/>
    <cellStyle name="Normal 5 3 3 6" xfId="2935" xr:uid="{86C9681C-C8F4-490D-B981-775308182B01}"/>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2 2 2" xfId="2954" xr:uid="{953BEFF6-6E24-4557-84C5-420ADD24F4DE}"/>
    <cellStyle name="Normal 5 3 4 2 2 3" xfId="2953" xr:uid="{F148B1B0-5B05-4E97-B40E-5F7395B0CF2E}"/>
    <cellStyle name="Normal 5 3 4 2 3" xfId="1797" xr:uid="{00000000-0005-0000-0000-000002070000}"/>
    <cellStyle name="Normal 5 3 4 2 3 2" xfId="2955" xr:uid="{56F9957D-4BD3-442F-88DD-5AAD258921FD}"/>
    <cellStyle name="Normal 5 3 4 2 4" xfId="2952" xr:uid="{09A516A1-57F4-4597-B067-0CA509E2D6EB}"/>
    <cellStyle name="Normal 5 3 4 3" xfId="1798" xr:uid="{00000000-0005-0000-0000-000003070000}"/>
    <cellStyle name="Normal 5 3 4 3 2" xfId="1799" xr:uid="{00000000-0005-0000-0000-000004070000}"/>
    <cellStyle name="Normal 5 3 4 3 2 2" xfId="2957" xr:uid="{77DA7D87-7CC9-4028-B9D6-02A2DC738BE6}"/>
    <cellStyle name="Normal 5 3 4 3 3" xfId="2956" xr:uid="{9D1D5376-0F49-47C6-B5C7-9A2C35A2E2E2}"/>
    <cellStyle name="Normal 5 3 4 4" xfId="1800" xr:uid="{00000000-0005-0000-0000-000005070000}"/>
    <cellStyle name="Normal 5 3 4 4 2" xfId="2958" xr:uid="{9A9C9092-C7BA-4877-9BB8-6DCEB5CD7514}"/>
    <cellStyle name="Normal 5 3 4 5" xfId="2951" xr:uid="{5042325C-DDF5-44C8-815F-EEC4F79CDBB3}"/>
    <cellStyle name="Normal 5 3 5" xfId="1801" xr:uid="{00000000-0005-0000-0000-000006070000}"/>
    <cellStyle name="Normal 5 3 5 2" xfId="1802" xr:uid="{00000000-0005-0000-0000-000007070000}"/>
    <cellStyle name="Normal 5 3 5 2 2" xfId="1803" xr:uid="{00000000-0005-0000-0000-000008070000}"/>
    <cellStyle name="Normal 5 3 5 2 2 2" xfId="2961" xr:uid="{A483806B-ED66-46B5-820C-B4F971337A4F}"/>
    <cellStyle name="Normal 5 3 5 2 3" xfId="2960" xr:uid="{353D9F08-815D-4DE9-BD0F-AFA16B9D0C55}"/>
    <cellStyle name="Normal 5 3 5 3" xfId="1804" xr:uid="{00000000-0005-0000-0000-000009070000}"/>
    <cellStyle name="Normal 5 3 5 3 2" xfId="2962" xr:uid="{7BFD2B55-AA53-4C0B-9A66-13ACECCD8FA1}"/>
    <cellStyle name="Normal 5 3 5 4" xfId="2959" xr:uid="{846EBC46-1C7E-4129-8D96-1C63C5BDA734}"/>
    <cellStyle name="Normal 5 3 6" xfId="1805" xr:uid="{00000000-0005-0000-0000-00000A070000}"/>
    <cellStyle name="Normal 5 3 6 2" xfId="1806" xr:uid="{00000000-0005-0000-0000-00000B070000}"/>
    <cellStyle name="Normal 5 3 6 2 2" xfId="2964" xr:uid="{0D943F22-683D-4E3A-BDFD-6A3D5F00D0B9}"/>
    <cellStyle name="Normal 5 3 6 3" xfId="2963" xr:uid="{A1017A97-0CF5-4FFD-A104-227127DA4063}"/>
    <cellStyle name="Normal 5 3 7" xfId="1807" xr:uid="{00000000-0005-0000-0000-00000C070000}"/>
    <cellStyle name="Normal 5 3 7 2" xfId="2965" xr:uid="{912A96CD-87B4-46E9-949F-D7045C2DB675}"/>
    <cellStyle name="Normal 5 3 8" xfId="2058" xr:uid="{D133B7AE-AA80-4BD3-85BE-A7AEDA49178F}"/>
    <cellStyle name="Normal 5 3 9" xfId="3055" xr:uid="{7377752B-BC67-4948-B61F-07BB95322531}"/>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2 2 2" xfId="2971" xr:uid="{B2C820F6-A592-478E-9396-9141AB2FE558}"/>
    <cellStyle name="Normal 5 4 2 2 2 2 3" xfId="2970" xr:uid="{E076AA8F-20A6-4AF8-B9DA-46B4FF3DE58E}"/>
    <cellStyle name="Normal 5 4 2 2 2 3" xfId="1814" xr:uid="{00000000-0005-0000-0000-000013070000}"/>
    <cellStyle name="Normal 5 4 2 2 2 3 2" xfId="2972" xr:uid="{2F4E0A34-498B-4EB0-9BA6-C1B9DC9AC36F}"/>
    <cellStyle name="Normal 5 4 2 2 2 4" xfId="2969" xr:uid="{5E7249EC-5710-4D05-84FA-6949D43984EA}"/>
    <cellStyle name="Normal 5 4 2 2 3" xfId="1815" xr:uid="{00000000-0005-0000-0000-000014070000}"/>
    <cellStyle name="Normal 5 4 2 2 3 2" xfId="1816" xr:uid="{00000000-0005-0000-0000-000015070000}"/>
    <cellStyle name="Normal 5 4 2 2 3 2 2" xfId="2974" xr:uid="{DEB8ACCD-6799-41BB-B9E2-81BAFCF85B52}"/>
    <cellStyle name="Normal 5 4 2 2 3 3" xfId="2973" xr:uid="{0A0DC28E-61F7-4687-BA7E-BDE90E4CD04B}"/>
    <cellStyle name="Normal 5 4 2 2 4" xfId="1817" xr:uid="{00000000-0005-0000-0000-000016070000}"/>
    <cellStyle name="Normal 5 4 2 2 4 2" xfId="2975" xr:uid="{32921067-CB1D-40FA-A741-C0B6B841F64F}"/>
    <cellStyle name="Normal 5 4 2 2 5" xfId="2968" xr:uid="{69678BAE-6423-437F-BAF7-219129796AC7}"/>
    <cellStyle name="Normal 5 4 2 3" xfId="1818" xr:uid="{00000000-0005-0000-0000-000017070000}"/>
    <cellStyle name="Normal 5 4 2 3 2" xfId="1819" xr:uid="{00000000-0005-0000-0000-000018070000}"/>
    <cellStyle name="Normal 5 4 2 3 2 2" xfId="1820" xr:uid="{00000000-0005-0000-0000-000019070000}"/>
    <cellStyle name="Normal 5 4 2 3 2 2 2" xfId="2978" xr:uid="{14AC3B7A-9AE1-4035-8777-A45EB412E35D}"/>
    <cellStyle name="Normal 5 4 2 3 2 3" xfId="2977" xr:uid="{2D8F6849-BEE5-4D53-9B1E-EFE3DAD05F16}"/>
    <cellStyle name="Normal 5 4 2 3 3" xfId="1821" xr:uid="{00000000-0005-0000-0000-00001A070000}"/>
    <cellStyle name="Normal 5 4 2 3 3 2" xfId="2979" xr:uid="{5291F216-A6D4-4876-B1B8-F46284B6D1DE}"/>
    <cellStyle name="Normal 5 4 2 3 4" xfId="2976" xr:uid="{7B8974E5-4457-4193-AF96-F791E8BE7AA0}"/>
    <cellStyle name="Normal 5 4 2 4" xfId="1822" xr:uid="{00000000-0005-0000-0000-00001B070000}"/>
    <cellStyle name="Normal 5 4 2 4 2" xfId="1823" xr:uid="{00000000-0005-0000-0000-00001C070000}"/>
    <cellStyle name="Normal 5 4 2 4 2 2" xfId="2981" xr:uid="{D6DB1DEF-36D4-423D-A0F9-E7B83B9B4262}"/>
    <cellStyle name="Normal 5 4 2 4 3" xfId="2980" xr:uid="{38EB394D-1BA5-4B0D-A132-B71C6FD23FC5}"/>
    <cellStyle name="Normal 5 4 2 5" xfId="1824" xr:uid="{00000000-0005-0000-0000-00001D070000}"/>
    <cellStyle name="Normal 5 4 2 5 2" xfId="2982" xr:uid="{42747DFE-7198-41E7-BCB2-9A34533C13DF}"/>
    <cellStyle name="Normal 5 4 2 6" xfId="2967" xr:uid="{B9797B4E-7DC6-4323-9C87-785BF03F4B0C}"/>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2 2 2" xfId="2986" xr:uid="{1EF62D2A-3311-44B3-B03E-66F0B0365E4C}"/>
    <cellStyle name="Normal 5 4 3 2 2 3" xfId="2985" xr:uid="{F5A240EA-D03B-4660-B806-2EC070C9D2CC}"/>
    <cellStyle name="Normal 5 4 3 2 3" xfId="1829" xr:uid="{00000000-0005-0000-0000-000022070000}"/>
    <cellStyle name="Normal 5 4 3 2 3 2" xfId="2987" xr:uid="{9E89592B-34B5-42E2-9CDF-9C0845551D86}"/>
    <cellStyle name="Normal 5 4 3 2 4" xfId="2984" xr:uid="{FD3A896D-3EF6-4398-8F1F-9355CD653648}"/>
    <cellStyle name="Normal 5 4 3 3" xfId="1830" xr:uid="{00000000-0005-0000-0000-000023070000}"/>
    <cellStyle name="Normal 5 4 3 3 2" xfId="1831" xr:uid="{00000000-0005-0000-0000-000024070000}"/>
    <cellStyle name="Normal 5 4 3 3 2 2" xfId="2989" xr:uid="{C80A5C54-41BD-4CF3-94F1-34D234C91C4B}"/>
    <cellStyle name="Normal 5 4 3 3 3" xfId="2988" xr:uid="{2007A348-23F3-45F0-A862-9ADA08238292}"/>
    <cellStyle name="Normal 5 4 3 4" xfId="1832" xr:uid="{00000000-0005-0000-0000-000025070000}"/>
    <cellStyle name="Normal 5 4 3 4 2" xfId="2990" xr:uid="{8F96AB5E-2D95-4173-80BB-464E9958AFF8}"/>
    <cellStyle name="Normal 5 4 3 5" xfId="2983" xr:uid="{07D190AA-9251-49BB-A807-D341F701DC72}"/>
    <cellStyle name="Normal 5 4 4" xfId="1833" xr:uid="{00000000-0005-0000-0000-000026070000}"/>
    <cellStyle name="Normal 5 4 4 2" xfId="1834" xr:uid="{00000000-0005-0000-0000-000027070000}"/>
    <cellStyle name="Normal 5 4 4 2 2" xfId="1835" xr:uid="{00000000-0005-0000-0000-000028070000}"/>
    <cellStyle name="Normal 5 4 4 2 2 2" xfId="2993" xr:uid="{191FA913-0CE7-4F0F-AAC3-7A31F570DCC0}"/>
    <cellStyle name="Normal 5 4 4 2 3" xfId="2992" xr:uid="{118B9DEF-D87D-4B9E-9DDA-4A5C6E4E6131}"/>
    <cellStyle name="Normal 5 4 4 3" xfId="1836" xr:uid="{00000000-0005-0000-0000-000029070000}"/>
    <cellStyle name="Normal 5 4 4 3 2" xfId="2994" xr:uid="{0AC4B15A-75D5-4F51-926A-DCAD522A7E74}"/>
    <cellStyle name="Normal 5 4 4 4" xfId="2991" xr:uid="{27787527-FC1A-4FCD-8937-C59855E9F361}"/>
    <cellStyle name="Normal 5 4 5" xfId="1837" xr:uid="{00000000-0005-0000-0000-00002A070000}"/>
    <cellStyle name="Normal 5 4 5 2" xfId="1838" xr:uid="{00000000-0005-0000-0000-00002B070000}"/>
    <cellStyle name="Normal 5 4 5 2 2" xfId="2996" xr:uid="{A90A4965-5372-4A00-93F1-95FCCE48073C}"/>
    <cellStyle name="Normal 5 4 5 3" xfId="2995" xr:uid="{F91BAA70-9CE2-4EE1-8F67-8615C32AF7C0}"/>
    <cellStyle name="Normal 5 4 6" xfId="1839" xr:uid="{00000000-0005-0000-0000-00002C070000}"/>
    <cellStyle name="Normal 5 4 6 2" xfId="2997" xr:uid="{1C7A0FDB-E6EE-42ED-B299-B4955A93FE35}"/>
    <cellStyle name="Normal 5 4 7" xfId="1840" xr:uid="{00000000-0005-0000-0000-00002D070000}"/>
    <cellStyle name="Normal 5 4 7 2" xfId="2966" xr:uid="{55EC94BC-A128-432E-96C5-FD1383FEEFC9}"/>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2 2 2" xfId="3002" xr:uid="{BD1E3FAB-7B53-4981-AA61-F6AC0685B583}"/>
    <cellStyle name="Normal 5 5 2 2 2 3" xfId="3001" xr:uid="{53FB8EAF-B07A-4F7E-8A77-9CA2F7C3DA24}"/>
    <cellStyle name="Normal 5 5 2 2 3" xfId="1846" xr:uid="{00000000-0005-0000-0000-000033070000}"/>
    <cellStyle name="Normal 5 5 2 2 3 2" xfId="3003" xr:uid="{CB282DF7-F0E5-400F-95A2-466FF0094C3C}"/>
    <cellStyle name="Normal 5 5 2 2 4" xfId="3000" xr:uid="{0CC2BB05-7EA4-4077-896B-32EBE0AC0564}"/>
    <cellStyle name="Normal 5 5 2 3" xfId="1847" xr:uid="{00000000-0005-0000-0000-000034070000}"/>
    <cellStyle name="Normal 5 5 2 3 2" xfId="1848" xr:uid="{00000000-0005-0000-0000-000035070000}"/>
    <cellStyle name="Normal 5 5 2 3 2 2" xfId="3005" xr:uid="{30BF2515-6EAF-4F7F-8547-A4755E1D605A}"/>
    <cellStyle name="Normal 5 5 2 3 3" xfId="3004" xr:uid="{8E4DA975-C9B8-491A-9F9A-6F5861CD12B9}"/>
    <cellStyle name="Normal 5 5 2 4" xfId="1849" xr:uid="{00000000-0005-0000-0000-000036070000}"/>
    <cellStyle name="Normal 5 5 2 4 2" xfId="3006" xr:uid="{D7E79D24-7F30-4147-BF70-8A2352905127}"/>
    <cellStyle name="Normal 5 5 2 5" xfId="2999" xr:uid="{5EBB7D15-42C7-4DA5-8BEF-980E47789EF9}"/>
    <cellStyle name="Normal 5 5 3" xfId="1850" xr:uid="{00000000-0005-0000-0000-000037070000}"/>
    <cellStyle name="Normal 5 5 3 2" xfId="1851" xr:uid="{00000000-0005-0000-0000-000038070000}"/>
    <cellStyle name="Normal 5 5 3 2 2" xfId="1852" xr:uid="{00000000-0005-0000-0000-000039070000}"/>
    <cellStyle name="Normal 5 5 3 2 2 2" xfId="3009" xr:uid="{5150F44A-3A01-4DC6-B425-6CE1FC9A5797}"/>
    <cellStyle name="Normal 5 5 3 2 3" xfId="3008" xr:uid="{4873B80B-0483-401D-BCEE-42C59211DFDA}"/>
    <cellStyle name="Normal 5 5 3 3" xfId="1853" xr:uid="{00000000-0005-0000-0000-00003A070000}"/>
    <cellStyle name="Normal 5 5 3 3 2" xfId="3010" xr:uid="{F8D0B2B3-8FF8-410A-9242-260A01C1481E}"/>
    <cellStyle name="Normal 5 5 3 4" xfId="3007" xr:uid="{970328C2-6347-4A8A-905A-72A3A7E1A583}"/>
    <cellStyle name="Normal 5 5 4" xfId="1854" xr:uid="{00000000-0005-0000-0000-00003B070000}"/>
    <cellStyle name="Normal 5 5 4 2" xfId="1855" xr:uid="{00000000-0005-0000-0000-00003C070000}"/>
    <cellStyle name="Normal 5 5 4 2 2" xfId="3012" xr:uid="{DEC7B313-0678-4D07-A752-F69CC98A428A}"/>
    <cellStyle name="Normal 5 5 4 3" xfId="3011" xr:uid="{78F2EFF1-B673-4AD8-9786-C334C1A7635E}"/>
    <cellStyle name="Normal 5 5 5" xfId="1856" xr:uid="{00000000-0005-0000-0000-00003D070000}"/>
    <cellStyle name="Normal 5 5 5 2" xfId="3013" xr:uid="{F91F9C16-F1D9-4E29-A23F-5EBDC6BCD5E6}"/>
    <cellStyle name="Normal 5 5 6" xfId="2998" xr:uid="{DD3C1387-022F-4EC5-A463-8EB673FB94A9}"/>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2 2 2" xfId="3017" xr:uid="{A3E5481F-AD18-48A2-8769-FA5D84BC2BC8}"/>
    <cellStyle name="Normal 5 6 2 2 3" xfId="3016" xr:uid="{10C57DDC-5FA3-4ECA-9768-E805F1C998DD}"/>
    <cellStyle name="Normal 5 6 2 3" xfId="1861" xr:uid="{00000000-0005-0000-0000-000042070000}"/>
    <cellStyle name="Normal 5 6 2 3 2" xfId="3018" xr:uid="{C068E157-0367-428C-9D6C-7E9F0FAD1AE1}"/>
    <cellStyle name="Normal 5 6 2 4" xfId="3015" xr:uid="{3D06ACFD-5B68-446C-A4BC-CA9DA3CC4780}"/>
    <cellStyle name="Normal 5 6 3" xfId="1862" xr:uid="{00000000-0005-0000-0000-000043070000}"/>
    <cellStyle name="Normal 5 6 3 2" xfId="1863" xr:uid="{00000000-0005-0000-0000-000044070000}"/>
    <cellStyle name="Normal 5 6 3 2 2" xfId="3020" xr:uid="{EF8AC6B4-4BEC-43D8-9AFF-C74CFA7DB21E}"/>
    <cellStyle name="Normal 5 6 3 3" xfId="3019" xr:uid="{9C6521A6-E267-4FD2-B969-B7584FB16F07}"/>
    <cellStyle name="Normal 5 6 4" xfId="1864" xr:uid="{00000000-0005-0000-0000-000045070000}"/>
    <cellStyle name="Normal 5 6 4 2" xfId="3021" xr:uid="{5A30E22F-EA05-41BE-8D11-CD9E10A94D02}"/>
    <cellStyle name="Normal 5 6 5" xfId="3014" xr:uid="{B32D6DAC-57F1-46D4-80B5-CBCE5EDDFBD5}"/>
    <cellStyle name="Normal 5 7" xfId="1865" xr:uid="{00000000-0005-0000-0000-000046070000}"/>
    <cellStyle name="Normal 5 7 2" xfId="1866" xr:uid="{00000000-0005-0000-0000-000047070000}"/>
    <cellStyle name="Normal 5 7 2 2" xfId="1867" xr:uid="{00000000-0005-0000-0000-000048070000}"/>
    <cellStyle name="Normal 5 7 2 2 2" xfId="3024" xr:uid="{FF5ED676-F89D-4AF0-A218-713F9FEB404C}"/>
    <cellStyle name="Normal 5 7 2 3" xfId="3023" xr:uid="{C909DD80-F4DD-4DD3-8545-7D6C175D4809}"/>
    <cellStyle name="Normal 5 7 3" xfId="1868" xr:uid="{00000000-0005-0000-0000-000049070000}"/>
    <cellStyle name="Normal 5 7 3 2" xfId="3025" xr:uid="{C4AEA5BE-8EC3-41EE-B938-27C721356858}"/>
    <cellStyle name="Normal 5 7 4" xfId="3022" xr:uid="{4B89D288-133D-4C81-A160-E9203BD958DA}"/>
    <cellStyle name="Normal 5 8" xfId="1869" xr:uid="{00000000-0005-0000-0000-00004A070000}"/>
    <cellStyle name="Normal 5 8 2" xfId="1870" xr:uid="{00000000-0005-0000-0000-00004B070000}"/>
    <cellStyle name="Normal 5 8 2 2" xfId="3027" xr:uid="{3EC2B34F-B5C3-45B5-BCA7-C60E79ECCE1B}"/>
    <cellStyle name="Normal 5 8 3" xfId="3026" xr:uid="{D5910D5B-CED6-4610-BA4C-EB7550F70CAB}"/>
    <cellStyle name="Normal 5 9" xfId="1871" xr:uid="{00000000-0005-0000-0000-00004C070000}"/>
    <cellStyle name="Normal 5 9 2" xfId="3028" xr:uid="{3657DAC5-5C66-4272-825F-9E11A883D94F}"/>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Notas 5" xfId="2092" xr:uid="{71AFE4D7-FD47-455A-A2E9-F6E07D60B424}"/>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4 3" xfId="2060" xr:uid="{AD057AF8-289C-4E6C-A923-AD526215F98A}"/>
    <cellStyle name="Porcentaje 5" xfId="1910" xr:uid="{00000000-0005-0000-0000-000072070000}"/>
    <cellStyle name="Porcentaje 6" xfId="1997" xr:uid="{97F3B969-333B-4583-9BBF-8592A8C6E002}"/>
    <cellStyle name="Porcentaje 7" xfId="3031" xr:uid="{B6B9090B-79E2-45F8-9612-B2C7C56E0F2E}"/>
    <cellStyle name="Porcentual 2" xfId="1911" xr:uid="{00000000-0005-0000-0000-000073070000}"/>
    <cellStyle name="Porcentual 2 2" xfId="1912" xr:uid="{00000000-0005-0000-0000-000074070000}"/>
    <cellStyle name="Porcentual 2 2 2" xfId="1913" xr:uid="{00000000-0005-0000-0000-000075070000}"/>
    <cellStyle name="Porcentual 2 2 3" xfId="2062" xr:uid="{73F697D3-0838-4A0A-A5E8-C408D66B9501}"/>
    <cellStyle name="Porcentual 2 2 4" xfId="3057" xr:uid="{1F9ABA50-DD6D-4FA8-BB42-D878678D0512}"/>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2 7" xfId="2061" xr:uid="{D1AC6481-B5BC-40FB-9D97-9B52E7F0BADB}"/>
    <cellStyle name="Porcentual 2 8" xfId="3056" xr:uid="{8D606ED1-5E4D-4C36-A92E-24BD2BD62FAD}"/>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alida 5" xfId="2023" xr:uid="{80F2AB63-1F5D-4339-AF7C-D146AF612FBD}"/>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de advertencia 5" xfId="2027" xr:uid="{1678AA12-8C05-4F2A-84F1-FB3DCDF295CC}"/>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exto explicativo 5" xfId="2028" xr:uid="{1D833FD8-37AD-430F-A21A-50E51E41F111}"/>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2 5" xfId="2017" xr:uid="{787080D9-C5A0-4ABD-82E8-870D90E2FB9E}"/>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3 5" xfId="2018" xr:uid="{5AC67250-D88C-4F28-B6BF-7D0568D5C83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ítulo 6 2" xfId="3030" xr:uid="{AA5E7802-EE88-4100-8EFD-2B491190319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 name="Total 5" xfId="2029" xr:uid="{5DC609BA-CF48-4167-BA16-DEE1BC34F89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000000"/>
      <color rgb="FFFF3300"/>
      <color rgb="FFFF99CC"/>
      <color rgb="FF199791"/>
      <color rgb="FFFF9933"/>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xml"/><Relationship Id="rId1" Type="http://schemas.microsoft.com/office/2011/relationships/chartStyle" Target="style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7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Gráfico N° 1. Proyecciones de la relación producción / demanda mundial de trigo </a:t>
            </a:r>
          </a:p>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temporada 2021/22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'4'!$B$6:$B$14</c:f>
              <c:numCache>
                <c:formatCode>mmm\-yy</c:formatCode>
                <c:ptCount val="9"/>
                <c:pt idx="0">
                  <c:v>44317</c:v>
                </c:pt>
                <c:pt idx="1">
                  <c:v>44348</c:v>
                </c:pt>
                <c:pt idx="2">
                  <c:v>44378</c:v>
                </c:pt>
                <c:pt idx="3">
                  <c:v>44409</c:v>
                </c:pt>
                <c:pt idx="4">
                  <c:v>44440</c:v>
                </c:pt>
                <c:pt idx="5">
                  <c:v>44470</c:v>
                </c:pt>
                <c:pt idx="6">
                  <c:v>44501</c:v>
                </c:pt>
                <c:pt idx="7">
                  <c:v>44531</c:v>
                </c:pt>
                <c:pt idx="8">
                  <c:v>44562</c:v>
                </c:pt>
              </c:numCache>
            </c:numRef>
          </c:cat>
          <c:val>
            <c:numRef>
              <c:f>'4'!$D$6:$D$14</c:f>
              <c:numCache>
                <c:formatCode>#,##0</c:formatCode>
                <c:ptCount val="9"/>
                <c:pt idx="0">
                  <c:v>788.98</c:v>
                </c:pt>
                <c:pt idx="1">
                  <c:v>794.44</c:v>
                </c:pt>
                <c:pt idx="2">
                  <c:v>792.4</c:v>
                </c:pt>
                <c:pt idx="3">
                  <c:v>776.91</c:v>
                </c:pt>
                <c:pt idx="4">
                  <c:v>780.28</c:v>
                </c:pt>
                <c:pt idx="5">
                  <c:v>775.87</c:v>
                </c:pt>
                <c:pt idx="6">
                  <c:v>775.28</c:v>
                </c:pt>
                <c:pt idx="7">
                  <c:v>777.89</c:v>
                </c:pt>
                <c:pt idx="8">
                  <c:v>778.6</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'4'!$B$6:$B$14</c:f>
              <c:numCache>
                <c:formatCode>mmm\-yy</c:formatCode>
                <c:ptCount val="9"/>
                <c:pt idx="0">
                  <c:v>44317</c:v>
                </c:pt>
                <c:pt idx="1">
                  <c:v>44348</c:v>
                </c:pt>
                <c:pt idx="2">
                  <c:v>44378</c:v>
                </c:pt>
                <c:pt idx="3">
                  <c:v>44409</c:v>
                </c:pt>
                <c:pt idx="4">
                  <c:v>44440</c:v>
                </c:pt>
                <c:pt idx="5">
                  <c:v>44470</c:v>
                </c:pt>
                <c:pt idx="6">
                  <c:v>44501</c:v>
                </c:pt>
                <c:pt idx="7">
                  <c:v>44531</c:v>
                </c:pt>
                <c:pt idx="8">
                  <c:v>44562</c:v>
                </c:pt>
              </c:numCache>
            </c:numRef>
          </c:cat>
          <c:val>
            <c:numRef>
              <c:f>'4'!$E$6:$E$14</c:f>
              <c:numCache>
                <c:formatCode>#,##0</c:formatCode>
                <c:ptCount val="9"/>
                <c:pt idx="0">
                  <c:v>788.68</c:v>
                </c:pt>
                <c:pt idx="1">
                  <c:v>791.12</c:v>
                </c:pt>
                <c:pt idx="2">
                  <c:v>790.89</c:v>
                </c:pt>
                <c:pt idx="3">
                  <c:v>786.67</c:v>
                </c:pt>
                <c:pt idx="4">
                  <c:v>789.63</c:v>
                </c:pt>
                <c:pt idx="5">
                  <c:v>787.05</c:v>
                </c:pt>
                <c:pt idx="6">
                  <c:v>787.42</c:v>
                </c:pt>
                <c:pt idx="7">
                  <c:v>789.35</c:v>
                </c:pt>
                <c:pt idx="8">
                  <c:v>789.35</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ax val="800"/>
          <c:min val="70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majorUnit val="10"/>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Argentina y Chile</a:t>
            </a:r>
          </a:p>
          <a:p>
            <a:pPr>
              <a:defRPr sz="900" b="1"/>
            </a:pPr>
            <a:r>
              <a:rPr lang="es-CL" sz="900" b="1"/>
              <a:t>(precios mensuales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18478718350117215"/>
          <c:w val="0.83313149867646341"/>
          <c:h val="0.41221512405288968"/>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'20'!$B$6:$B$29</c:f>
              <c:numCache>
                <c:formatCode>mmm\-yy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'20'!$G$6:$G$29</c:f>
              <c:numCache>
                <c:formatCode>0</c:formatCode>
                <c:ptCount val="24"/>
                <c:pt idx="0">
                  <c:v>186.69354838709677</c:v>
                </c:pt>
                <c:pt idx="1">
                  <c:v>190.5</c:v>
                </c:pt>
                <c:pt idx="2">
                  <c:v>206.29569892473123</c:v>
                </c:pt>
                <c:pt idx="3">
                  <c:v>209.46666666666667</c:v>
                </c:pt>
                <c:pt idx="4">
                  <c:v>211.61290322580643</c:v>
                </c:pt>
                <c:pt idx="5">
                  <c:v>205</c:v>
                </c:pt>
                <c:pt idx="6">
                  <c:v>200.80645161290323</c:v>
                </c:pt>
                <c:pt idx="7">
                  <c:v>200</c:v>
                </c:pt>
                <c:pt idx="8">
                  <c:v>200</c:v>
                </c:pt>
                <c:pt idx="9">
                  <c:v>201.11111111111109</c:v>
                </c:pt>
                <c:pt idx="11">
                  <c:v>210.4</c:v>
                </c:pt>
                <c:pt idx="12">
                  <c:v>205.9375</c:v>
                </c:pt>
                <c:pt idx="13">
                  <c:v>213.75</c:v>
                </c:pt>
                <c:pt idx="17">
                  <c:v>240</c:v>
                </c:pt>
                <c:pt idx="18">
                  <c:v>240</c:v>
                </c:pt>
                <c:pt idx="19">
                  <c:v>255.3</c:v>
                </c:pt>
                <c:pt idx="20">
                  <c:v>270.19230769230768</c:v>
                </c:pt>
                <c:pt idx="23">
                  <c:v>314.15509259259261</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'20'!$B$6:$B$29</c:f>
              <c:numCache>
                <c:formatCode>mmm\-yy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'20'!$F$6:$F$29</c:f>
              <c:numCache>
                <c:formatCode>0</c:formatCode>
                <c:ptCount val="24"/>
                <c:pt idx="0">
                  <c:v>210.10677419354838</c:v>
                </c:pt>
                <c:pt idx="1">
                  <c:v>227.43</c:v>
                </c:pt>
                <c:pt idx="2">
                  <c:v>243.37225806451613</c:v>
                </c:pt>
                <c:pt idx="3">
                  <c:v>248.03900000000002</c:v>
                </c:pt>
                <c:pt idx="4">
                  <c:v>234.98516129032257</c:v>
                </c:pt>
                <c:pt idx="5">
                  <c:v>227.24099999999999</c:v>
                </c:pt>
                <c:pt idx="6">
                  <c:v>223.77709677419355</c:v>
                </c:pt>
                <c:pt idx="7">
                  <c:v>221.25533333333334</c:v>
                </c:pt>
                <c:pt idx="8">
                  <c:v>222.61703703703705</c:v>
                </c:pt>
                <c:pt idx="9">
                  <c:v>240.18096774193549</c:v>
                </c:pt>
                <c:pt idx="10">
                  <c:v>234.87833333333333</c:v>
                </c:pt>
                <c:pt idx="11">
                  <c:v>232.79064516129034</c:v>
                </c:pt>
                <c:pt idx="12">
                  <c:v>235.21935483870965</c:v>
                </c:pt>
                <c:pt idx="13">
                  <c:v>228.05</c:v>
                </c:pt>
                <c:pt idx="14">
                  <c:v>226.72774193548386</c:v>
                </c:pt>
                <c:pt idx="15">
                  <c:v>227.636</c:v>
                </c:pt>
                <c:pt idx="16">
                  <c:v>239.34774193548387</c:v>
                </c:pt>
                <c:pt idx="17">
                  <c:v>243.10333333333332</c:v>
                </c:pt>
                <c:pt idx="18">
                  <c:v>251.781935483871</c:v>
                </c:pt>
                <c:pt idx="19">
                  <c:v>269.10000000000002</c:v>
                </c:pt>
                <c:pt idx="20">
                  <c:v>283.14923076923077</c:v>
                </c:pt>
                <c:pt idx="21">
                  <c:v>305.43677419354839</c:v>
                </c:pt>
                <c:pt idx="22">
                  <c:v>323.07249999999999</c:v>
                </c:pt>
                <c:pt idx="23">
                  <c:v>340.73096774193544</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'20'!$B$6:$B$29</c:f>
              <c:numCache>
                <c:formatCode>mmm\-yy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'20'!$H$6:$H$29</c:f>
              <c:numCache>
                <c:formatCode>0</c:formatCode>
                <c:ptCount val="24"/>
                <c:pt idx="0">
                  <c:v>170.12734792920389</c:v>
                </c:pt>
                <c:pt idx="1">
                  <c:v>174.38817529449634</c:v>
                </c:pt>
                <c:pt idx="2">
                  <c:v>182.74942056190335</c:v>
                </c:pt>
                <c:pt idx="3">
                  <c:v>199.60643765752232</c:v>
                </c:pt>
                <c:pt idx="4">
                  <c:v>197.54904988549347</c:v>
                </c:pt>
                <c:pt idx="5">
                  <c:v>183.22657214412229</c:v>
                </c:pt>
                <c:pt idx="6">
                  <c:v>214.90895754181034</c:v>
                </c:pt>
                <c:pt idx="7">
                  <c:v>204.93150175571432</c:v>
                </c:pt>
                <c:pt idx="11">
                  <c:v>170.59636438599611</c:v>
                </c:pt>
                <c:pt idx="12">
                  <c:v>179.06751708119464</c:v>
                </c:pt>
                <c:pt idx="13">
                  <c:v>189.30695667784781</c:v>
                </c:pt>
                <c:pt idx="14">
                  <c:v>183.41406272080454</c:v>
                </c:pt>
                <c:pt idx="15">
                  <c:v>204.15279983555058</c:v>
                </c:pt>
                <c:pt idx="16">
                  <c:v>210.65756835698585</c:v>
                </c:pt>
                <c:pt idx="17">
                  <c:v>209.66826032490411</c:v>
                </c:pt>
                <c:pt idx="18">
                  <c:v>220.76350792425433</c:v>
                </c:pt>
                <c:pt idx="19">
                  <c:v>241.3</c:v>
                </c:pt>
                <c:pt idx="20">
                  <c:v>254.62518425105466</c:v>
                </c:pt>
                <c:pt idx="21">
                  <c:v>259.79918706588194</c:v>
                </c:pt>
                <c:pt idx="22">
                  <c:v>269.92286061216396</c:v>
                </c:pt>
                <c:pt idx="23">
                  <c:v>294.84701899390365</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345"/>
          <c:min val="160"/>
        </c:scaling>
        <c:delete val="0"/>
        <c:axPos val="l"/>
        <c:title>
          <c:tx>
            <c:rich>
              <a:bodyPr/>
              <a:lstStyle/>
              <a:p>
                <a:pPr>
                  <a:defRPr/>
                </a:pPr>
                <a:r>
                  <a:rPr lang="es-CL"/>
                  <a:t>$ / kilo</a:t>
                </a:r>
              </a:p>
            </c:rich>
          </c:tx>
          <c:layout>
            <c:manualLayout>
              <c:xMode val="edge"/>
              <c:yMode val="edge"/>
              <c:x val="2.1857693833286916E-2"/>
              <c:y val="0.36269373557221007"/>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5.3227502510739211E-2"/>
          <c:y val="0.75755797995130125"/>
          <c:w val="0.88551197981281282"/>
          <c:h val="0.14697909749233154"/>
        </c:manualLayout>
      </c:layout>
      <c:overlay val="0"/>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r>
              <a:rPr lang="es-CL" b="1"/>
              <a:t>Gráfico 11. Evolución de los precios del trigo HRW en el mercado de futuros de Kansas desde el 5 de</a:t>
            </a:r>
            <a:r>
              <a:rPr lang="es-CL" b="1" baseline="0"/>
              <a:t> abril 2021 a 03 de enero 2022 </a:t>
            </a:r>
          </a:p>
          <a:p>
            <a:pPr>
              <a:defRPr b="1"/>
            </a:pPr>
            <a:r>
              <a:rPr lang="es-CL" b="1" baseline="0"/>
              <a:t>(</a:t>
            </a:r>
            <a:r>
              <a:rPr lang="es-CL" b="1"/>
              <a:t>precios diarios en USD / tonelada)</a:t>
            </a:r>
          </a:p>
        </c:rich>
      </c:tx>
      <c:layout>
        <c:manualLayout>
          <c:xMode val="edge"/>
          <c:yMode val="edge"/>
          <c:x val="0.14497629516532218"/>
          <c:y val="4.641973255131468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1625067883793085"/>
          <c:y val="0.23647235565462632"/>
          <c:w val="0.7849595749924172"/>
          <c:h val="0.5390717056149078"/>
        </c:manualLayout>
      </c:layout>
      <c:lineChart>
        <c:grouping val="standard"/>
        <c:varyColors val="0"/>
        <c:ser>
          <c:idx val="1"/>
          <c:order val="0"/>
          <c:tx>
            <c:strRef>
              <c:f>'21'!$AC$1</c:f>
              <c:strCache>
                <c:ptCount val="1"/>
                <c:pt idx="0">
                  <c:v>dic-21</c:v>
                </c:pt>
              </c:strCache>
            </c:strRef>
          </c:tx>
          <c:spPr>
            <a:ln w="28575" cap="rnd">
              <a:solidFill>
                <a:schemeClr val="accent2"/>
              </a:solidFill>
              <a:round/>
            </a:ln>
            <a:effectLst/>
          </c:spPr>
          <c:marker>
            <c:symbol val="none"/>
          </c:marker>
          <c:cat>
            <c:numRef>
              <c:f>'21'!$L$15:$L$54</c:f>
              <c:numCache>
                <c:formatCode>dd/mm/yyyy;@</c:formatCode>
                <c:ptCount val="40"/>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numCache>
            </c:numRef>
          </c:cat>
          <c:val>
            <c:numRef>
              <c:f>'21'!$AC$2:$AC$50</c:f>
            </c:numRef>
          </c:val>
          <c:smooth val="0"/>
          <c:extLst>
            <c:ext xmlns:c16="http://schemas.microsoft.com/office/drawing/2014/chart" uri="{C3380CC4-5D6E-409C-BE32-E72D297353CC}">
              <c16:uniqueId val="{00000002-310F-40EF-AE63-BA1D54FE8F9E}"/>
            </c:ext>
          </c:extLst>
        </c:ser>
        <c:ser>
          <c:idx val="2"/>
          <c:order val="1"/>
          <c:tx>
            <c:strRef>
              <c:f>'21'!$AF$1</c:f>
              <c:strCache>
                <c:ptCount val="1"/>
                <c:pt idx="0">
                  <c:v>mar-22</c:v>
                </c:pt>
              </c:strCache>
            </c:strRef>
          </c:tx>
          <c:spPr>
            <a:ln w="28575" cap="rnd">
              <a:solidFill>
                <a:schemeClr val="accent3"/>
              </a:solidFill>
              <a:round/>
            </a:ln>
            <a:effectLst/>
          </c:spPr>
          <c:marker>
            <c:symbol val="none"/>
          </c:marker>
          <c:cat>
            <c:numRef>
              <c:f>'21'!$L$15:$L$54</c:f>
              <c:numCache>
                <c:formatCode>dd/mm/yyyy;@</c:formatCode>
                <c:ptCount val="40"/>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numCache>
            </c:numRef>
          </c:cat>
          <c:val>
            <c:numRef>
              <c:f>'21'!$AF$15:$AF$54</c:f>
              <c:numCache>
                <c:formatCode>0</c:formatCode>
                <c:ptCount val="40"/>
                <c:pt idx="0">
                  <c:v>219.08609999999999</c:v>
                </c:pt>
                <c:pt idx="1">
                  <c:v>225.05699999999999</c:v>
                </c:pt>
                <c:pt idx="2">
                  <c:v>235.89648</c:v>
                </c:pt>
                <c:pt idx="3">
                  <c:v>266.66958</c:v>
                </c:pt>
                <c:pt idx="4">
                  <c:v>260.14751999999999</c:v>
                </c:pt>
                <c:pt idx="5">
                  <c:v>264.64866000000001</c:v>
                </c:pt>
                <c:pt idx="6">
                  <c:v>246.55223999999998</c:v>
                </c:pt>
                <c:pt idx="7">
                  <c:v>235.34531999999999</c:v>
                </c:pt>
                <c:pt idx="8">
                  <c:v>244.62317999999999</c:v>
                </c:pt>
                <c:pt idx="9">
                  <c:v>242.05109999999999</c:v>
                </c:pt>
                <c:pt idx="10" formatCode="#,##0">
                  <c:v>240.12204</c:v>
                </c:pt>
                <c:pt idx="11" formatCode="#,##0">
                  <c:v>231.76277999999999</c:v>
                </c:pt>
                <c:pt idx="12" formatCode="#,##0">
                  <c:v>236.99879999999999</c:v>
                </c:pt>
                <c:pt idx="13" formatCode="#,##0">
                  <c:v>222.66863999999998</c:v>
                </c:pt>
                <c:pt idx="14" formatCode="#,##0">
                  <c:v>233.3244</c:v>
                </c:pt>
                <c:pt idx="15" formatCode="#,##0">
                  <c:v>246.27665999999999</c:v>
                </c:pt>
                <c:pt idx="16" formatCode="#,##0">
                  <c:v>241.68366</c:v>
                </c:pt>
                <c:pt idx="17" formatCode="#,##0">
                  <c:v>265.38353999999998</c:v>
                </c:pt>
                <c:pt idx="18">
                  <c:v>265.47539999999998</c:v>
                </c:pt>
                <c:pt idx="19">
                  <c:v>278.42766</c:v>
                </c:pt>
                <c:pt idx="20">
                  <c:v>267.12887999999998</c:v>
                </c:pt>
                <c:pt idx="21">
                  <c:v>265.10795999999999</c:v>
                </c:pt>
                <c:pt idx="22">
                  <c:v>266.94515999999999</c:v>
                </c:pt>
                <c:pt idx="23">
                  <c:v>255.3708</c:v>
                </c:pt>
                <c:pt idx="24">
                  <c:v>260.51495999999997</c:v>
                </c:pt>
                <c:pt idx="25">
                  <c:v>267.68004000000002</c:v>
                </c:pt>
                <c:pt idx="26">
                  <c:v>279.98928000000001</c:v>
                </c:pt>
                <c:pt idx="27">
                  <c:v>272.91606000000002</c:v>
                </c:pt>
                <c:pt idx="28">
                  <c:v>277.78463999999997</c:v>
                </c:pt>
                <c:pt idx="29">
                  <c:v>286.78692000000001</c:v>
                </c:pt>
                <c:pt idx="30" formatCode="#,##0">
                  <c:v>297.71825999999999</c:v>
                </c:pt>
                <c:pt idx="31">
                  <c:v>288.44040000000001</c:v>
                </c:pt>
                <c:pt idx="32">
                  <c:v>308.09843999999998</c:v>
                </c:pt>
                <c:pt idx="33">
                  <c:v>318.38675999999998</c:v>
                </c:pt>
                <c:pt idx="34">
                  <c:v>314.98793999999998</c:v>
                </c:pt>
                <c:pt idx="35">
                  <c:v>302.21940000000001</c:v>
                </c:pt>
                <c:pt idx="36">
                  <c:v>298.54500000000002</c:v>
                </c:pt>
                <c:pt idx="37">
                  <c:v>298.82058000000001</c:v>
                </c:pt>
                <c:pt idx="38">
                  <c:v>311.22167999999999</c:v>
                </c:pt>
                <c:pt idx="39">
                  <c:v>290.82875999999999</c:v>
                </c:pt>
              </c:numCache>
            </c:numRef>
          </c:val>
          <c:smooth val="0"/>
          <c:extLst>
            <c:ext xmlns:c16="http://schemas.microsoft.com/office/drawing/2014/chart" uri="{C3380CC4-5D6E-409C-BE32-E72D297353CC}">
              <c16:uniqueId val="{00000003-310F-40EF-AE63-BA1D54FE8F9E}"/>
            </c:ext>
          </c:extLst>
        </c:ser>
        <c:ser>
          <c:idx val="3"/>
          <c:order val="2"/>
          <c:tx>
            <c:strRef>
              <c:f>'21'!$AK$1</c:f>
              <c:strCache>
                <c:ptCount val="1"/>
                <c:pt idx="0">
                  <c:v>dic-22</c:v>
                </c:pt>
              </c:strCache>
            </c:strRef>
          </c:tx>
          <c:spPr>
            <a:ln w="28575" cap="rnd">
              <a:solidFill>
                <a:schemeClr val="accent4"/>
              </a:solidFill>
              <a:round/>
            </a:ln>
            <a:effectLst/>
          </c:spPr>
          <c:marker>
            <c:symbol val="none"/>
          </c:marker>
          <c:cat>
            <c:numRef>
              <c:f>'21'!$L$15:$L$54</c:f>
              <c:numCache>
                <c:formatCode>dd/mm/yyyy;@</c:formatCode>
                <c:ptCount val="40"/>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numCache>
            </c:numRef>
          </c:cat>
          <c:val>
            <c:numRef>
              <c:f>'21'!$AK$15:$AK$54</c:f>
              <c:numCache>
                <c:formatCode>0</c:formatCode>
                <c:ptCount val="40"/>
                <c:pt idx="0">
                  <c:v>223.12794</c:v>
                </c:pt>
                <c:pt idx="1">
                  <c:v>226.89419999999998</c:v>
                </c:pt>
                <c:pt idx="2">
                  <c:v>234.79416000000001</c:v>
                </c:pt>
                <c:pt idx="3">
                  <c:v>252.98244</c:v>
                </c:pt>
                <c:pt idx="4">
                  <c:v>248.4813</c:v>
                </c:pt>
                <c:pt idx="5">
                  <c:v>252.06384</c:v>
                </c:pt>
                <c:pt idx="6">
                  <c:v>241.04064</c:v>
                </c:pt>
                <c:pt idx="7">
                  <c:v>239.11158</c:v>
                </c:pt>
                <c:pt idx="8">
                  <c:v>249.30804000000001</c:v>
                </c:pt>
                <c:pt idx="9">
                  <c:v>250.13478000000001</c:v>
                </c:pt>
                <c:pt idx="10" formatCode="#,##0">
                  <c:v>244.71503999999999</c:v>
                </c:pt>
                <c:pt idx="11" formatCode="#,##0">
                  <c:v>237.82553999999999</c:v>
                </c:pt>
                <c:pt idx="12" formatCode="#,##0">
                  <c:v>239.75459999999998</c:v>
                </c:pt>
                <c:pt idx="13" formatCode="#,##0">
                  <c:v>228.36395999999999</c:v>
                </c:pt>
                <c:pt idx="14" formatCode="#,##0">
                  <c:v>236.90693999999999</c:v>
                </c:pt>
                <c:pt idx="15" formatCode="#,##0">
                  <c:v>246.27665999999999</c:v>
                </c:pt>
                <c:pt idx="16" formatCode="#,##0">
                  <c:v>242.5104</c:v>
                </c:pt>
                <c:pt idx="17" formatCode="#,##0">
                  <c:v>260.97426000000002</c:v>
                </c:pt>
                <c:pt idx="18">
                  <c:v>261.43356</c:v>
                </c:pt>
                <c:pt idx="19">
                  <c:v>268.41492</c:v>
                </c:pt>
                <c:pt idx="20">
                  <c:v>263.63819999999998</c:v>
                </c:pt>
                <c:pt idx="21">
                  <c:v>263.27076</c:v>
                </c:pt>
                <c:pt idx="22">
                  <c:v>265.19981999999999</c:v>
                </c:pt>
                <c:pt idx="23">
                  <c:v>258.40217999999999</c:v>
                </c:pt>
                <c:pt idx="24">
                  <c:v>264.09749999999997</c:v>
                </c:pt>
                <c:pt idx="25">
                  <c:v>267.58817999999997</c:v>
                </c:pt>
                <c:pt idx="26">
                  <c:v>279.07067999999998</c:v>
                </c:pt>
                <c:pt idx="27">
                  <c:v>275.58</c:v>
                </c:pt>
                <c:pt idx="28">
                  <c:v>278.70323999999999</c:v>
                </c:pt>
                <c:pt idx="29">
                  <c:v>283.57182</c:v>
                </c:pt>
                <c:pt idx="30" formatCode="#,##0">
                  <c:v>293.21711999999997</c:v>
                </c:pt>
                <c:pt idx="31">
                  <c:v>286.69506000000001</c:v>
                </c:pt>
                <c:pt idx="32">
                  <c:v>301.02521999999999</c:v>
                </c:pt>
                <c:pt idx="33">
                  <c:v>312.59958</c:v>
                </c:pt>
                <c:pt idx="34">
                  <c:v>308.09843999999998</c:v>
                </c:pt>
                <c:pt idx="35">
                  <c:v>301.85195999999996</c:v>
                </c:pt>
                <c:pt idx="36">
                  <c:v>297.71825999999999</c:v>
                </c:pt>
                <c:pt idx="37">
                  <c:v>297.1671</c:v>
                </c:pt>
                <c:pt idx="38">
                  <c:v>309.38448</c:v>
                </c:pt>
                <c:pt idx="39">
                  <c:v>292.66595999999998</c:v>
                </c:pt>
              </c:numCache>
            </c:numRef>
          </c:val>
          <c:smooth val="0"/>
          <c:extLst>
            <c:ext xmlns:c16="http://schemas.microsoft.com/office/drawing/2014/chart" uri="{C3380CC4-5D6E-409C-BE32-E72D297353CC}">
              <c16:uniqueId val="{00000004-310F-40EF-AE63-BA1D54FE8F9E}"/>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in val="15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CL"/>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2426900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0">
          <a:solidFill>
            <a:sysClr val="windowText" lastClr="000000"/>
          </a:solidFill>
        </a:defRPr>
      </a:pPr>
      <a:endParaRPr lang="es-CL"/>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2021/22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44317</c:v>
                </c:pt>
                <c:pt idx="1">
                  <c:v>44348</c:v>
                </c:pt>
                <c:pt idx="2">
                  <c:v>44378</c:v>
                </c:pt>
                <c:pt idx="3">
                  <c:v>44409</c:v>
                </c:pt>
                <c:pt idx="4">
                  <c:v>44440</c:v>
                </c:pt>
                <c:pt idx="5">
                  <c:v>44470</c:v>
                </c:pt>
                <c:pt idx="6">
                  <c:v>44501</c:v>
                </c:pt>
                <c:pt idx="7">
                  <c:v>44531</c:v>
                </c:pt>
                <c:pt idx="8">
                  <c:v>44562</c:v>
                </c:pt>
                <c:pt idx="9">
                  <c:v>44593</c:v>
                </c:pt>
                <c:pt idx="10">
                  <c:v>44621</c:v>
                </c:pt>
                <c:pt idx="11">
                  <c:v>44652</c:v>
                </c:pt>
              </c:numCache>
            </c:numRef>
          </c:cat>
          <c:val>
            <c:numRef>
              <c:f>'28'!$E$6:$E$17</c:f>
              <c:numCache>
                <c:formatCode>#,##0</c:formatCode>
                <c:ptCount val="12"/>
                <c:pt idx="0">
                  <c:v>1189.8499999999999</c:v>
                </c:pt>
                <c:pt idx="1">
                  <c:v>1189.8499999999999</c:v>
                </c:pt>
                <c:pt idx="2">
                  <c:v>1194.8</c:v>
                </c:pt>
                <c:pt idx="3">
                  <c:v>1186.1199999999999</c:v>
                </c:pt>
                <c:pt idx="4">
                  <c:v>1197.77</c:v>
                </c:pt>
                <c:pt idx="5">
                  <c:v>1198.22</c:v>
                </c:pt>
                <c:pt idx="6">
                  <c:v>1204.6199999999999</c:v>
                </c:pt>
                <c:pt idx="7">
                  <c:v>1208.73</c:v>
                </c:pt>
                <c:pt idx="8">
                  <c:v>1206.96</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44317</c:v>
                </c:pt>
                <c:pt idx="1">
                  <c:v>44348</c:v>
                </c:pt>
                <c:pt idx="2">
                  <c:v>44378</c:v>
                </c:pt>
                <c:pt idx="3">
                  <c:v>44409</c:v>
                </c:pt>
                <c:pt idx="4">
                  <c:v>44440</c:v>
                </c:pt>
                <c:pt idx="5">
                  <c:v>44470</c:v>
                </c:pt>
                <c:pt idx="6">
                  <c:v>44501</c:v>
                </c:pt>
                <c:pt idx="7">
                  <c:v>44531</c:v>
                </c:pt>
                <c:pt idx="8">
                  <c:v>44562</c:v>
                </c:pt>
                <c:pt idx="9">
                  <c:v>44593</c:v>
                </c:pt>
                <c:pt idx="10">
                  <c:v>44621</c:v>
                </c:pt>
                <c:pt idx="11">
                  <c:v>44652</c:v>
                </c:pt>
              </c:numCache>
            </c:numRef>
          </c:cat>
          <c:val>
            <c:numRef>
              <c:f>'28'!$F$6:$F$17</c:f>
              <c:numCache>
                <c:formatCode>#,##0</c:formatCode>
                <c:ptCount val="12"/>
                <c:pt idx="0">
                  <c:v>1181.08</c:v>
                </c:pt>
                <c:pt idx="1">
                  <c:v>1181.04</c:v>
                </c:pt>
                <c:pt idx="2">
                  <c:v>1183.47</c:v>
                </c:pt>
                <c:pt idx="3">
                  <c:v>1182.24</c:v>
                </c:pt>
                <c:pt idx="4">
                  <c:v>1186.6199999999999</c:v>
                </c:pt>
                <c:pt idx="5">
                  <c:v>1186.46</c:v>
                </c:pt>
                <c:pt idx="6">
                  <c:v>1192.07</c:v>
                </c:pt>
                <c:pt idx="7">
                  <c:v>1195.8800000000001</c:v>
                </c:pt>
                <c:pt idx="8">
                  <c:v>1196.1199999999999</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enero 2022(millones de toneladas)</a:t>
            </a:r>
          </a:p>
        </c:rich>
      </c:tx>
      <c:layout>
        <c:manualLayout>
          <c:xMode val="edge"/>
          <c:yMode val="edge"/>
          <c:x val="0.23806657980702056"/>
          <c:y val="2.2307639176681868E-2"/>
        </c:manualLayout>
      </c:layout>
      <c:overlay val="0"/>
      <c:spPr>
        <a:solidFill>
          <a:sysClr val="window" lastClr="FFFFFF"/>
        </a:solidFill>
      </c:spPr>
    </c:title>
    <c:autoTitleDeleted val="0"/>
    <c:plotArea>
      <c:layout>
        <c:manualLayout>
          <c:layoutTarget val="inner"/>
          <c:xMode val="edge"/>
          <c:yMode val="edge"/>
          <c:x val="9.4408864404072201E-2"/>
          <c:y val="0.17109915715981047"/>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3.0695443645083934E-2"/>
                  <c:y val="-6.5789473684210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2012/2013</c:v>
                </c:pt>
                <c:pt idx="1">
                  <c:v>2013/14</c:v>
                </c:pt>
                <c:pt idx="2">
                  <c:v>2014/2015</c:v>
                </c:pt>
                <c:pt idx="3">
                  <c:v>2015/2016</c:v>
                </c:pt>
                <c:pt idx="4">
                  <c:v>2016/2017 </c:v>
                </c:pt>
                <c:pt idx="5">
                  <c:v>2017/18 </c:v>
                </c:pt>
                <c:pt idx="6">
                  <c:v>2018/19 </c:v>
                </c:pt>
                <c:pt idx="7">
                  <c:v>2019/20 </c:v>
                </c:pt>
                <c:pt idx="8">
                  <c:v>2020/21 estimado</c:v>
                </c:pt>
                <c:pt idx="9">
                  <c:v>2021/22 proyectado</c:v>
                </c:pt>
              </c:strCache>
            </c:strRef>
          </c:cat>
          <c:val>
            <c:numRef>
              <c:f>'29'!$D$6:$D$15</c:f>
              <c:numCache>
                <c:formatCode>#,##0</c:formatCode>
                <c:ptCount val="10"/>
                <c:pt idx="0">
                  <c:v>867.96600000000001</c:v>
                </c:pt>
                <c:pt idx="1">
                  <c:v>990.47</c:v>
                </c:pt>
                <c:pt idx="2">
                  <c:v>1015.57</c:v>
                </c:pt>
                <c:pt idx="3">
                  <c:v>972.21</c:v>
                </c:pt>
                <c:pt idx="4">
                  <c:v>1123.4100000000001</c:v>
                </c:pt>
                <c:pt idx="5">
                  <c:v>1080.0899999999999</c:v>
                </c:pt>
                <c:pt idx="6">
                  <c:v>1124.92</c:v>
                </c:pt>
                <c:pt idx="7">
                  <c:v>1119.71</c:v>
                </c:pt>
                <c:pt idx="8">
                  <c:v>1122.83</c:v>
                </c:pt>
                <c:pt idx="9">
                  <c:v>1206.96</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5.701754385964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2012/2013</c:v>
                </c:pt>
                <c:pt idx="1">
                  <c:v>2013/14</c:v>
                </c:pt>
                <c:pt idx="2">
                  <c:v>2014/2015</c:v>
                </c:pt>
                <c:pt idx="3">
                  <c:v>2015/2016</c:v>
                </c:pt>
                <c:pt idx="4">
                  <c:v>2016/2017 </c:v>
                </c:pt>
                <c:pt idx="5">
                  <c:v>2017/18 </c:v>
                </c:pt>
                <c:pt idx="6">
                  <c:v>2018/19 </c:v>
                </c:pt>
                <c:pt idx="7">
                  <c:v>2019/20 </c:v>
                </c:pt>
                <c:pt idx="8">
                  <c:v>2020/21 estimado</c:v>
                </c:pt>
                <c:pt idx="9">
                  <c:v>2021/22 proyectado</c:v>
                </c:pt>
              </c:strCache>
            </c:strRef>
          </c:cat>
          <c:val>
            <c:numRef>
              <c:f>'29'!$E$6:$E$15</c:f>
              <c:numCache>
                <c:formatCode>#,##0</c:formatCode>
                <c:ptCount val="10"/>
                <c:pt idx="0">
                  <c:v>864.69399999999996</c:v>
                </c:pt>
                <c:pt idx="1">
                  <c:v>948.85</c:v>
                </c:pt>
                <c:pt idx="2">
                  <c:v>980.58</c:v>
                </c:pt>
                <c:pt idx="3">
                  <c:v>968.01</c:v>
                </c:pt>
                <c:pt idx="4">
                  <c:v>1084.1400000000001</c:v>
                </c:pt>
                <c:pt idx="5">
                  <c:v>1090.45</c:v>
                </c:pt>
                <c:pt idx="6">
                  <c:v>1144.82</c:v>
                </c:pt>
                <c:pt idx="7">
                  <c:v>1135.81</c:v>
                </c:pt>
                <c:pt idx="8">
                  <c:v>1136.8699999999999</c:v>
                </c:pt>
                <c:pt idx="9">
                  <c:v>1196.1199999999999</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'29'!$G$6:$G$15</c:f>
              <c:numCache>
                <c:formatCode>0%</c:formatCode>
                <c:ptCount val="10"/>
                <c:pt idx="0">
                  <c:v>0.1593627341001557</c:v>
                </c:pt>
                <c:pt idx="1">
                  <c:v>0.18446540549085735</c:v>
                </c:pt>
                <c:pt idx="2">
                  <c:v>0.21392441208264495</c:v>
                </c:pt>
                <c:pt idx="3">
                  <c:v>0.22099978306009235</c:v>
                </c:pt>
                <c:pt idx="4">
                  <c:v>0.32326083347169182</c:v>
                </c:pt>
                <c:pt idx="5">
                  <c:v>0.31326516575725616</c:v>
                </c:pt>
                <c:pt idx="6">
                  <c:v>0.28045456927726631</c:v>
                </c:pt>
                <c:pt idx="7">
                  <c:v>0.26964897297963569</c:v>
                </c:pt>
                <c:pt idx="8">
                  <c:v>0.25704785947381853</c:v>
                </c:pt>
                <c:pt idx="9">
                  <c:v>0.25337758753302347</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'31'!$B$6:$B$16</c:f>
              <c:strCache>
                <c:ptCount val="11"/>
                <c:pt idx="0">
                  <c:v>2010/11</c:v>
                </c:pt>
                <c:pt idx="1">
                  <c:v>2011/12</c:v>
                </c:pt>
                <c:pt idx="2">
                  <c:v>2012/13</c:v>
                </c:pt>
                <c:pt idx="3">
                  <c:v>2013/14</c:v>
                </c:pt>
                <c:pt idx="4">
                  <c:v>2014/15</c:v>
                </c:pt>
                <c:pt idx="5">
                  <c:v>2015/16</c:v>
                </c:pt>
                <c:pt idx="6">
                  <c:v>2016/17</c:v>
                </c:pt>
                <c:pt idx="7">
                  <c:v>2017/18</c:v>
                </c:pt>
                <c:pt idx="8">
                  <c:v>2018/19</c:v>
                </c:pt>
                <c:pt idx="9">
                  <c:v>2019/19</c:v>
                </c:pt>
                <c:pt idx="10">
                  <c:v>2020/21</c:v>
                </c:pt>
              </c:strCache>
            </c:strRef>
          </c:cat>
          <c:val>
            <c:numRef>
              <c:f>'31'!$D$6:$D$16</c:f>
              <c:numCache>
                <c:formatCode>_-* #,##0_-;\-* #,##0_-;_-* \-_-;_-@_-</c:formatCode>
                <c:ptCount val="11"/>
                <c:pt idx="0">
                  <c:v>1379.6980000000001</c:v>
                </c:pt>
                <c:pt idx="1">
                  <c:v>1413.644</c:v>
                </c:pt>
                <c:pt idx="2">
                  <c:v>1411.057</c:v>
                </c:pt>
                <c:pt idx="3">
                  <c:v>1115.732</c:v>
                </c:pt>
                <c:pt idx="4">
                  <c:v>1517.8920000000001</c:v>
                </c:pt>
                <c:pt idx="5">
                  <c:v>1149.0391</c:v>
                </c:pt>
                <c:pt idx="6">
                  <c:v>1039.675</c:v>
                </c:pt>
                <c:pt idx="7">
                  <c:v>1087.9098671827173</c:v>
                </c:pt>
                <c:pt idx="8">
                  <c:v>951.06949999999995</c:v>
                </c:pt>
                <c:pt idx="9">
                  <c:v>565.88379999999995</c:v>
                </c:pt>
                <c:pt idx="10">
                  <c:v>771.68575999999996</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'31'!$B$6:$B$16</c:f>
              <c:strCache>
                <c:ptCount val="11"/>
                <c:pt idx="0">
                  <c:v>2010/11</c:v>
                </c:pt>
                <c:pt idx="1">
                  <c:v>2011/12</c:v>
                </c:pt>
                <c:pt idx="2">
                  <c:v>2012/13</c:v>
                </c:pt>
                <c:pt idx="3">
                  <c:v>2013/14</c:v>
                </c:pt>
                <c:pt idx="4">
                  <c:v>2014/15</c:v>
                </c:pt>
                <c:pt idx="5">
                  <c:v>2015/16</c:v>
                </c:pt>
                <c:pt idx="6">
                  <c:v>2016/17</c:v>
                </c:pt>
                <c:pt idx="7">
                  <c:v>2017/18</c:v>
                </c:pt>
                <c:pt idx="8">
                  <c:v>2018/19</c:v>
                </c:pt>
                <c:pt idx="9">
                  <c:v>2019/19</c:v>
                </c:pt>
                <c:pt idx="10">
                  <c:v>2020/21</c:v>
                </c:pt>
              </c:strCache>
            </c:strRef>
          </c:cat>
          <c:val>
            <c:numRef>
              <c:f>'31'!$C$6:$C$16</c:f>
              <c:numCache>
                <c:formatCode>_-* #,##0_-;\-* #,##0_-;_-* \-_-;_-@_-</c:formatCode>
                <c:ptCount val="11"/>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pt idx="10">
                  <c:v>59.728000000000002</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'31'!$B$6:$B$16</c:f>
              <c:strCache>
                <c:ptCount val="11"/>
                <c:pt idx="0">
                  <c:v>2010/11</c:v>
                </c:pt>
                <c:pt idx="1">
                  <c:v>2011/12</c:v>
                </c:pt>
                <c:pt idx="2">
                  <c:v>2012/13</c:v>
                </c:pt>
                <c:pt idx="3">
                  <c:v>2013/14</c:v>
                </c:pt>
                <c:pt idx="4">
                  <c:v>2014/15</c:v>
                </c:pt>
                <c:pt idx="5">
                  <c:v>2015/16</c:v>
                </c:pt>
                <c:pt idx="6">
                  <c:v>2016/17</c:v>
                </c:pt>
                <c:pt idx="7">
                  <c:v>2017/18</c:v>
                </c:pt>
                <c:pt idx="8">
                  <c:v>2018/19</c:v>
                </c:pt>
                <c:pt idx="9">
                  <c:v>2019/19</c:v>
                </c:pt>
                <c:pt idx="10">
                  <c:v>2020/21</c:v>
                </c:pt>
              </c:strCache>
            </c:strRef>
          </c:cat>
          <c:val>
            <c:numRef>
              <c:f>'31'!$E$6:$E$16</c:f>
              <c:numCache>
                <c:formatCode>0.0</c:formatCode>
                <c:ptCount val="11"/>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pt idx="9">
                  <c:v>103.49198046782128</c:v>
                </c:pt>
                <c:pt idx="10">
                  <c:v>129.19999999999999</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34724068583E-2"/>
          <c:y val="0.75760120893979166"/>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numRef>
              <c:f>'35'!$B$7:$B$18</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'35'!$C$7:$C$18</c:f>
              <c:numCache>
                <c:formatCode>#,##0_);\(#,##0\)</c:formatCode>
                <c:ptCount val="12"/>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pt idx="10">
                  <c:v>565884</c:v>
                </c:pt>
                <c:pt idx="11">
                  <c:v>771960</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numRef>
              <c:f>'35'!$B$7:$B$18</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'35'!$E$7:$E$18</c:f>
              <c:numCache>
                <c:formatCode>#,##0_);\(#,##0\)</c:formatCode>
                <c:ptCount val="12"/>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pt idx="10">
                  <c:v>2788006.5392800001</c:v>
                </c:pt>
                <c:pt idx="11">
                  <c:v>2341186.7386499997</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'35'!$B$7:$B$15</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'35'!$G$7:$G$18</c:f>
              <c:numCache>
                <c:formatCode>#,##0_);\(#,##0\)</c:formatCode>
                <c:ptCount val="12"/>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c:v>3317777.7</c:v>
                </c:pt>
                <c:pt idx="10">
                  <c:v>3353890.5392800001</c:v>
                </c:pt>
                <c:pt idx="11" formatCode="#,##0_);\(#,##0\)">
                  <c:v>3113146.7386499997</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2017 - 2021</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2017</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123573.572</c:v>
                </c:pt>
                <c:pt idx="1">
                  <c:v>122237.484</c:v>
                </c:pt>
                <c:pt idx="2">
                  <c:v>35503.595999999998</c:v>
                </c:pt>
                <c:pt idx="3">
                  <c:v>7254.9740000000002</c:v>
                </c:pt>
                <c:pt idx="4">
                  <c:v>31633.142</c:v>
                </c:pt>
                <c:pt idx="5">
                  <c:v>50358.28</c:v>
                </c:pt>
                <c:pt idx="6">
                  <c:v>188221.28</c:v>
                </c:pt>
                <c:pt idx="7">
                  <c:v>241462.57</c:v>
                </c:pt>
                <c:pt idx="8">
                  <c:v>223707.29500000001</c:v>
                </c:pt>
                <c:pt idx="9">
                  <c:v>180514.016</c:v>
                </c:pt>
                <c:pt idx="10">
                  <c:v>233675.29699999999</c:v>
                </c:pt>
                <c:pt idx="11">
                  <c:v>152384.68299999999</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2018</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2019</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2020</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189863.11424</c:v>
                </c:pt>
                <c:pt idx="1">
                  <c:v>210122.08674999996</c:v>
                </c:pt>
                <c:pt idx="2">
                  <c:v>236367.36278</c:v>
                </c:pt>
                <c:pt idx="3">
                  <c:v>163687.78844</c:v>
                </c:pt>
                <c:pt idx="4">
                  <c:v>154544.45334000001</c:v>
                </c:pt>
                <c:pt idx="5">
                  <c:v>176351.1024</c:v>
                </c:pt>
                <c:pt idx="6">
                  <c:v>314078.46445999999</c:v>
                </c:pt>
                <c:pt idx="7">
                  <c:v>320739.91644</c:v>
                </c:pt>
                <c:pt idx="8">
                  <c:v>269826.26050999999</c:v>
                </c:pt>
                <c:pt idx="9">
                  <c:v>349715.25824</c:v>
                </c:pt>
                <c:pt idx="10">
                  <c:v>211944.91768000001</c:v>
                </c:pt>
                <c:pt idx="11">
                  <c:v>190765.81400000001</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2021</c:v>
                </c:pt>
              </c:strCache>
            </c:strRef>
          </c:tx>
          <c:invertIfNegative val="0"/>
          <c:val>
            <c:numRef>
              <c:f>'36'!$G$7:$G$18</c:f>
              <c:numCache>
                <c:formatCode>#,##0</c:formatCode>
                <c:ptCount val="12"/>
                <c:pt idx="0">
                  <c:v>169319.18</c:v>
                </c:pt>
                <c:pt idx="1">
                  <c:v>228790.80032999997</c:v>
                </c:pt>
                <c:pt idx="2">
                  <c:v>169998.05799999999</c:v>
                </c:pt>
                <c:pt idx="3">
                  <c:v>124958.82113000001</c:v>
                </c:pt>
                <c:pt idx="4">
                  <c:v>137570.77900000001</c:v>
                </c:pt>
                <c:pt idx="5">
                  <c:v>157439.008</c:v>
                </c:pt>
                <c:pt idx="6">
                  <c:v>169547.18582999997</c:v>
                </c:pt>
                <c:pt idx="7">
                  <c:v>176857.652</c:v>
                </c:pt>
                <c:pt idx="8">
                  <c:v>245239.02699000001</c:v>
                </c:pt>
                <c:pt idx="9">
                  <c:v>285503.50107</c:v>
                </c:pt>
                <c:pt idx="10">
                  <c:v>251377.48130000001</c:v>
                </c:pt>
                <c:pt idx="11">
                  <c:v>224585.245</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de maíz grano 2021   (%)</a:t>
            </a:r>
          </a:p>
        </c:rich>
      </c:tx>
      <c:layout>
        <c:manualLayout>
          <c:xMode val="edge"/>
          <c:yMode val="edge"/>
          <c:x val="0.25397963009725827"/>
          <c:y val="4.789867933175021E-2"/>
        </c:manualLayout>
      </c:layout>
      <c:overlay val="1"/>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
          <c:y val="0.18632037661958917"/>
          <c:w val="1"/>
          <c:h val="0.79000724909386322"/>
        </c:manualLayout>
      </c:layout>
      <c:pie3DChart>
        <c:varyColors val="1"/>
        <c:ser>
          <c:idx val="0"/>
          <c:order val="0"/>
          <c:explosion val="16"/>
          <c:dPt>
            <c:idx val="0"/>
            <c:bubble3D val="0"/>
            <c:spPr>
              <a:solidFill>
                <a:srgbClr val="FF9933"/>
              </a:solidFill>
            </c:spPr>
            <c:extLst>
              <c:ext xmlns:c16="http://schemas.microsoft.com/office/drawing/2014/chart" uri="{C3380CC4-5D6E-409C-BE32-E72D297353CC}">
                <c16:uniqueId val="{00000000-0177-4097-AAC3-FB3FD7B92062}"/>
              </c:ext>
            </c:extLst>
          </c:dPt>
          <c:dPt>
            <c:idx val="1"/>
            <c:bubble3D val="0"/>
            <c:spPr>
              <a:solidFill>
                <a:srgbClr val="0070C0"/>
              </a:solidFill>
            </c:spPr>
            <c:extLst>
              <c:ext xmlns:c16="http://schemas.microsoft.com/office/drawing/2014/chart" uri="{C3380CC4-5D6E-409C-BE32-E72D297353CC}">
                <c16:uniqueId val="{00000001-0177-4097-AAC3-FB3FD7B92062}"/>
              </c:ext>
            </c:extLst>
          </c:dPt>
          <c:dPt>
            <c:idx val="2"/>
            <c:bubble3D val="0"/>
            <c:spPr>
              <a:solidFill>
                <a:srgbClr val="199791"/>
              </a:solidFill>
            </c:spPr>
            <c:extLst>
              <c:ext xmlns:c16="http://schemas.microsoft.com/office/drawing/2014/chart" uri="{C3380CC4-5D6E-409C-BE32-E72D297353CC}">
                <c16:uniqueId val="{00000002-0177-4097-AAC3-FB3FD7B92062}"/>
              </c:ext>
            </c:extLst>
          </c:dPt>
          <c:dPt>
            <c:idx val="3"/>
            <c:bubble3D val="0"/>
            <c:extLst>
              <c:ext xmlns:c16="http://schemas.microsoft.com/office/drawing/2014/chart" uri="{C3380CC4-5D6E-409C-BE32-E72D297353CC}">
                <c16:uniqueId val="{00000003-0177-4097-AAC3-FB3FD7B92062}"/>
              </c:ext>
            </c:extLst>
          </c:dPt>
          <c:dLbls>
            <c:dLbl>
              <c:idx val="0"/>
              <c:layout>
                <c:manualLayout>
                  <c:x val="-3.1743991184775373E-3"/>
                  <c:y val="-4.2328042328043103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177-4097-AAC3-FB3FD7B92062}"/>
                </c:ext>
              </c:extLst>
            </c:dLbl>
            <c:dLbl>
              <c:idx val="1"/>
              <c:layout>
                <c:manualLayout>
                  <c:x val="-1.39167297965305E-2"/>
                  <c:y val="-3.13834104070324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77-4097-AAC3-FB3FD7B92062}"/>
                </c:ext>
              </c:extLst>
            </c:dLbl>
            <c:dLbl>
              <c:idx val="2"/>
              <c:layout>
                <c:manualLayout>
                  <c:x val="-2.1187147524926765E-2"/>
                  <c:y val="4.232804232804232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77-4097-AAC3-FB3FD7B92062}"/>
                </c:ext>
              </c:extLst>
            </c:dLbl>
            <c:dLbl>
              <c:idx val="3"/>
              <c:delete val="1"/>
              <c:extLst>
                <c:ext xmlns:c15="http://schemas.microsoft.com/office/drawing/2012/chart" uri="{CE6537A1-D6FC-4f65-9D91-7224C49458BB}"/>
                <c:ext xmlns:c16="http://schemas.microsoft.com/office/drawing/2014/chart" uri="{C3380CC4-5D6E-409C-BE32-E72D297353CC}">
                  <c16:uniqueId val="{00000003-0177-4097-AAC3-FB3FD7B92062}"/>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'37'!$M$10:$P$10</c:f>
              <c:strCache>
                <c:ptCount val="4"/>
                <c:pt idx="0">
                  <c:v>Argentina</c:v>
                </c:pt>
                <c:pt idx="1">
                  <c:v>Estados Unidos</c:v>
                </c:pt>
                <c:pt idx="2">
                  <c:v>Paraguay</c:v>
                </c:pt>
                <c:pt idx="3">
                  <c:v>Otros</c:v>
                </c:pt>
              </c:strCache>
            </c:strRef>
          </c:cat>
          <c:val>
            <c:numRef>
              <c:f>'37'!$M$11:$P$11</c:f>
              <c:numCache>
                <c:formatCode>0.0%</c:formatCode>
                <c:ptCount val="4"/>
                <c:pt idx="0">
                  <c:v>0.82062003909514591</c:v>
                </c:pt>
                <c:pt idx="1">
                  <c:v>9.6741092993974709E-2</c:v>
                </c:pt>
                <c:pt idx="2">
                  <c:v>7.4809318329298505E-2</c:v>
                </c:pt>
                <c:pt idx="3">
                  <c:v>7.8295495815808719E-3</c:v>
                </c:pt>
              </c:numCache>
            </c:numRef>
          </c:val>
          <c:extLst>
            <c:ext xmlns:c16="http://schemas.microsoft.com/office/drawing/2014/chart" uri="{C3380CC4-5D6E-409C-BE32-E72D297353CC}">
              <c16:uniqueId val="{00000004-0177-4097-AAC3-FB3FD7B92062}"/>
            </c:ext>
          </c:extLst>
        </c:ser>
        <c:ser>
          <c:idx val="1"/>
          <c:order val="1"/>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5-0177-4097-AAC3-FB3FD7B92062}"/>
              </c:ext>
            </c:extLst>
          </c:dPt>
          <c:dPt>
            <c:idx val="1"/>
            <c:bubble3D val="0"/>
            <c:extLst>
              <c:ext xmlns:c16="http://schemas.microsoft.com/office/drawing/2014/chart" uri="{C3380CC4-5D6E-409C-BE32-E72D297353CC}">
                <c16:uniqueId val="{00000006-0177-4097-AAC3-FB3FD7B92062}"/>
              </c:ext>
            </c:extLst>
          </c:dPt>
          <c:dPt>
            <c:idx val="2"/>
            <c:bubble3D val="0"/>
            <c:extLst>
              <c:ext xmlns:c16="http://schemas.microsoft.com/office/drawing/2014/chart" uri="{C3380CC4-5D6E-409C-BE32-E72D297353CC}">
                <c16:uniqueId val="{00000007-0177-4097-AAC3-FB3FD7B92062}"/>
              </c:ext>
            </c:extLst>
          </c:dPt>
          <c:dPt>
            <c:idx val="3"/>
            <c:bubble3D val="0"/>
            <c:extLst>
              <c:ext xmlns:c16="http://schemas.microsoft.com/office/drawing/2014/chart" uri="{C3380CC4-5D6E-409C-BE32-E72D297353CC}">
                <c16:uniqueId val="{00000008-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9-0177-4097-AAC3-FB3FD7B92062}"/>
            </c:ext>
          </c:extLst>
        </c:ser>
        <c:ser>
          <c:idx val="2"/>
          <c:order val="2"/>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A-0177-4097-AAC3-FB3FD7B92062}"/>
              </c:ext>
            </c:extLst>
          </c:dPt>
          <c:dPt>
            <c:idx val="1"/>
            <c:bubble3D val="0"/>
            <c:extLst>
              <c:ext xmlns:c16="http://schemas.microsoft.com/office/drawing/2014/chart" uri="{C3380CC4-5D6E-409C-BE32-E72D297353CC}">
                <c16:uniqueId val="{0000000B-0177-4097-AAC3-FB3FD7B92062}"/>
              </c:ext>
            </c:extLst>
          </c:dPt>
          <c:dPt>
            <c:idx val="2"/>
            <c:bubble3D val="0"/>
            <c:extLst>
              <c:ext xmlns:c16="http://schemas.microsoft.com/office/drawing/2014/chart" uri="{C3380CC4-5D6E-409C-BE32-E72D297353CC}">
                <c16:uniqueId val="{0000000C-0177-4097-AAC3-FB3FD7B92062}"/>
              </c:ext>
            </c:extLst>
          </c:dPt>
          <c:dPt>
            <c:idx val="3"/>
            <c:bubble3D val="0"/>
            <c:extLst>
              <c:ext xmlns:c16="http://schemas.microsoft.com/office/drawing/2014/chart" uri="{C3380CC4-5D6E-409C-BE32-E72D297353CC}">
                <c16:uniqueId val="{0000000D-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E-0177-4097-AAC3-FB3FD7B92062}"/>
            </c:ext>
          </c:extLst>
        </c:ser>
        <c:dLbls>
          <c:showLegendKey val="0"/>
          <c:showVal val="0"/>
          <c:showCatName val="0"/>
          <c:showSerName val="0"/>
          <c:showPercent val="0"/>
          <c:showBubbleSize val="0"/>
          <c:showLeaderLines val="1"/>
        </c:dLbls>
      </c:pie3D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enero 2022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035493410801946"/>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5.4809598311611699E-3"/>
                  <c:y val="1.79272644876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2012/13</c:v>
                </c:pt>
                <c:pt idx="1">
                  <c:v>2013/14</c:v>
                </c:pt>
                <c:pt idx="2">
                  <c:v>2014/15 </c:v>
                </c:pt>
                <c:pt idx="3">
                  <c:v>2015/16 </c:v>
                </c:pt>
                <c:pt idx="4">
                  <c:v>2016/17 </c:v>
                </c:pt>
                <c:pt idx="5">
                  <c:v>2017/18 </c:v>
                </c:pt>
                <c:pt idx="6">
                  <c:v>2018/19</c:v>
                </c:pt>
                <c:pt idx="7">
                  <c:v>2019/20 </c:v>
                </c:pt>
                <c:pt idx="8">
                  <c:v>2020/21 estimado</c:v>
                </c:pt>
                <c:pt idx="9">
                  <c:v>2021/22 proyectado</c:v>
                </c:pt>
              </c:strCache>
            </c:strRef>
          </c:cat>
          <c:val>
            <c:numRef>
              <c:f>'5'!$C$6:$C$15</c:f>
              <c:numCache>
                <c:formatCode>#,##0</c:formatCode>
                <c:ptCount val="10"/>
                <c:pt idx="0">
                  <c:v>658.649</c:v>
                </c:pt>
                <c:pt idx="1">
                  <c:v>715.36</c:v>
                </c:pt>
                <c:pt idx="2">
                  <c:v>728.26</c:v>
                </c:pt>
                <c:pt idx="3">
                  <c:v>735.21</c:v>
                </c:pt>
                <c:pt idx="4">
                  <c:v>756.4</c:v>
                </c:pt>
                <c:pt idx="5">
                  <c:v>762.88</c:v>
                </c:pt>
                <c:pt idx="6">
                  <c:v>731</c:v>
                </c:pt>
                <c:pt idx="7">
                  <c:v>762.2</c:v>
                </c:pt>
                <c:pt idx="8">
                  <c:v>775.87</c:v>
                </c:pt>
                <c:pt idx="9">
                  <c:v>778.6</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dLbl>
              <c:idx val="9"/>
              <c:layout>
                <c:manualLayout>
                  <c:x val="-2.2335970218706376E-2"/>
                  <c:y val="-5.7553956834532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93-49F6-9ED3-CB5D09FAA67F}"/>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2012/13</c:v>
                </c:pt>
                <c:pt idx="1">
                  <c:v>2013/14</c:v>
                </c:pt>
                <c:pt idx="2">
                  <c:v>2014/15 </c:v>
                </c:pt>
                <c:pt idx="3">
                  <c:v>2015/16 </c:v>
                </c:pt>
                <c:pt idx="4">
                  <c:v>2016/17 </c:v>
                </c:pt>
                <c:pt idx="5">
                  <c:v>2017/18 </c:v>
                </c:pt>
                <c:pt idx="6">
                  <c:v>2018/19</c:v>
                </c:pt>
                <c:pt idx="7">
                  <c:v>2019/20 </c:v>
                </c:pt>
                <c:pt idx="8">
                  <c:v>2020/21 estimado</c:v>
                </c:pt>
                <c:pt idx="9">
                  <c:v>2021/22 proyectado</c:v>
                </c:pt>
              </c:strCache>
            </c:strRef>
          </c:cat>
          <c:val>
            <c:numRef>
              <c:f>'5'!$D$6:$D$15</c:f>
              <c:numCache>
                <c:formatCode>#,##0</c:formatCode>
                <c:ptCount val="10"/>
                <c:pt idx="0">
                  <c:v>679.38300000000004</c:v>
                </c:pt>
                <c:pt idx="1">
                  <c:v>698.33</c:v>
                </c:pt>
                <c:pt idx="2">
                  <c:v>705.74</c:v>
                </c:pt>
                <c:pt idx="3">
                  <c:v>711.16</c:v>
                </c:pt>
                <c:pt idx="4">
                  <c:v>739.09</c:v>
                </c:pt>
                <c:pt idx="5">
                  <c:v>741.98</c:v>
                </c:pt>
                <c:pt idx="6">
                  <c:v>734.81</c:v>
                </c:pt>
                <c:pt idx="7">
                  <c:v>746.92</c:v>
                </c:pt>
                <c:pt idx="8">
                  <c:v>783.04</c:v>
                </c:pt>
                <c:pt idx="9">
                  <c:v>787.47</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cat>
            <c:strRef>
              <c:f>'5'!$A$6:$A$15</c:f>
              <c:strCache>
                <c:ptCount val="10"/>
                <c:pt idx="0">
                  <c:v>2012/13</c:v>
                </c:pt>
                <c:pt idx="1">
                  <c:v>2013/14</c:v>
                </c:pt>
                <c:pt idx="2">
                  <c:v>2014/15 </c:v>
                </c:pt>
                <c:pt idx="3">
                  <c:v>2015/16 </c:v>
                </c:pt>
                <c:pt idx="4">
                  <c:v>2016/17 </c:v>
                </c:pt>
                <c:pt idx="5">
                  <c:v>2017/18 </c:v>
                </c:pt>
                <c:pt idx="6">
                  <c:v>2018/19</c:v>
                </c:pt>
                <c:pt idx="7">
                  <c:v>2019/20 </c:v>
                </c:pt>
                <c:pt idx="8">
                  <c:v>2020/21 estimado</c:v>
                </c:pt>
                <c:pt idx="9">
                  <c:v>2021/22 proyectado</c:v>
                </c:pt>
              </c:strCache>
            </c:strRef>
          </c:cat>
          <c:val>
            <c:numRef>
              <c:f>'5'!$G$6:$G$15</c:f>
              <c:numCache>
                <c:formatCode>0%</c:formatCode>
                <c:ptCount val="10"/>
                <c:pt idx="0">
                  <c:v>0.26039803763120356</c:v>
                </c:pt>
                <c:pt idx="1">
                  <c:v>0.27793450088067245</c:v>
                </c:pt>
                <c:pt idx="2">
                  <c:v>0.30776206534984551</c:v>
                </c:pt>
                <c:pt idx="3">
                  <c:v>0.34132965858597225</c:v>
                </c:pt>
                <c:pt idx="4">
                  <c:v>0.35459822213803455</c:v>
                </c:pt>
                <c:pt idx="5">
                  <c:v>0.38234184209816974</c:v>
                </c:pt>
                <c:pt idx="6">
                  <c:v>0.38563710346892399</c:v>
                </c:pt>
                <c:pt idx="7">
                  <c:v>0.39628072618218824</c:v>
                </c:pt>
                <c:pt idx="8">
                  <c:v>0.36884450347364123</c:v>
                </c:pt>
                <c:pt idx="9">
                  <c:v>0.37836362020140446</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2016 - 2021</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7181372946938335"/>
        </c:manualLayout>
      </c:layout>
      <c:barChart>
        <c:barDir val="col"/>
        <c:grouping val="clustered"/>
        <c:varyColors val="0"/>
        <c:ser>
          <c:idx val="2"/>
          <c:order val="0"/>
          <c:tx>
            <c:strRef>
              <c:f>'38'!$B$8</c:f>
              <c:strCache>
                <c:ptCount val="1"/>
                <c:pt idx="0">
                  <c:v>2016</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15733.459000000001</c:v>
                </c:pt>
                <c:pt idx="1">
                  <c:v>27159.784</c:v>
                </c:pt>
                <c:pt idx="2">
                  <c:v>227386</c:v>
                </c:pt>
              </c:numCache>
            </c:numRef>
          </c:val>
          <c:extLst>
            <c:ext xmlns:c16="http://schemas.microsoft.com/office/drawing/2014/chart" uri="{C3380CC4-5D6E-409C-BE32-E72D297353CC}">
              <c16:uniqueId val="{00000002-F3A3-416E-AE85-D0BC37D0BBCB}"/>
            </c:ext>
          </c:extLst>
        </c:ser>
        <c:ser>
          <c:idx val="0"/>
          <c:order val="1"/>
          <c:tx>
            <c:strRef>
              <c:f>'38'!$B$9</c:f>
              <c:strCache>
                <c:ptCount val="1"/>
                <c:pt idx="0">
                  <c:v>2017</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3-F3A3-416E-AE85-D0BC37D0BBCB}"/>
            </c:ext>
          </c:extLst>
        </c:ser>
        <c:ser>
          <c:idx val="1"/>
          <c:order val="2"/>
          <c:tx>
            <c:strRef>
              <c:f>'38'!$B$10</c:f>
              <c:strCache>
                <c:ptCount val="1"/>
                <c:pt idx="0">
                  <c:v>2018</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4-F3A3-416E-AE85-D0BC37D0BBCB}"/>
            </c:ext>
          </c:extLst>
        </c:ser>
        <c:ser>
          <c:idx val="5"/>
          <c:order val="3"/>
          <c:tx>
            <c:strRef>
              <c:f>'38'!$B$11</c:f>
              <c:strCache>
                <c:ptCount val="1"/>
                <c:pt idx="0">
                  <c:v>2019 </c:v>
                </c:pt>
              </c:strCache>
            </c:strRef>
          </c:tx>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5-F3A3-416E-AE85-D0BC37D0BBCB}"/>
            </c:ext>
          </c:extLst>
        </c:ser>
        <c:ser>
          <c:idx val="3"/>
          <c:order val="4"/>
          <c:tx>
            <c:strRef>
              <c:f>'38'!$B$12</c:f>
              <c:strCache>
                <c:ptCount val="1"/>
                <c:pt idx="0">
                  <c:v>2020</c:v>
                </c:pt>
              </c:strCache>
            </c:strRef>
          </c:tx>
          <c:invertIfNegative val="0"/>
          <c:val>
            <c:numRef>
              <c:f>'38'!$D$12:$F$12</c:f>
              <c:numCache>
                <c:formatCode>#,##0</c:formatCode>
                <c:ptCount val="3"/>
                <c:pt idx="0">
                  <c:v>38067.715980000001</c:v>
                </c:pt>
                <c:pt idx="1">
                  <c:v>14745.50964</c:v>
                </c:pt>
                <c:pt idx="2">
                  <c:v>42658.128199999999</c:v>
                </c:pt>
              </c:numCache>
            </c:numRef>
          </c:val>
          <c:extLst>
            <c:ext xmlns:c16="http://schemas.microsoft.com/office/drawing/2014/chart" uri="{C3380CC4-5D6E-409C-BE32-E72D297353CC}">
              <c16:uniqueId val="{00000003-DE12-43EE-BE02-6530F71D274D}"/>
            </c:ext>
          </c:extLst>
        </c:ser>
        <c:ser>
          <c:idx val="4"/>
          <c:order val="5"/>
          <c:tx>
            <c:strRef>
              <c:f>'38'!$B$13</c:f>
              <c:strCache>
                <c:ptCount val="1"/>
                <c:pt idx="0">
                  <c:v>2021</c:v>
                </c:pt>
              </c:strCache>
            </c:strRef>
          </c:tx>
          <c:invertIfNegative val="0"/>
          <c:val>
            <c:numRef>
              <c:f>'38'!$D$13:$F$13</c:f>
              <c:numCache>
                <c:formatCode>#,##0</c:formatCode>
                <c:ptCount val="3"/>
                <c:pt idx="0">
                  <c:v>150229.49423000001</c:v>
                </c:pt>
                <c:pt idx="1">
                  <c:v>24343.472229999999</c:v>
                </c:pt>
                <c:pt idx="2">
                  <c:v>56254.025810000006</c:v>
                </c:pt>
              </c:numCache>
            </c:numRef>
          </c:val>
          <c:extLst>
            <c:ext xmlns:c16="http://schemas.microsoft.com/office/drawing/2014/chart" uri="{C3380CC4-5D6E-409C-BE32-E72D297353CC}">
              <c16:uniqueId val="{00000001-00B1-494E-A1D5-088669502365}"/>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7.967102035094277E-2"/>
          <c:h val="0.58815665835364883"/>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2016 - 2021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2942973549217876"/>
          <c:y val="0.18283556660680569"/>
          <c:w val="0.84070594018557043"/>
          <c:h val="0.5851636966431828"/>
        </c:manualLayout>
      </c:layout>
      <c:lineChart>
        <c:grouping val="standard"/>
        <c:varyColors val="0"/>
        <c:ser>
          <c:idx val="1"/>
          <c:order val="0"/>
          <c:tx>
            <c:strRef>
              <c:f>'39'!$E$7</c:f>
              <c:strCache>
                <c:ptCount val="1"/>
                <c:pt idx="0">
                  <c:v>Maíz partido</c:v>
                </c:pt>
              </c:strCache>
            </c:strRef>
          </c:tx>
          <c:cat>
            <c:strRef>
              <c:f>'39'!$C$8:$C$13</c:f>
              <c:strCache>
                <c:ptCount val="6"/>
                <c:pt idx="0">
                  <c:v>2016</c:v>
                </c:pt>
                <c:pt idx="1">
                  <c:v>2017</c:v>
                </c:pt>
                <c:pt idx="2">
                  <c:v>2018</c:v>
                </c:pt>
                <c:pt idx="3">
                  <c:v>2019</c:v>
                </c:pt>
                <c:pt idx="4">
                  <c:v>2020</c:v>
                </c:pt>
                <c:pt idx="5">
                  <c:v>2021</c:v>
                </c:pt>
              </c:strCache>
            </c:strRef>
          </c:cat>
          <c:val>
            <c:numRef>
              <c:f>'39'!$E$8:$E$13</c:f>
              <c:numCache>
                <c:formatCode>#,##0</c:formatCode>
                <c:ptCount val="6"/>
                <c:pt idx="0">
                  <c:v>207</c:v>
                </c:pt>
                <c:pt idx="1">
                  <c:v>287</c:v>
                </c:pt>
                <c:pt idx="2">
                  <c:v>342.94811407654373</c:v>
                </c:pt>
                <c:pt idx="3" formatCode="0">
                  <c:v>345.8535247035349</c:v>
                </c:pt>
                <c:pt idx="4" formatCode="0">
                  <c:v>257.31901991061619</c:v>
                </c:pt>
                <c:pt idx="5" formatCode="0">
                  <c:v>264.49502859820183</c:v>
                </c:pt>
              </c:numCache>
            </c:numRef>
          </c:val>
          <c:smooth val="0"/>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cat>
            <c:strRef>
              <c:f>'39'!$C$8:$C$13</c:f>
              <c:strCache>
                <c:ptCount val="6"/>
                <c:pt idx="0">
                  <c:v>2016</c:v>
                </c:pt>
                <c:pt idx="1">
                  <c:v>2017</c:v>
                </c:pt>
                <c:pt idx="2">
                  <c:v>2018</c:v>
                </c:pt>
                <c:pt idx="3">
                  <c:v>2019</c:v>
                </c:pt>
                <c:pt idx="4">
                  <c:v>2020</c:v>
                </c:pt>
                <c:pt idx="5">
                  <c:v>2021</c:v>
                </c:pt>
              </c:strCache>
            </c:strRef>
          </c:cat>
          <c:val>
            <c:numRef>
              <c:f>'39'!$F$8:$F$13</c:f>
              <c:numCache>
                <c:formatCode>#,##0</c:formatCode>
                <c:ptCount val="6"/>
                <c:pt idx="0">
                  <c:v>186</c:v>
                </c:pt>
                <c:pt idx="1">
                  <c:v>178</c:v>
                </c:pt>
                <c:pt idx="2">
                  <c:v>169.25566820801745</c:v>
                </c:pt>
                <c:pt idx="3" formatCode="0">
                  <c:v>207.776432</c:v>
                </c:pt>
                <c:pt idx="4" formatCode="0">
                  <c:v>200.62101157614845</c:v>
                </c:pt>
                <c:pt idx="5" formatCode="0">
                  <c:v>268.66382933764186</c:v>
                </c:pt>
              </c:numCache>
            </c:numRef>
          </c:val>
          <c:smooth val="0"/>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cat>
            <c:strRef>
              <c:f>'39'!$C$8:$C$13</c:f>
              <c:strCache>
                <c:ptCount val="6"/>
                <c:pt idx="0">
                  <c:v>2016</c:v>
                </c:pt>
                <c:pt idx="1">
                  <c:v>2017</c:v>
                </c:pt>
                <c:pt idx="2">
                  <c:v>2018</c:v>
                </c:pt>
                <c:pt idx="3">
                  <c:v>2019</c:v>
                </c:pt>
                <c:pt idx="4">
                  <c:v>2020</c:v>
                </c:pt>
                <c:pt idx="5">
                  <c:v>2021</c:v>
                </c:pt>
              </c:strCache>
            </c:strRef>
          </c:cat>
          <c:val>
            <c:numRef>
              <c:f>'39'!$G$8:$G$13</c:f>
              <c:numCache>
                <c:formatCode>#,##0</c:formatCode>
                <c:ptCount val="6"/>
                <c:pt idx="0">
                  <c:v>356</c:v>
                </c:pt>
                <c:pt idx="1">
                  <c:v>351</c:v>
                </c:pt>
                <c:pt idx="2">
                  <c:v>399.55360741689088</c:v>
                </c:pt>
                <c:pt idx="3" formatCode="0">
                  <c:v>393.02788645411334</c:v>
                </c:pt>
                <c:pt idx="4" formatCode="0">
                  <c:v>382.46888508762504</c:v>
                </c:pt>
                <c:pt idx="5" formatCode="0">
                  <c:v>470.49695920919117</c:v>
                </c:pt>
              </c:numCache>
            </c:numRef>
          </c:val>
          <c:smooth val="0"/>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marker val="1"/>
        <c:smooth val="0"/>
        <c:axId val="946216448"/>
        <c:axId val="984100224"/>
        <c:extLst>
          <c:ext xmlns:c15="http://schemas.microsoft.com/office/drawing/2012/chart" uri="{02D57815-91ED-43cb-92C2-25804820EDAC}">
            <c15:filteredLineSeries>
              <c15:ser>
                <c:idx val="3"/>
                <c:order val="3"/>
                <c:tx>
                  <c:strRef>
                    <c:extLst>
                      <c:ext uri="{02D57815-91ED-43cb-92C2-25804820EDAC}">
                        <c15:formulaRef>
                          <c15:sqref>'37'!#REF!</c15:sqref>
                        </c15:formulaRef>
                      </c:ext>
                    </c:extLst>
                    <c:strCache>
                      <c:ptCount val="1"/>
                      <c:pt idx="0">
                        <c:v>#¡REF!</c:v>
                      </c:pt>
                    </c:strCache>
                  </c:strRef>
                </c:tx>
                <c:cat>
                  <c:strRef>
                    <c:extLst>
                      <c:ext uri="{02D57815-91ED-43cb-92C2-25804820EDAC}">
                        <c15:formulaRef>
                          <c15:sqref>'39'!$C$8:$C$13</c15:sqref>
                        </c15:formulaRef>
                      </c:ext>
                    </c:extLst>
                    <c:strCache>
                      <c:ptCount val="6"/>
                      <c:pt idx="0">
                        <c:v>2016</c:v>
                      </c:pt>
                      <c:pt idx="1">
                        <c:v>2017</c:v>
                      </c:pt>
                      <c:pt idx="2">
                        <c:v>2018</c:v>
                      </c:pt>
                      <c:pt idx="3">
                        <c:v>2019</c:v>
                      </c:pt>
                      <c:pt idx="4">
                        <c:v>2020</c:v>
                      </c:pt>
                      <c:pt idx="5">
                        <c:v>2021</c:v>
                      </c:pt>
                    </c:strCache>
                  </c:strRef>
                </c:cat>
                <c:val>
                  <c:numRef>
                    <c:extLst>
                      <c:ext uri="{02D57815-91ED-43cb-92C2-25804820EDAC}">
                        <c15:formulaRef>
                          <c15:sqref>'37'!#REF!</c15:sqref>
                        </c15:formulaRef>
                      </c:ext>
                    </c:extLst>
                    <c:numCache>
                      <c:formatCode>General</c:formatCode>
                      <c:ptCount val="1"/>
                      <c:pt idx="0">
                        <c:v>1</c:v>
                      </c:pt>
                    </c:numCache>
                  </c:numRef>
                </c:val>
                <c:smooth val="0"/>
                <c:extLst>
                  <c:ext xmlns:c16="http://schemas.microsoft.com/office/drawing/2014/chart" uri="{C3380CC4-5D6E-409C-BE32-E72D297353CC}">
                    <c16:uniqueId val="{00000004-3991-432A-9A38-D3DA5DA21343}"/>
                  </c:ext>
                </c:extLst>
              </c15:ser>
            </c15:filteredLineSeries>
          </c:ext>
        </c:extLst>
      </c:line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5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5203972310478748"/>
          <c:w val="0.95348687664041998"/>
          <c:h val="9.7278015686635674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2017 - 2021</a:t>
            </a:r>
          </a:p>
        </c:rich>
      </c:tx>
      <c:layout>
        <c:manualLayout>
          <c:xMode val="edge"/>
          <c:yMode val="edge"/>
          <c:x val="0.22877048796777227"/>
          <c:y val="2.6515151515151516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3"/>
          <c:order val="0"/>
          <c:tx>
            <c:strRef>
              <c:f>'40'!$C$6</c:f>
              <c:strCache>
                <c:ptCount val="1"/>
                <c:pt idx="0">
                  <c:v>2017</c:v>
                </c:pt>
              </c:strCache>
            </c:strRef>
          </c:tx>
          <c:val>
            <c:numRef>
              <c:f>'40'!$C$7:$C$18</c:f>
              <c:numCache>
                <c:formatCode>#,##0_ ;\-#,##0\ </c:formatCode>
                <c:ptCount val="12"/>
                <c:pt idx="0">
                  <c:v>14627.272727272728</c:v>
                </c:pt>
                <c:pt idx="1">
                  <c:v>14786.666666666668</c:v>
                </c:pt>
                <c:pt idx="2">
                  <c:v>13878.947368421052</c:v>
                </c:pt>
                <c:pt idx="3">
                  <c:v>12795.192307692309</c:v>
                </c:pt>
                <c:pt idx="4">
                  <c:v>12685.576923076924</c:v>
                </c:pt>
                <c:pt idx="5">
                  <c:v>12827.173913043478</c:v>
                </c:pt>
                <c:pt idx="6">
                  <c:v>13130.000000000002</c:v>
                </c:pt>
                <c:pt idx="7">
                  <c:v>13104.166666666666</c:v>
                </c:pt>
                <c:pt idx="8">
                  <c:v>12803</c:v>
                </c:pt>
                <c:pt idx="9">
                  <c:v>12589</c:v>
                </c:pt>
                <c:pt idx="10">
                  <c:v>12563.265306122448</c:v>
                </c:pt>
                <c:pt idx="11">
                  <c:v>12536.170212765957</c:v>
                </c:pt>
              </c:numCache>
            </c:numRef>
          </c:val>
          <c:smooth val="0"/>
          <c:extLst>
            <c:ext xmlns:c16="http://schemas.microsoft.com/office/drawing/2014/chart" uri="{C3380CC4-5D6E-409C-BE32-E72D297353CC}">
              <c16:uniqueId val="{00000000-D41B-4B8E-A67C-354E7B9DC70B}"/>
            </c:ext>
          </c:extLst>
        </c:ser>
        <c:ser>
          <c:idx val="5"/>
          <c:order val="1"/>
          <c:tx>
            <c:strRef>
              <c:f>'40'!$D$6</c:f>
              <c:strCache>
                <c:ptCount val="1"/>
                <c:pt idx="0">
                  <c:v>2018</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0-8C46-4ACD-8E92-028C8AB7B211}"/>
            </c:ext>
          </c:extLst>
        </c:ser>
        <c:ser>
          <c:idx val="0"/>
          <c:order val="2"/>
          <c:tx>
            <c:strRef>
              <c:f>'40'!$E$6</c:f>
              <c:strCache>
                <c:ptCount val="1"/>
                <c:pt idx="0">
                  <c:v>2019</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1-8C46-4ACD-8E92-028C8AB7B211}"/>
            </c:ext>
          </c:extLst>
        </c:ser>
        <c:ser>
          <c:idx val="1"/>
          <c:order val="3"/>
          <c:tx>
            <c:strRef>
              <c:f>'40'!$F$6</c:f>
              <c:strCache>
                <c:ptCount val="1"/>
                <c:pt idx="0">
                  <c:v>2020</c:v>
                </c:pt>
              </c:strCache>
            </c:strRef>
          </c:tx>
          <c:val>
            <c:numRef>
              <c:f>'40'!$F$7:$F$18</c:f>
              <c:numCache>
                <c:formatCode>#,##0_ ;\-#,##0\ </c:formatCode>
                <c:ptCount val="12"/>
                <c:pt idx="0">
                  <c:v>14667</c:v>
                </c:pt>
                <c:pt idx="1">
                  <c:v>14667</c:v>
                </c:pt>
                <c:pt idx="2">
                  <c:v>15658.064516129034</c:v>
                </c:pt>
                <c:pt idx="3">
                  <c:v>16630</c:v>
                </c:pt>
                <c:pt idx="4">
                  <c:v>16008</c:v>
                </c:pt>
                <c:pt idx="5">
                  <c:v>15900</c:v>
                </c:pt>
                <c:pt idx="6">
                  <c:v>15500</c:v>
                </c:pt>
                <c:pt idx="7">
                  <c:v>15500</c:v>
                </c:pt>
                <c:pt idx="8">
                  <c:v>16475</c:v>
                </c:pt>
                <c:pt idx="9">
                  <c:v>18000</c:v>
                </c:pt>
                <c:pt idx="10">
                  <c:v>19000</c:v>
                </c:pt>
              </c:numCache>
            </c:numRef>
          </c:val>
          <c:smooth val="0"/>
          <c:extLst>
            <c:ext xmlns:c16="http://schemas.microsoft.com/office/drawing/2014/chart" uri="{C3380CC4-5D6E-409C-BE32-E72D297353CC}">
              <c16:uniqueId val="{00000002-8C46-4ACD-8E92-028C8AB7B211}"/>
            </c:ext>
          </c:extLst>
        </c:ser>
        <c:ser>
          <c:idx val="2"/>
          <c:order val="4"/>
          <c:tx>
            <c:strRef>
              <c:f>'40'!$G$6</c:f>
              <c:strCache>
                <c:ptCount val="1"/>
                <c:pt idx="0">
                  <c:v>2021</c:v>
                </c:pt>
              </c:strCache>
            </c:strRef>
          </c:tx>
          <c:val>
            <c:numRef>
              <c:f>'40'!$G$7:$G$17</c:f>
              <c:numCache>
                <c:formatCode>#,##0_ ;\-#,##0\ </c:formatCode>
                <c:ptCount val="11"/>
                <c:pt idx="2">
                  <c:v>20766.666666666668</c:v>
                </c:pt>
                <c:pt idx="3">
                  <c:v>20484.313725490196</c:v>
                </c:pt>
                <c:pt idx="4">
                  <c:v>20700</c:v>
                </c:pt>
                <c:pt idx="5">
                  <c:v>21105</c:v>
                </c:pt>
                <c:pt idx="6">
                  <c:v>22454.545454545456</c:v>
                </c:pt>
                <c:pt idx="7">
                  <c:v>23875</c:v>
                </c:pt>
                <c:pt idx="8">
                  <c:v>23722.222222222223</c:v>
                </c:pt>
                <c:pt idx="9">
                  <c:v>24605.263157894737</c:v>
                </c:pt>
                <c:pt idx="10">
                  <c:v>27000</c:v>
                </c:pt>
              </c:numCache>
            </c:numRef>
          </c:val>
          <c:smooth val="0"/>
          <c:extLst>
            <c:ext xmlns:c16="http://schemas.microsoft.com/office/drawing/2014/chart" uri="{C3380CC4-5D6E-409C-BE32-E72D297353CC}">
              <c16:uniqueId val="{00000000-BED7-4F68-AA74-4EC02DD3B059}"/>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28000"/>
          <c:min val="1080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1.4173738817493828E-2"/>
          <c:y val="0.87313499164877117"/>
          <c:w val="0.9314319988769636"/>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'42'!$B$6:$B$25</c:f>
              <c:numCache>
                <c:formatCode>mmm/yyyy;@</c:formatCode>
                <c:ptCount val="20"/>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numCache>
            </c:numRef>
          </c:cat>
          <c:val>
            <c:numRef>
              <c:f>'42'!$C$6:$C$25</c:f>
              <c:numCache>
                <c:formatCode>_-* #,##0_-;\-* #,##0_-;_-* \-_-;_-@_-</c:formatCode>
                <c:ptCount val="20"/>
                <c:pt idx="0">
                  <c:v>119721.28079999999</c:v>
                </c:pt>
                <c:pt idx="1">
                  <c:v>117700.73879999999</c:v>
                </c:pt>
                <c:pt idx="2">
                  <c:v>121295.71609999999</c:v>
                </c:pt>
                <c:pt idx="3">
                  <c:v>129115.803</c:v>
                </c:pt>
                <c:pt idx="4">
                  <c:v>143643.58199999999</c:v>
                </c:pt>
                <c:pt idx="5">
                  <c:v>171243.77480000001</c:v>
                </c:pt>
                <c:pt idx="6">
                  <c:v>172525.31200000001</c:v>
                </c:pt>
                <c:pt idx="7">
                  <c:v>170023.86929999999</c:v>
                </c:pt>
                <c:pt idx="8">
                  <c:v>184869.58</c:v>
                </c:pt>
                <c:pt idx="9">
                  <c:v>179089.39290000001</c:v>
                </c:pt>
                <c:pt idx="10">
                  <c:v>171009.28909999999</c:v>
                </c:pt>
                <c:pt idx="11">
                  <c:v>181563.52499999999</c:v>
                </c:pt>
                <c:pt idx="12">
                  <c:v>192388.54860000001</c:v>
                </c:pt>
                <c:pt idx="13">
                  <c:v>180596.0478</c:v>
                </c:pt>
                <c:pt idx="14">
                  <c:v>177929.32400000002</c:v>
                </c:pt>
                <c:pt idx="15">
                  <c:v>185522</c:v>
                </c:pt>
                <c:pt idx="16">
                  <c:v>188502.19650000002</c:v>
                </c:pt>
                <c:pt idx="17">
                  <c:v>195199.30009999999</c:v>
                </c:pt>
                <c:pt idx="18">
                  <c:v>204373.93</c:v>
                </c:pt>
                <c:pt idx="19">
                  <c:v>220601.37600000002</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'42'!$B$6:$B$25</c:f>
              <c:numCache>
                <c:formatCode>mmm/yyyy;@</c:formatCode>
                <c:ptCount val="20"/>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numCache>
            </c:numRef>
          </c:cat>
          <c:val>
            <c:numRef>
              <c:f>'42'!$D$6:$D$25</c:f>
              <c:numCache>
                <c:formatCode>_-* #,##0_-;\-* #,##0_-;_-* \-_-;_-@_-</c:formatCode>
                <c:ptCount val="20"/>
                <c:pt idx="0">
                  <c:v>124676.7951</c:v>
                </c:pt>
                <c:pt idx="1">
                  <c:v>128741.38399999998</c:v>
                </c:pt>
                <c:pt idx="2">
                  <c:v>132737.07950000002</c:v>
                </c:pt>
                <c:pt idx="3">
                  <c:v>131226.53839999999</c:v>
                </c:pt>
                <c:pt idx="4">
                  <c:v>146783.58599999998</c:v>
                </c:pt>
                <c:pt idx="5">
                  <c:v>173301.15949999998</c:v>
                </c:pt>
                <c:pt idx="6">
                  <c:v>171190.272</c:v>
                </c:pt>
                <c:pt idx="7">
                  <c:v>163190.88030000002</c:v>
                </c:pt>
                <c:pt idx="8">
                  <c:v>177879.99039999998</c:v>
                </c:pt>
                <c:pt idx="9">
                  <c:v>182803.71109999999</c:v>
                </c:pt>
                <c:pt idx="10">
                  <c:v>182130.01380000002</c:v>
                </c:pt>
                <c:pt idx="11">
                  <c:v>195253.34399999998</c:v>
                </c:pt>
                <c:pt idx="12">
                  <c:v>222666.7212</c:v>
                </c:pt>
                <c:pt idx="13">
                  <c:v>220533.9516</c:v>
                </c:pt>
                <c:pt idx="14">
                  <c:v>212749.74000000002</c:v>
                </c:pt>
                <c:pt idx="15">
                  <c:v>204456</c:v>
                </c:pt>
                <c:pt idx="16">
                  <c:v>219102.948</c:v>
                </c:pt>
                <c:pt idx="17">
                  <c:v>212974.7886</c:v>
                </c:pt>
                <c:pt idx="18">
                  <c:v>217262.08320000002</c:v>
                </c:pt>
                <c:pt idx="19">
                  <c:v>232463.58239999998</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'42'!$B$6:$B$25</c:f>
              <c:numCache>
                <c:formatCode>mmm/yyyy;@</c:formatCode>
                <c:ptCount val="20"/>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numCache>
            </c:numRef>
          </c:cat>
          <c:val>
            <c:numRef>
              <c:f>'42'!$E$6:$E$24</c:f>
              <c:numCache>
                <c:formatCode>_-* #,##0_-;\-* #,##0_-;_-* \-_-;_-@_-</c:formatCode>
                <c:ptCount val="19"/>
                <c:pt idx="0">
                  <c:v>160080.64516129033</c:v>
                </c:pt>
                <c:pt idx="1">
                  <c:v>159000</c:v>
                </c:pt>
                <c:pt idx="2">
                  <c:v>155000</c:v>
                </c:pt>
                <c:pt idx="3">
                  <c:v>155000</c:v>
                </c:pt>
                <c:pt idx="4">
                  <c:v>164750</c:v>
                </c:pt>
                <c:pt idx="5">
                  <c:v>180000</c:v>
                </c:pt>
                <c:pt idx="6">
                  <c:v>190000</c:v>
                </c:pt>
                <c:pt idx="10">
                  <c:v>207666.66666666669</c:v>
                </c:pt>
                <c:pt idx="11">
                  <c:v>204843.13725490196</c:v>
                </c:pt>
                <c:pt idx="12">
                  <c:v>207000</c:v>
                </c:pt>
                <c:pt idx="13">
                  <c:v>211050</c:v>
                </c:pt>
                <c:pt idx="14">
                  <c:v>224545.45454545456</c:v>
                </c:pt>
                <c:pt idx="15">
                  <c:v>238750</c:v>
                </c:pt>
                <c:pt idx="16">
                  <c:v>237222.22222222222</c:v>
                </c:pt>
                <c:pt idx="17">
                  <c:v>246052.63157894736</c:v>
                </c:pt>
                <c:pt idx="18">
                  <c:v>270000</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'42'!$B$6:$B$25</c:f>
              <c:numCache>
                <c:formatCode>mmm/yyyy;@</c:formatCode>
                <c:ptCount val="20"/>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numCache>
            </c:numRef>
          </c:cat>
          <c:val>
            <c:numRef>
              <c:f>'42'!$F$6:$F$25</c:f>
              <c:numCache>
                <c:formatCode>_-* #,##0_-;\-* #,##0_-;_-* \-_-;_-@_-</c:formatCode>
                <c:ptCount val="20"/>
                <c:pt idx="0">
                  <c:v>153510.18252903226</c:v>
                </c:pt>
                <c:pt idx="1">
                  <c:v>152317.14478333329</c:v>
                </c:pt>
                <c:pt idx="2">
                  <c:v>149744.12340967744</c:v>
                </c:pt>
                <c:pt idx="3">
                  <c:v>157013.88582</c:v>
                </c:pt>
                <c:pt idx="4">
                  <c:v>173315.73579666668</c:v>
                </c:pt>
                <c:pt idx="5">
                  <c:v>205230.40207419355</c:v>
                </c:pt>
                <c:pt idx="6">
                  <c:v>206265.50704137929</c:v>
                </c:pt>
                <c:pt idx="7">
                  <c:v>200624.818845</c:v>
                </c:pt>
                <c:pt idx="8">
                  <c:v>211783.83736774194</c:v>
                </c:pt>
                <c:pt idx="9">
                  <c:v>207290.11847500002</c:v>
                </c:pt>
                <c:pt idx="10">
                  <c:v>200314.10971612902</c:v>
                </c:pt>
                <c:pt idx="11">
                  <c:v>214592.74980000002</c:v>
                </c:pt>
                <c:pt idx="12">
                  <c:v>229326.1886774193</c:v>
                </c:pt>
                <c:pt idx="13">
                  <c:v>221365.48629333329</c:v>
                </c:pt>
                <c:pt idx="14">
                  <c:v>218950.94433548389</c:v>
                </c:pt>
                <c:pt idx="15">
                  <c:v>229297</c:v>
                </c:pt>
                <c:pt idx="16">
                  <c:v>240269.99028666667</c:v>
                </c:pt>
                <c:pt idx="17">
                  <c:v>254696.19292580648</c:v>
                </c:pt>
                <c:pt idx="18">
                  <c:v>257811.95759666667</c:v>
                </c:pt>
                <c:pt idx="19">
                  <c:v>276422.07007692312</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'42'!$B$6:$B$25</c:f>
              <c:numCache>
                <c:formatCode>mmm/yyyy;@</c:formatCode>
                <c:ptCount val="20"/>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numCache>
            </c:numRef>
          </c:cat>
          <c:val>
            <c:numRef>
              <c:f>'42'!$G$6:$G$25</c:f>
              <c:numCache>
                <c:formatCode>_-* #,##0_-;\-* #,##0_-;_-* \-_-;_-@_-</c:formatCode>
                <c:ptCount val="20"/>
                <c:pt idx="0">
                  <c:v>160587.52860645161</c:v>
                </c:pt>
                <c:pt idx="1">
                  <c:v>163270.25143</c:v>
                </c:pt>
                <c:pt idx="2">
                  <c:v>165458.28597741938</c:v>
                </c:pt>
                <c:pt idx="3">
                  <c:v>163051.42805333337</c:v>
                </c:pt>
                <c:pt idx="4">
                  <c:v>178414.08376666668</c:v>
                </c:pt>
                <c:pt idx="5">
                  <c:v>200871.30410000001</c:v>
                </c:pt>
                <c:pt idx="6">
                  <c:v>202542.91190689654</c:v>
                </c:pt>
                <c:pt idx="7">
                  <c:v>199061.72261499998</c:v>
                </c:pt>
                <c:pt idx="8">
                  <c:v>204608.6494516129</c:v>
                </c:pt>
                <c:pt idx="9">
                  <c:v>210700.34007499999</c:v>
                </c:pt>
                <c:pt idx="10">
                  <c:v>219557.6423870968</c:v>
                </c:pt>
                <c:pt idx="11">
                  <c:v>223486.54144</c:v>
                </c:pt>
                <c:pt idx="12">
                  <c:v>253766.05066451611</c:v>
                </c:pt>
                <c:pt idx="13">
                  <c:v>261293.41720666667</c:v>
                </c:pt>
                <c:pt idx="14">
                  <c:v>253709.40120645161</c:v>
                </c:pt>
                <c:pt idx="15">
                  <c:v>260124</c:v>
                </c:pt>
                <c:pt idx="16">
                  <c:v>273469.78865666664</c:v>
                </c:pt>
                <c:pt idx="17">
                  <c:v>270655.19530322577</c:v>
                </c:pt>
                <c:pt idx="18">
                  <c:v>268216.5852733333</c:v>
                </c:pt>
                <c:pt idx="19">
                  <c:v>300760.676576923</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extLst>
          <c:ext xmlns:c15="http://schemas.microsoft.com/office/drawing/2012/chart" uri="{02D57815-91ED-43cb-92C2-25804820EDAC}">
            <c15:filteredLineSeries>
              <c15:ser>
                <c:idx val="5"/>
                <c:order val="5"/>
                <c:cat>
                  <c:numRef>
                    <c:extLst>
                      <c:ext uri="{02D57815-91ED-43cb-92C2-25804820EDAC}">
                        <c15:formulaRef>
                          <c15:sqref>'42'!$B$6:$B$25</c15:sqref>
                        </c15:formulaRef>
                      </c:ext>
                    </c:extLst>
                    <c:numCache>
                      <c:formatCode>mmm/yyyy;@</c:formatCode>
                      <c:ptCount val="20"/>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numCache>
                  </c:numRef>
                </c:cat>
                <c:val>
                  <c:numLit>
                    <c:formatCode>General</c:formatCode>
                    <c:ptCount val="1"/>
                    <c:pt idx="0">
                      <c:v>204373.93</c:v>
                    </c:pt>
                  </c:numLit>
                </c:val>
                <c:smooth val="0"/>
                <c:extLst>
                  <c:ext xmlns:c16="http://schemas.microsoft.com/office/drawing/2014/chart" uri="{C3380CC4-5D6E-409C-BE32-E72D297353CC}">
                    <c16:uniqueId val="{00000001-62C6-4DCE-A2E5-38F90A3FE4F0}"/>
                  </c:ext>
                </c:extLst>
              </c15:ser>
            </c15:filteredLineSeries>
            <c15:filteredLineSeries>
              <c15:ser>
                <c:idx val="6"/>
                <c:order val="6"/>
                <c:cat>
                  <c:numRef>
                    <c:extLst xmlns:c15="http://schemas.microsoft.com/office/drawing/2012/chart">
                      <c:ext xmlns:c15="http://schemas.microsoft.com/office/drawing/2012/chart" uri="{02D57815-91ED-43cb-92C2-25804820EDAC}">
                        <c15:formulaRef>
                          <c15:sqref>'42'!$B$6:$B$25</c15:sqref>
                        </c15:formulaRef>
                      </c:ext>
                    </c:extLst>
                    <c:numCache>
                      <c:formatCode>mmm/yyyy;@</c:formatCode>
                      <c:ptCount val="20"/>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numCache>
                  </c:numRef>
                </c:cat>
                <c:val>
                  <c:numLit>
                    <c:formatCode>General</c:formatCode>
                    <c:ptCount val="1"/>
                    <c:pt idx="0">
                      <c:v>217262.08320000002</c:v>
                    </c:pt>
                  </c:numLit>
                </c:val>
                <c:smooth val="0"/>
                <c:extLst xmlns:c15="http://schemas.microsoft.com/office/drawing/2012/chart">
                  <c:ext xmlns:c16="http://schemas.microsoft.com/office/drawing/2014/chart" uri="{C3380CC4-5D6E-409C-BE32-E72D297353CC}">
                    <c16:uniqueId val="{00000002-62C6-4DCE-A2E5-38F90A3FE4F0}"/>
                  </c:ext>
                </c:extLst>
              </c15:ser>
            </c15:filteredLineSeries>
            <c15:filteredLineSeries>
              <c15:ser>
                <c:idx val="7"/>
                <c:order val="7"/>
                <c:cat>
                  <c:numRef>
                    <c:extLst xmlns:c15="http://schemas.microsoft.com/office/drawing/2012/chart">
                      <c:ext xmlns:c15="http://schemas.microsoft.com/office/drawing/2012/chart" uri="{02D57815-91ED-43cb-92C2-25804820EDAC}">
                        <c15:formulaRef>
                          <c15:sqref>'42'!$B$6:$B$25</c15:sqref>
                        </c15:formulaRef>
                      </c:ext>
                    </c:extLst>
                    <c:numCache>
                      <c:formatCode>mmm/yyyy;@</c:formatCode>
                      <c:ptCount val="20"/>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numCache>
                  </c:numRef>
                </c:cat>
                <c:val>
                  <c:numLit>
                    <c:formatCode>General</c:formatCode>
                    <c:ptCount val="1"/>
                    <c:pt idx="0">
                      <c:v>270000</c:v>
                    </c:pt>
                  </c:numLit>
                </c:val>
                <c:smooth val="0"/>
                <c:extLst xmlns:c15="http://schemas.microsoft.com/office/drawing/2012/chart">
                  <c:ext xmlns:c16="http://schemas.microsoft.com/office/drawing/2014/chart" uri="{C3380CC4-5D6E-409C-BE32-E72D297353CC}">
                    <c16:uniqueId val="{00000003-62C6-4DCE-A2E5-38F90A3FE4F0}"/>
                  </c:ext>
                </c:extLst>
              </c15:ser>
            </c15:filteredLineSeries>
            <c15:filteredLineSeries>
              <c15:ser>
                <c:idx val="8"/>
                <c:order val="8"/>
                <c:cat>
                  <c:numRef>
                    <c:extLst xmlns:c15="http://schemas.microsoft.com/office/drawing/2012/chart">
                      <c:ext xmlns:c15="http://schemas.microsoft.com/office/drawing/2012/chart" uri="{02D57815-91ED-43cb-92C2-25804820EDAC}">
                        <c15:formulaRef>
                          <c15:sqref>'42'!$B$6:$B$25</c15:sqref>
                        </c15:formulaRef>
                      </c:ext>
                    </c:extLst>
                    <c:numCache>
                      <c:formatCode>mmm/yyyy;@</c:formatCode>
                      <c:ptCount val="20"/>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numCache>
                  </c:numRef>
                </c:cat>
                <c:val>
                  <c:numLit>
                    <c:formatCode>General</c:formatCode>
                    <c:ptCount val="1"/>
                    <c:pt idx="0">
                      <c:v>257811.95759666667</c:v>
                    </c:pt>
                  </c:numLit>
                </c:val>
                <c:smooth val="0"/>
                <c:extLst xmlns:c15="http://schemas.microsoft.com/office/drawing/2012/chart">
                  <c:ext xmlns:c16="http://schemas.microsoft.com/office/drawing/2014/chart" uri="{C3380CC4-5D6E-409C-BE32-E72D297353CC}">
                    <c16:uniqueId val="{00000004-62C6-4DCE-A2E5-38F90A3FE4F0}"/>
                  </c:ext>
                </c:extLst>
              </c15:ser>
            </c15:filteredLineSeries>
            <c15:filteredLineSeries>
              <c15:ser>
                <c:idx val="9"/>
                <c:order val="9"/>
                <c:cat>
                  <c:numRef>
                    <c:extLst xmlns:c15="http://schemas.microsoft.com/office/drawing/2012/chart">
                      <c:ext xmlns:c15="http://schemas.microsoft.com/office/drawing/2012/chart" uri="{02D57815-91ED-43cb-92C2-25804820EDAC}">
                        <c15:formulaRef>
                          <c15:sqref>'42'!$B$6:$B$25</c15:sqref>
                        </c15:formulaRef>
                      </c:ext>
                    </c:extLst>
                    <c:numCache>
                      <c:formatCode>mmm/yyyy;@</c:formatCode>
                      <c:ptCount val="20"/>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pt idx="12">
                        <c:v>44317</c:v>
                      </c:pt>
                      <c:pt idx="13">
                        <c:v>44348</c:v>
                      </c:pt>
                      <c:pt idx="14">
                        <c:v>44378</c:v>
                      </c:pt>
                      <c:pt idx="15">
                        <c:v>44409</c:v>
                      </c:pt>
                      <c:pt idx="16">
                        <c:v>44440</c:v>
                      </c:pt>
                      <c:pt idx="17">
                        <c:v>44470</c:v>
                      </c:pt>
                      <c:pt idx="18">
                        <c:v>44501</c:v>
                      </c:pt>
                      <c:pt idx="19">
                        <c:v>44531</c:v>
                      </c:pt>
                    </c:numCache>
                  </c:numRef>
                </c:cat>
                <c:val>
                  <c:numLit>
                    <c:formatCode>General</c:formatCode>
                    <c:ptCount val="1"/>
                    <c:pt idx="0">
                      <c:v>268216.5852733333</c:v>
                    </c:pt>
                  </c:numLit>
                </c:val>
                <c:smooth val="0"/>
                <c:extLst xmlns:c15="http://schemas.microsoft.com/office/drawing/2012/chart">
                  <c:ext xmlns:c16="http://schemas.microsoft.com/office/drawing/2014/chart" uri="{C3380CC4-5D6E-409C-BE32-E72D297353CC}">
                    <c16:uniqueId val="{00000005-62C6-4DCE-A2E5-38F90A3FE4F0}"/>
                  </c:ext>
                </c:extLst>
              </c15:ser>
            </c15:filteredLineSeries>
          </c:ext>
        </c:extLst>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310000"/>
          <c:min val="11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9296024189444939E-2"/>
              <c:y val="0.41808484621914849"/>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836263667878339"/>
          <c:y val="0.10979602327157177"/>
          <c:w val="0.18201327344542184"/>
          <c:h val="0.71853641440220561"/>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r>
              <a:rPr lang="es-CL" b="1"/>
              <a:t>Gráfico N° 11. Evolución de los precios del maíz en el mercado de futuros de Chicago desde el 06 de marzo de 2021 hasta el 03 de enero de 2022</a:t>
            </a:r>
          </a:p>
          <a:p>
            <a:pPr algn="ctr">
              <a:defRPr b="1"/>
            </a:pPr>
            <a:r>
              <a:rPr lang="es-CL" b="1"/>
              <a:t>(precios diarios en USD/tonelada)</a:t>
            </a:r>
          </a:p>
        </c:rich>
      </c:tx>
      <c:layout>
        <c:manualLayout>
          <c:xMode val="edge"/>
          <c:yMode val="edge"/>
          <c:x val="0.10408723309571723"/>
          <c:y val="1.4247551202137132E-2"/>
        </c:manualLayout>
      </c:layout>
      <c:overlay val="0"/>
      <c:spPr>
        <a:noFill/>
        <a:ln>
          <a:noFill/>
        </a:ln>
        <a:effectLst/>
      </c:spPr>
      <c:txPr>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endParaRPr lang="es-CL"/>
        </a:p>
      </c:txPr>
    </c:title>
    <c:autoTitleDeleted val="0"/>
    <c:plotArea>
      <c:layout>
        <c:manualLayout>
          <c:layoutTarget val="inner"/>
          <c:xMode val="edge"/>
          <c:yMode val="edge"/>
          <c:x val="0.12566780552636644"/>
          <c:y val="0.21650724647842884"/>
          <c:w val="0.74972856747136507"/>
          <c:h val="0.49826555949761103"/>
        </c:manualLayout>
      </c:layout>
      <c:lineChart>
        <c:grouping val="standard"/>
        <c:varyColors val="0"/>
        <c:ser>
          <c:idx val="2"/>
          <c:order val="0"/>
          <c:tx>
            <c:strRef>
              <c:f>'43'!$Z$1</c:f>
              <c:strCache>
                <c:ptCount val="1"/>
                <c:pt idx="0">
                  <c:v>mar-22</c:v>
                </c:pt>
              </c:strCache>
            </c:strRef>
          </c:tx>
          <c:spPr>
            <a:ln w="28575" cap="rnd">
              <a:solidFill>
                <a:schemeClr val="accent3"/>
              </a:solidFill>
              <a:round/>
            </a:ln>
            <a:effectLst/>
          </c:spPr>
          <c:marker>
            <c:symbol val="none"/>
          </c:marker>
          <c:cat>
            <c:numRef>
              <c:f>'43'!$G$15:$G$46</c:f>
              <c:numCache>
                <c:formatCode>m/d/yyyy</c:formatCode>
                <c:ptCount val="32"/>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numCache>
            </c:numRef>
          </c:cat>
          <c:val>
            <c:numRef>
              <c:f>'43'!$Z$15:$Z$46</c:f>
              <c:numCache>
                <c:formatCode>0</c:formatCode>
                <c:ptCount val="32"/>
                <c:pt idx="0">
                  <c:v>214.30938</c:v>
                </c:pt>
                <c:pt idx="1">
                  <c:v>223.58723999999998</c:v>
                </c:pt>
                <c:pt idx="2">
                  <c:v>216.05472</c:v>
                </c:pt>
                <c:pt idx="3">
                  <c:v>207.23615999999998</c:v>
                </c:pt>
                <c:pt idx="4">
                  <c:v>203.83733999999998</c:v>
                </c:pt>
                <c:pt idx="5">
                  <c:v>200.7141</c:v>
                </c:pt>
                <c:pt idx="6">
                  <c:v>198.60131999999999</c:v>
                </c:pt>
                <c:pt idx="7">
                  <c:v>205.67454000000001</c:v>
                </c:pt>
                <c:pt idx="8">
                  <c:v>203.74547999999999</c:v>
                </c:pt>
                <c:pt idx="9">
                  <c:v>208.43034</c:v>
                </c:pt>
                <c:pt idx="10">
                  <c:v>206.40941999999998</c:v>
                </c:pt>
                <c:pt idx="11">
                  <c:v>211.7373</c:v>
                </c:pt>
                <c:pt idx="12">
                  <c:v>199.61177999999998</c:v>
                </c:pt>
                <c:pt idx="13">
                  <c:v>202.36758</c:v>
                </c:pt>
                <c:pt idx="14">
                  <c:v>191.25252</c:v>
                </c:pt>
                <c:pt idx="15">
                  <c:v>191.80367999999999</c:v>
                </c:pt>
                <c:pt idx="16">
                  <c:v>194.65134</c:v>
                </c:pt>
                <c:pt idx="17">
                  <c:v>200.98967999999999</c:v>
                </c:pt>
                <c:pt idx="18">
                  <c:v>202.00013999999999</c:v>
                </c:pt>
                <c:pt idx="19">
                  <c:v>199.24433999999999</c:v>
                </c:pt>
                <c:pt idx="20">
                  <c:v>198.60131999999999</c:v>
                </c:pt>
                <c:pt idx="21">
                  <c:v>200.89782</c:v>
                </c:pt>
                <c:pt idx="22">
                  <c:v>215.68727999999999</c:v>
                </c:pt>
                <c:pt idx="23">
                  <c:v>206.13383999999999</c:v>
                </c:pt>
                <c:pt idx="24">
                  <c:v>214.58496</c:v>
                </c:pt>
                <c:pt idx="25">
                  <c:v>214.67681999999999</c:v>
                </c:pt>
                <c:pt idx="26">
                  <c:v>213.94193999999999</c:v>
                </c:pt>
                <c:pt idx="27">
                  <c:v>214.40124</c:v>
                </c:pt>
                <c:pt idx="28">
                  <c:v>214.95239999999998</c:v>
                </c:pt>
                <c:pt idx="29">
                  <c:v>217.15703999999999</c:v>
                </c:pt>
                <c:pt idx="30">
                  <c:v>225.88373999999999</c:v>
                </c:pt>
                <c:pt idx="31">
                  <c:v>216.51401999999999</c:v>
                </c:pt>
              </c:numCache>
            </c:numRef>
          </c:val>
          <c:smooth val="0"/>
          <c:extLst>
            <c:ext xmlns:c16="http://schemas.microsoft.com/office/drawing/2014/chart" uri="{C3380CC4-5D6E-409C-BE32-E72D297353CC}">
              <c16:uniqueId val="{00000003-1BC0-4B13-9657-49CA371905FE}"/>
            </c:ext>
          </c:extLst>
        </c:ser>
        <c:ser>
          <c:idx val="3"/>
          <c:order val="1"/>
          <c:tx>
            <c:strRef>
              <c:f>'43'!$AE$1</c:f>
              <c:strCache>
                <c:ptCount val="1"/>
                <c:pt idx="0">
                  <c:v>dic-22</c:v>
                </c:pt>
              </c:strCache>
            </c:strRef>
          </c:tx>
          <c:spPr>
            <a:ln w="28575" cap="rnd">
              <a:solidFill>
                <a:schemeClr val="accent4"/>
              </a:solidFill>
              <a:round/>
            </a:ln>
            <a:effectLst/>
          </c:spPr>
          <c:marker>
            <c:symbol val="none"/>
          </c:marker>
          <c:cat>
            <c:numRef>
              <c:f>'43'!$G$15:$G$46</c:f>
              <c:numCache>
                <c:formatCode>m/d/yyyy</c:formatCode>
                <c:ptCount val="32"/>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numCache>
            </c:numRef>
          </c:cat>
          <c:val>
            <c:numRef>
              <c:f>'43'!$AE$15:$AE$46</c:f>
              <c:numCache>
                <c:formatCode>General</c:formatCode>
                <c:ptCount val="32"/>
                <c:pt idx="10" formatCode="0">
                  <c:v>190.88507999999999</c:v>
                </c:pt>
                <c:pt idx="11" formatCode="0">
                  <c:v>190.15019999999998</c:v>
                </c:pt>
                <c:pt idx="12" formatCode="0">
                  <c:v>183.90371999999999</c:v>
                </c:pt>
                <c:pt idx="13" formatCode="0">
                  <c:v>187.66997999999998</c:v>
                </c:pt>
                <c:pt idx="14" formatCode="0">
                  <c:v>182.70954</c:v>
                </c:pt>
                <c:pt idx="15" formatCode="0">
                  <c:v>183.16883999999999</c:v>
                </c:pt>
                <c:pt idx="16" formatCode="0">
                  <c:v>184.36302000000001</c:v>
                </c:pt>
                <c:pt idx="17" formatCode="0">
                  <c:v>190.33392000000001</c:v>
                </c:pt>
                <c:pt idx="18" formatCode="0">
                  <c:v>196.30482000000001</c:v>
                </c:pt>
                <c:pt idx="19" formatCode="0">
                  <c:v>193.73274000000001</c:v>
                </c:pt>
                <c:pt idx="20" formatCode="0">
                  <c:v>193.91646</c:v>
                </c:pt>
                <c:pt idx="21" formatCode="0">
                  <c:v>195.93737999999999</c:v>
                </c:pt>
                <c:pt idx="22" formatCode="0">
                  <c:v>204.02106000000001</c:v>
                </c:pt>
                <c:pt idx="23" formatCode="0">
                  <c:v>197.86643999999998</c:v>
                </c:pt>
                <c:pt idx="24" formatCode="0">
                  <c:v>202.5513</c:v>
                </c:pt>
                <c:pt idx="25" formatCode="0">
                  <c:v>205.30709999999999</c:v>
                </c:pt>
                <c:pt idx="26" formatCode="0">
                  <c:v>204.38849999999999</c:v>
                </c:pt>
                <c:pt idx="27" formatCode="0">
                  <c:v>203.01059999999998</c:v>
                </c:pt>
                <c:pt idx="28" formatCode="0">
                  <c:v>199.33619999999999</c:v>
                </c:pt>
                <c:pt idx="29" formatCode="0">
                  <c:v>200.16293999999999</c:v>
                </c:pt>
                <c:pt idx="30" formatCode="0">
                  <c:v>204.66407999999998</c:v>
                </c:pt>
                <c:pt idx="31" formatCode="0">
                  <c:v>201.17339999999999</c:v>
                </c:pt>
              </c:numCache>
            </c:numRef>
          </c:val>
          <c:smooth val="0"/>
          <c:extLst>
            <c:ext xmlns:c16="http://schemas.microsoft.com/office/drawing/2014/chart" uri="{C3380CC4-5D6E-409C-BE32-E72D297353CC}">
              <c16:uniqueId val="{00000004-1BC0-4B13-9657-49CA371905FE}"/>
            </c:ext>
          </c:extLst>
        </c:ser>
        <c:ser>
          <c:idx val="0"/>
          <c:order val="2"/>
          <c:tx>
            <c:strRef>
              <c:f>'43'!$T$1</c:f>
              <c:strCache>
                <c:ptCount val="1"/>
                <c:pt idx="0">
                  <c:v>sept-21</c:v>
                </c:pt>
              </c:strCache>
            </c:strRef>
          </c:tx>
          <c:spPr>
            <a:ln w="28575" cap="rnd">
              <a:solidFill>
                <a:schemeClr val="accent1"/>
              </a:solidFill>
              <a:round/>
            </a:ln>
            <a:effectLst/>
          </c:spPr>
          <c:marker>
            <c:symbol val="none"/>
          </c:marker>
          <c:cat>
            <c:numRef>
              <c:f>'43'!$G$15:$G$46</c:f>
              <c:numCache>
                <c:formatCode>m/d/yyyy</c:formatCode>
                <c:ptCount val="32"/>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numCache>
            </c:numRef>
          </c:cat>
          <c:val>
            <c:numRef>
              <c:f>'43'!$T$2:$T$29</c:f>
            </c:numRef>
          </c:val>
          <c:smooth val="0"/>
          <c:extLst>
            <c:ext xmlns:c16="http://schemas.microsoft.com/office/drawing/2014/chart" uri="{C3380CC4-5D6E-409C-BE32-E72D297353CC}">
              <c16:uniqueId val="{00000002-13C5-4F31-90AE-9F4E36F77BF1}"/>
            </c:ext>
          </c:extLst>
        </c:ser>
        <c:ser>
          <c:idx val="1"/>
          <c:order val="3"/>
          <c:tx>
            <c:strRef>
              <c:f>'43'!$AC$1</c:f>
              <c:strCache>
                <c:ptCount val="1"/>
                <c:pt idx="0">
                  <c:v>jul-22</c:v>
                </c:pt>
              </c:strCache>
            </c:strRef>
          </c:tx>
          <c:spPr>
            <a:ln w="28575" cap="rnd">
              <a:solidFill>
                <a:schemeClr val="accent2"/>
              </a:solidFill>
              <a:round/>
            </a:ln>
            <a:effectLst/>
          </c:spPr>
          <c:marker>
            <c:symbol val="none"/>
          </c:marker>
          <c:cat>
            <c:numRef>
              <c:f>'43'!$G$15:$G$46</c:f>
              <c:numCache>
                <c:formatCode>m/d/yyyy</c:formatCode>
                <c:ptCount val="32"/>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numCache>
            </c:numRef>
          </c:cat>
          <c:val>
            <c:numRef>
              <c:f>'43'!$AC$15:$AC$46</c:f>
              <c:numCache>
                <c:formatCode>0</c:formatCode>
                <c:ptCount val="32"/>
                <c:pt idx="0">
                  <c:v>215.22798</c:v>
                </c:pt>
                <c:pt idx="1">
                  <c:v>224.32211999999998</c:v>
                </c:pt>
                <c:pt idx="2">
                  <c:v>217.89192</c:v>
                </c:pt>
                <c:pt idx="3">
                  <c:v>209.07335999999998</c:v>
                </c:pt>
                <c:pt idx="4">
                  <c:v>205.95012</c:v>
                </c:pt>
                <c:pt idx="5">
                  <c:v>201.72456</c:v>
                </c:pt>
                <c:pt idx="6">
                  <c:v>200.89782</c:v>
                </c:pt>
                <c:pt idx="7">
                  <c:v>207.32801999999998</c:v>
                </c:pt>
                <c:pt idx="8">
                  <c:v>205.39895999999999</c:v>
                </c:pt>
                <c:pt idx="9">
                  <c:v>210.17568</c:v>
                </c:pt>
                <c:pt idx="10">
                  <c:v>208.61405999999999</c:v>
                </c:pt>
                <c:pt idx="11">
                  <c:v>213.11519999999999</c:v>
                </c:pt>
                <c:pt idx="12">
                  <c:v>200.7141</c:v>
                </c:pt>
                <c:pt idx="13">
                  <c:v>204.02106000000001</c:v>
                </c:pt>
                <c:pt idx="14">
                  <c:v>193.91646</c:v>
                </c:pt>
                <c:pt idx="15">
                  <c:v>193.45715999999999</c:v>
                </c:pt>
                <c:pt idx="16">
                  <c:v>196.02923999999999</c:v>
                </c:pt>
                <c:pt idx="17">
                  <c:v>202.5513</c:v>
                </c:pt>
                <c:pt idx="18">
                  <c:v>204.11292</c:v>
                </c:pt>
                <c:pt idx="19">
                  <c:v>201.54084</c:v>
                </c:pt>
                <c:pt idx="20">
                  <c:v>199.97922</c:v>
                </c:pt>
                <c:pt idx="21">
                  <c:v>202.5513</c:v>
                </c:pt>
                <c:pt idx="22">
                  <c:v>216.42215999999999</c:v>
                </c:pt>
                <c:pt idx="23">
                  <c:v>208.79777999999999</c:v>
                </c:pt>
                <c:pt idx="24">
                  <c:v>216.51401999999999</c:v>
                </c:pt>
                <c:pt idx="25">
                  <c:v>216.60587999999998</c:v>
                </c:pt>
                <c:pt idx="26">
                  <c:v>215.50355999999999</c:v>
                </c:pt>
                <c:pt idx="27">
                  <c:v>215.22798</c:v>
                </c:pt>
                <c:pt idx="28">
                  <c:v>215.68727999999999</c:v>
                </c:pt>
                <c:pt idx="29">
                  <c:v>216.69773999999998</c:v>
                </c:pt>
                <c:pt idx="30">
                  <c:v>226.25118000000001</c:v>
                </c:pt>
                <c:pt idx="31">
                  <c:v>216.69773999999998</c:v>
                </c:pt>
              </c:numCache>
            </c:numRef>
          </c:val>
          <c:smooth val="0"/>
          <c:extLst>
            <c:ext xmlns:c16="http://schemas.microsoft.com/office/drawing/2014/chart" uri="{C3380CC4-5D6E-409C-BE32-E72D297353CC}">
              <c16:uniqueId val="{00000001-1B85-4849-BB64-68DB753FBA4B}"/>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4080000" spcFirstLastPara="1" vertOverflow="ellipsis" wrap="square" anchor="ctr" anchorCtr="1"/>
          <a:lstStyle/>
          <a:p>
            <a:pPr>
              <a:defRPr sz="800" b="0" i="0" u="none" strike="noStrike" kern="1200" baseline="0">
                <a:solidFill>
                  <a:sysClr val="windowText" lastClr="000000"/>
                </a:solidFill>
                <a:latin typeface="+mj-lt"/>
                <a:ea typeface="+mn-ea"/>
                <a:cs typeface="+mn-cs"/>
              </a:defRPr>
            </a:pPr>
            <a:endParaRPr lang="es-CL"/>
          </a:p>
        </c:txPr>
        <c:crossAx val="1271414912"/>
        <c:crosses val="autoZero"/>
        <c:auto val="0"/>
        <c:lblOffset val="100"/>
        <c:baseTimeUnit val="days"/>
        <c:majorUnit val="15"/>
        <c:majorTimeUnit val="days"/>
      </c:dateAx>
      <c:valAx>
        <c:axId val="1271414912"/>
        <c:scaling>
          <c:orientation val="minMax"/>
          <c:max val="26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crossAx val="1189118800"/>
        <c:crossesAt val="44046"/>
        <c:crossBetween val="between"/>
      </c:valAx>
      <c:spPr>
        <a:noFill/>
        <a:ln>
          <a:noFill/>
        </a:ln>
        <a:effectLst/>
      </c:spPr>
    </c:plotArea>
    <c:legend>
      <c:legendPos val="r"/>
      <c:layout>
        <c:manualLayout>
          <c:xMode val="edge"/>
          <c:yMode val="edge"/>
          <c:x val="0.1523847813686991"/>
          <c:y val="0.88873083206540415"/>
          <c:w val="0.70974592351800747"/>
          <c:h val="0.1112691679345958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mj-lt"/>
        </a:defRPr>
      </a:pPr>
      <a:endParaRPr lang="es-CL"/>
    </a:p>
  </c:txPr>
  <c:printSettings>
    <c:headerFooter/>
    <c:pageMargins b="0.74803149606299213" l="0.70866141732283472" r="0.70866141732283472" t="0.74803149606299213" header="0.31496062992125984" footer="0.31496062992125984"/>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2021/22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'44'!$B$6:$B$16</c:f>
              <c:numCache>
                <c:formatCode>mmm\-yy</c:formatCode>
                <c:ptCount val="11"/>
                <c:pt idx="0">
                  <c:v>44317</c:v>
                </c:pt>
                <c:pt idx="1">
                  <c:v>44348</c:v>
                </c:pt>
                <c:pt idx="2">
                  <c:v>44378</c:v>
                </c:pt>
                <c:pt idx="3">
                  <c:v>44409</c:v>
                </c:pt>
                <c:pt idx="4">
                  <c:v>44440</c:v>
                </c:pt>
                <c:pt idx="5">
                  <c:v>44470</c:v>
                </c:pt>
                <c:pt idx="6">
                  <c:v>44501</c:v>
                </c:pt>
                <c:pt idx="7">
                  <c:v>44531</c:v>
                </c:pt>
                <c:pt idx="8">
                  <c:v>44562</c:v>
                </c:pt>
                <c:pt idx="9">
                  <c:v>44593</c:v>
                </c:pt>
                <c:pt idx="10">
                  <c:v>44621</c:v>
                </c:pt>
              </c:numCache>
            </c:numRef>
          </c:cat>
          <c:val>
            <c:numRef>
              <c:f>'44'!$D$6:$D$16</c:f>
              <c:numCache>
                <c:formatCode>#,##0</c:formatCode>
                <c:ptCount val="11"/>
                <c:pt idx="0">
                  <c:v>505.45</c:v>
                </c:pt>
                <c:pt idx="1">
                  <c:v>506.62</c:v>
                </c:pt>
                <c:pt idx="2">
                  <c:v>506.04</c:v>
                </c:pt>
                <c:pt idx="3">
                  <c:v>507.45</c:v>
                </c:pt>
                <c:pt idx="4">
                  <c:v>507.95</c:v>
                </c:pt>
                <c:pt idx="5">
                  <c:v>510.7</c:v>
                </c:pt>
                <c:pt idx="6">
                  <c:v>511.72</c:v>
                </c:pt>
                <c:pt idx="7">
                  <c:v>510.78</c:v>
                </c:pt>
                <c:pt idx="8" formatCode="0">
                  <c:v>509.87</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'44'!$B$6:$B$16</c:f>
              <c:numCache>
                <c:formatCode>mmm\-yy</c:formatCode>
                <c:ptCount val="11"/>
                <c:pt idx="0">
                  <c:v>44317</c:v>
                </c:pt>
                <c:pt idx="1">
                  <c:v>44348</c:v>
                </c:pt>
                <c:pt idx="2">
                  <c:v>44378</c:v>
                </c:pt>
                <c:pt idx="3">
                  <c:v>44409</c:v>
                </c:pt>
                <c:pt idx="4">
                  <c:v>44440</c:v>
                </c:pt>
                <c:pt idx="5">
                  <c:v>44470</c:v>
                </c:pt>
                <c:pt idx="6">
                  <c:v>44501</c:v>
                </c:pt>
                <c:pt idx="7">
                  <c:v>44531</c:v>
                </c:pt>
                <c:pt idx="8">
                  <c:v>44562</c:v>
                </c:pt>
                <c:pt idx="9">
                  <c:v>44593</c:v>
                </c:pt>
                <c:pt idx="10">
                  <c:v>44621</c:v>
                </c:pt>
              </c:numCache>
            </c:numRef>
          </c:cat>
          <c:val>
            <c:numRef>
              <c:f>'44'!$E$6:$E$17</c:f>
              <c:numCache>
                <c:formatCode>#,##0</c:formatCode>
                <c:ptCount val="12"/>
                <c:pt idx="0">
                  <c:v>513.35</c:v>
                </c:pt>
                <c:pt idx="1">
                  <c:v>514.54</c:v>
                </c:pt>
                <c:pt idx="2">
                  <c:v>513.99</c:v>
                </c:pt>
                <c:pt idx="3">
                  <c:v>514.25</c:v>
                </c:pt>
                <c:pt idx="4">
                  <c:v>512.07000000000005</c:v>
                </c:pt>
                <c:pt idx="5">
                  <c:v>512.30999999999995</c:v>
                </c:pt>
                <c:pt idx="6">
                  <c:v>511.27</c:v>
                </c:pt>
                <c:pt idx="7">
                  <c:v>510.91</c:v>
                </c:pt>
                <c:pt idx="8" formatCode="0">
                  <c:v>510.29</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min val="200"/>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4126473985"/>
          <c:y val="0.7836337506991955"/>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enero 2022 (millones de toneladas)</a:t>
            </a:r>
          </a:p>
        </c:rich>
      </c:tx>
      <c:layout>
        <c:manualLayout>
          <c:xMode val="edge"/>
          <c:yMode val="edge"/>
          <c:x val="0.18641703462030643"/>
          <c:y val="6.662165883973023E-2"/>
        </c:manualLayout>
      </c:layout>
      <c:overlay val="0"/>
    </c:title>
    <c:autoTitleDeleted val="0"/>
    <c:plotArea>
      <c:layout>
        <c:manualLayout>
          <c:layoutTarget val="inner"/>
          <c:xMode val="edge"/>
          <c:yMode val="edge"/>
          <c:x val="0.14400925360171851"/>
          <c:y val="0.20647180537410403"/>
          <c:w val="0.73520592849193411"/>
          <c:h val="0.55963254593175438"/>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1.5309791986104226E-2"/>
                  <c:y val="3.25779456940079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2013/14</c:v>
                </c:pt>
                <c:pt idx="1">
                  <c:v>2014/15 </c:v>
                </c:pt>
                <c:pt idx="2">
                  <c:v>2015/16 </c:v>
                </c:pt>
                <c:pt idx="3">
                  <c:v>2016/17 </c:v>
                </c:pt>
                <c:pt idx="4">
                  <c:v>2017/18 </c:v>
                </c:pt>
                <c:pt idx="5">
                  <c:v>2018/19 </c:v>
                </c:pt>
                <c:pt idx="6">
                  <c:v>2019/20 </c:v>
                </c:pt>
                <c:pt idx="7">
                  <c:v>2020/21 estimado</c:v>
                </c:pt>
                <c:pt idx="8">
                  <c:v>2021/22 proyectado</c:v>
                </c:pt>
              </c:strCache>
            </c:strRef>
          </c:cat>
          <c:val>
            <c:numRef>
              <c:f>'45'!$D$6:$D$14</c:f>
              <c:numCache>
                <c:formatCode>0</c:formatCode>
                <c:ptCount val="9"/>
                <c:pt idx="0">
                  <c:v>478.42</c:v>
                </c:pt>
                <c:pt idx="1">
                  <c:v>478.7</c:v>
                </c:pt>
                <c:pt idx="2">
                  <c:v>472.94</c:v>
                </c:pt>
                <c:pt idx="3">
                  <c:v>490.95</c:v>
                </c:pt>
                <c:pt idx="4">
                  <c:v>494.92</c:v>
                </c:pt>
                <c:pt idx="5">
                  <c:v>497.34</c:v>
                </c:pt>
                <c:pt idx="6" formatCode="0.00">
                  <c:v>498.84</c:v>
                </c:pt>
                <c:pt idx="7" formatCode="0.00">
                  <c:v>507.24</c:v>
                </c:pt>
                <c:pt idx="8" formatCode="0.00">
                  <c:v>509.87</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18827129593E-2"/>
                  <c:y val="3.471556697124089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77991568769E-2"/>
                  <c:y val="-2.1882843119946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2013/14</c:v>
                </c:pt>
                <c:pt idx="1">
                  <c:v>2014/15 </c:v>
                </c:pt>
                <c:pt idx="2">
                  <c:v>2015/16 </c:v>
                </c:pt>
                <c:pt idx="3">
                  <c:v>2016/17 </c:v>
                </c:pt>
                <c:pt idx="4">
                  <c:v>2017/18 </c:v>
                </c:pt>
                <c:pt idx="5">
                  <c:v>2018/19 </c:v>
                </c:pt>
                <c:pt idx="6">
                  <c:v>2019/20 </c:v>
                </c:pt>
                <c:pt idx="7">
                  <c:v>2020/21 estimado</c:v>
                </c:pt>
                <c:pt idx="8">
                  <c:v>2021/22 proyectado</c:v>
                </c:pt>
              </c:strCache>
            </c:strRef>
          </c:cat>
          <c:val>
            <c:numRef>
              <c:f>'45'!$E$6:$E$14</c:f>
              <c:numCache>
                <c:formatCode>0</c:formatCode>
                <c:ptCount val="9"/>
                <c:pt idx="0">
                  <c:v>481.56</c:v>
                </c:pt>
                <c:pt idx="1">
                  <c:v>478.09</c:v>
                </c:pt>
                <c:pt idx="2">
                  <c:v>468.09</c:v>
                </c:pt>
                <c:pt idx="3">
                  <c:v>483.69</c:v>
                </c:pt>
                <c:pt idx="4">
                  <c:v>482.28</c:v>
                </c:pt>
                <c:pt idx="5">
                  <c:v>484.59</c:v>
                </c:pt>
                <c:pt idx="6" formatCode="0.00">
                  <c:v>493.73</c:v>
                </c:pt>
                <c:pt idx="7" formatCode="0.00">
                  <c:v>502.45</c:v>
                </c:pt>
                <c:pt idx="8" formatCode="0.00">
                  <c:v>510.29</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marker>
            <c:symbol val="none"/>
          </c:marker>
          <c:cat>
            <c:strRef>
              <c:f>'45'!$B$6:$B$14</c:f>
              <c:strCache>
                <c:ptCount val="9"/>
                <c:pt idx="0">
                  <c:v>2013/14</c:v>
                </c:pt>
                <c:pt idx="1">
                  <c:v>2014/15 </c:v>
                </c:pt>
                <c:pt idx="2">
                  <c:v>2015/16 </c:v>
                </c:pt>
                <c:pt idx="3">
                  <c:v>2016/17 </c:v>
                </c:pt>
                <c:pt idx="4">
                  <c:v>2017/18 </c:v>
                </c:pt>
                <c:pt idx="5">
                  <c:v>2018/19 </c:v>
                </c:pt>
                <c:pt idx="6">
                  <c:v>2019/20 </c:v>
                </c:pt>
                <c:pt idx="7">
                  <c:v>2020/21 estimado</c:v>
                </c:pt>
                <c:pt idx="8">
                  <c:v>2021/22 proyectado</c:v>
                </c:pt>
              </c:strCache>
            </c:strRef>
          </c:cat>
          <c:val>
            <c:numRef>
              <c:f>'45'!$G$6:$G$14</c:f>
              <c:numCache>
                <c:formatCode>0%</c:formatCode>
                <c:ptCount val="9"/>
                <c:pt idx="0">
                  <c:v>0.22319129495805301</c:v>
                </c:pt>
                <c:pt idx="1">
                  <c:v>0.23922274048819261</c:v>
                </c:pt>
                <c:pt idx="2">
                  <c:v>0.28357794441239936</c:v>
                </c:pt>
                <c:pt idx="3">
                  <c:v>0.30988856498997291</c:v>
                </c:pt>
                <c:pt idx="4">
                  <c:v>0.33700340051422412</c:v>
                </c:pt>
                <c:pt idx="5">
                  <c:v>0.36420479167956421</c:v>
                </c:pt>
                <c:pt idx="6">
                  <c:v>0.36799465294796752</c:v>
                </c:pt>
                <c:pt idx="7">
                  <c:v>0.37114140710518456</c:v>
                </c:pt>
                <c:pt idx="8">
                  <c:v>0.36461619863215033</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20"/>
          <c:min val="430"/>
        </c:scaling>
        <c:delete val="0"/>
        <c:axPos val="l"/>
        <c:title>
          <c:tx>
            <c:rich>
              <a:bodyPr/>
              <a:lstStyle/>
              <a:p>
                <a:pPr>
                  <a:defRPr/>
                </a:pPr>
                <a:r>
                  <a:rPr lang="en-US"/>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0.4490032011005945"/>
          <c:y val="0.59125652342784518"/>
          <c:w val="0.38840901841881775"/>
          <c:h val="0.13648218636347587"/>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'47'!$B$6:$B$18</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'47'!$D$6:$D$18</c:f>
              <c:numCache>
                <c:formatCode>_(* #,##0.0_);_(* \(#,##0.0\);_(* "-"_);_(@_)</c:formatCode>
                <c:ptCount val="13"/>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169.71341999999999</c:v>
                </c:pt>
                <c:pt idx="12">
                  <c:v>146.08510000000001</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'47'!$C$6:$C$19</c:f>
              <c:numCache>
                <c:formatCode>_(* #,##0.0_);_(* \(#,##0.0\);_(* "-"_);_(@_)</c:formatCode>
                <c:ptCount val="14"/>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pt idx="12">
                  <c:v>22.965</c:v>
                </c:pt>
                <c:pt idx="13">
                  <c:v>22.771999999999998</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'47'!$E$6:$E$18</c:f>
              <c:numCache>
                <c:formatCode>_(* #,##0.0_);_(* \(#,##0.0\);_(* "-"_);_(@_)</c:formatCode>
                <c:ptCount val="13"/>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64.3</c:v>
                </c:pt>
                <c:pt idx="12">
                  <c:v>63.612061833224473</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2011 - 2021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numRef>
              <c:f>'50'!$B$11:$B$21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'50'!$C$11:$C$21</c:f>
              <c:numCache>
                <c:formatCode>#,##0_);\(#,##0\)</c:formatCode>
                <c:ptCount val="11"/>
                <c:pt idx="0">
                  <c:v>70402.445999999996</c:v>
                </c:pt>
                <c:pt idx="1">
                  <c:v>80885.466</c:v>
                </c:pt>
                <c:pt idx="2">
                  <c:v>70365.941999999995</c:v>
                </c:pt>
                <c:pt idx="3">
                  <c:v>72837.521999999997</c:v>
                </c:pt>
                <c:pt idx="4">
                  <c:v>88322.4</c:v>
                </c:pt>
                <c:pt idx="5">
                  <c:v>93964</c:v>
                </c:pt>
                <c:pt idx="6">
                  <c:v>71604.954400000017</c:v>
                </c:pt>
                <c:pt idx="7">
                  <c:v>107972.48000000001</c:v>
                </c:pt>
                <c:pt idx="8">
                  <c:v>97942.432000000015</c:v>
                </c:pt>
                <c:pt idx="9">
                  <c:v>95030.040000000008</c:v>
                </c:pt>
                <c:pt idx="10">
                  <c:v>81807.656000000017</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numRef>
              <c:f>'50'!$B$11:$B$21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'50'!$D$11:$D$21</c:f>
              <c:numCache>
                <c:formatCode>#,##0_);\(#,##0\)</c:formatCode>
                <c:ptCount val="11"/>
                <c:pt idx="0">
                  <c:v>83594.012600000002</c:v>
                </c:pt>
                <c:pt idx="1">
                  <c:v>93846.020999999993</c:v>
                </c:pt>
                <c:pt idx="2">
                  <c:v>90685.751000000004</c:v>
                </c:pt>
                <c:pt idx="3">
                  <c:v>90177</c:v>
                </c:pt>
                <c:pt idx="4">
                  <c:v>118644</c:v>
                </c:pt>
                <c:pt idx="5">
                  <c:v>103903.446</c:v>
                </c:pt>
                <c:pt idx="6">
                  <c:v>133366.25400000002</c:v>
                </c:pt>
                <c:pt idx="7">
                  <c:v>126281.10111</c:v>
                </c:pt>
                <c:pt idx="8">
                  <c:v>126281.10111</c:v>
                </c:pt>
                <c:pt idx="9">
                  <c:v>167355.36387</c:v>
                </c:pt>
                <c:pt idx="10">
                  <c:v>131208.58575</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'50'!$B$11:$B$21</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'50'!$F$11:$F$21</c:f>
              <c:numCache>
                <c:formatCode>#,##0_);\(#,##0\)</c:formatCode>
                <c:ptCount val="11"/>
                <c:pt idx="0">
                  <c:v>153650.35860000001</c:v>
                </c:pt>
                <c:pt idx="1">
                  <c:v>174669.18700000001</c:v>
                </c:pt>
                <c:pt idx="2">
                  <c:v>161049.693</c:v>
                </c:pt>
                <c:pt idx="3">
                  <c:v>155797.42199999999</c:v>
                </c:pt>
                <c:pt idx="4">
                  <c:v>203947.4</c:v>
                </c:pt>
                <c:pt idx="5">
                  <c:v>196648.734</c:v>
                </c:pt>
                <c:pt idx="6">
                  <c:v>203488.20840000003</c:v>
                </c:pt>
                <c:pt idx="7">
                  <c:v>229867.99411000003</c:v>
                </c:pt>
                <c:pt idx="8">
                  <c:v>221031.53311000002</c:v>
                </c:pt>
                <c:pt idx="9">
                  <c:v>262223.40387000004</c:v>
                </c:pt>
                <c:pt idx="10">
                  <c:v>212994.08449000001</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460182015291567"/>
        </c:manualLayout>
      </c:layout>
      <c:barChart>
        <c:barDir val="col"/>
        <c:grouping val="clustered"/>
        <c:varyColors val="0"/>
        <c:ser>
          <c:idx val="2"/>
          <c:order val="0"/>
          <c:tx>
            <c:strRef>
              <c:f>'51'!$C$5</c:f>
              <c:strCache>
                <c:ptCount val="1"/>
                <c:pt idx="0">
                  <c:v>2017</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'51'!$C$6:$C$17</c:f>
              <c:numCache>
                <c:formatCode>#,##0</c:formatCode>
                <c:ptCount val="12"/>
                <c:pt idx="0">
                  <c:v>9235.1319999999996</c:v>
                </c:pt>
                <c:pt idx="1">
                  <c:v>11195.016</c:v>
                </c:pt>
                <c:pt idx="2">
                  <c:v>10120.942999999999</c:v>
                </c:pt>
                <c:pt idx="3">
                  <c:v>8924.0339999999997</c:v>
                </c:pt>
                <c:pt idx="4">
                  <c:v>13123.982</c:v>
                </c:pt>
                <c:pt idx="5">
                  <c:v>12962.114</c:v>
                </c:pt>
                <c:pt idx="6">
                  <c:v>12560.826999999999</c:v>
                </c:pt>
                <c:pt idx="7">
                  <c:v>14281.903</c:v>
                </c:pt>
                <c:pt idx="8">
                  <c:v>9888.2260000000006</c:v>
                </c:pt>
                <c:pt idx="9">
                  <c:v>8391.1949999999997</c:v>
                </c:pt>
                <c:pt idx="10">
                  <c:v>13242.468999999999</c:v>
                </c:pt>
                <c:pt idx="11">
                  <c:v>7286</c:v>
                </c:pt>
              </c:numCache>
            </c:numRef>
          </c:val>
          <c:extLst>
            <c:ext xmlns:c16="http://schemas.microsoft.com/office/drawing/2014/chart" uri="{C3380CC4-5D6E-409C-BE32-E72D297353CC}">
              <c16:uniqueId val="{00000000-A453-4D06-A852-C7D20D31BD6A}"/>
            </c:ext>
          </c:extLst>
        </c:ser>
        <c:ser>
          <c:idx val="3"/>
          <c:order val="1"/>
          <c:tx>
            <c:strRef>
              <c:f>'51'!$D$5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'51'!$D$6:$D$17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2"/>
          <c:tx>
            <c:strRef>
              <c:f>'51'!$E$5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2-A453-4D06-A852-C7D20D31BD6A}"/>
            </c:ext>
          </c:extLst>
        </c:ser>
        <c:ser>
          <c:idx val="0"/>
          <c:order val="3"/>
          <c:tx>
            <c:strRef>
              <c:f>'51'!$F$5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8803</c:v>
                </c:pt>
                <c:pt idx="1">
                  <c:v>10115</c:v>
                </c:pt>
                <c:pt idx="2">
                  <c:v>10593.363869999997</c:v>
                </c:pt>
                <c:pt idx="3">
                  <c:v>16660</c:v>
                </c:pt>
                <c:pt idx="4">
                  <c:v>14952</c:v>
                </c:pt>
                <c:pt idx="5">
                  <c:v>15182</c:v>
                </c:pt>
                <c:pt idx="6">
                  <c:v>19199</c:v>
                </c:pt>
                <c:pt idx="7">
                  <c:v>19294</c:v>
                </c:pt>
                <c:pt idx="8">
                  <c:v>21882</c:v>
                </c:pt>
                <c:pt idx="9">
                  <c:v>13942</c:v>
                </c:pt>
                <c:pt idx="10">
                  <c:v>6854</c:v>
                </c:pt>
                <c:pt idx="11">
                  <c:v>9879</c:v>
                </c:pt>
              </c:numCache>
            </c:numRef>
          </c:val>
          <c:extLst>
            <c:ext xmlns:c16="http://schemas.microsoft.com/office/drawing/2014/chart" uri="{C3380CC4-5D6E-409C-BE32-E72D297353CC}">
              <c16:uniqueId val="{00000001-A494-400D-8B28-34807900769C}"/>
            </c:ext>
          </c:extLst>
        </c:ser>
        <c:ser>
          <c:idx val="1"/>
          <c:order val="4"/>
          <c:tx>
            <c:strRef>
              <c:f>'51'!$G$5</c:f>
              <c:strCache>
                <c:ptCount val="1"/>
                <c:pt idx="0">
                  <c:v>2021</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'51'!$G$6:$G$17</c:f>
              <c:numCache>
                <c:formatCode>#,##0</c:formatCode>
                <c:ptCount val="12"/>
                <c:pt idx="0">
                  <c:v>8285</c:v>
                </c:pt>
                <c:pt idx="1">
                  <c:v>10165</c:v>
                </c:pt>
                <c:pt idx="2">
                  <c:v>8486</c:v>
                </c:pt>
                <c:pt idx="3">
                  <c:v>7510</c:v>
                </c:pt>
                <c:pt idx="4">
                  <c:v>12437</c:v>
                </c:pt>
                <c:pt idx="5">
                  <c:v>11749.450769999998</c:v>
                </c:pt>
                <c:pt idx="6">
                  <c:v>14191</c:v>
                </c:pt>
                <c:pt idx="7">
                  <c:v>14413</c:v>
                </c:pt>
                <c:pt idx="8">
                  <c:v>10322</c:v>
                </c:pt>
                <c:pt idx="9">
                  <c:v>13685</c:v>
                </c:pt>
                <c:pt idx="10">
                  <c:v>9525.1349799999989</c:v>
                </c:pt>
                <c:pt idx="11">
                  <c:v>10440</c:v>
                </c:pt>
              </c:numCache>
            </c:numRef>
          </c:val>
          <c:extLst>
            <c:ext xmlns:c16="http://schemas.microsoft.com/office/drawing/2014/chart" uri="{C3380CC4-5D6E-409C-BE32-E72D297353CC}">
              <c16:uniqueId val="{00000002-A494-400D-8B28-34807900769C}"/>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0.22093319670657607"/>
          <c:y val="0.78457063790939174"/>
          <c:w val="0.46818538093697193"/>
          <c:h val="0.15383515919205751"/>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panadero</a:t>
            </a:r>
            <a:r>
              <a:rPr lang="es-CL" baseline="0"/>
              <a:t> </a:t>
            </a:r>
            <a:r>
              <a:rPr lang="es-CL"/>
              <a:t>(qqm/ha)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2865850102070577"/>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'7'!$B$7:$B$16</c:f>
              <c:strCache>
                <c:ptCount val="10"/>
                <c:pt idx="0">
                  <c:v>2011/12</c:v>
                </c:pt>
                <c:pt idx="1">
                  <c:v>2012/13</c:v>
                </c:pt>
                <c:pt idx="2">
                  <c:v>2013/14</c:v>
                </c:pt>
                <c:pt idx="3">
                  <c:v>2014/15</c:v>
                </c:pt>
                <c:pt idx="4">
                  <c:v>2015/16</c:v>
                </c:pt>
                <c:pt idx="5">
                  <c:v>2016/17</c:v>
                </c:pt>
                <c:pt idx="6">
                  <c:v>2017/18</c:v>
                </c:pt>
                <c:pt idx="7">
                  <c:v>2018/19</c:v>
                </c:pt>
                <c:pt idx="8">
                  <c:v>2019/20</c:v>
                </c:pt>
                <c:pt idx="9">
                  <c:v>2020/21</c:v>
                </c:pt>
              </c:strCache>
            </c:strRef>
          </c:cat>
          <c:val>
            <c:numRef>
              <c:f>'7'!$D$7:$D$16</c:f>
              <c:numCache>
                <c:formatCode>#,##0</c:formatCode>
                <c:ptCount val="10"/>
                <c:pt idx="0">
                  <c:v>1114.4113</c:v>
                </c:pt>
                <c:pt idx="1">
                  <c:v>1365.1233</c:v>
                </c:pt>
                <c:pt idx="2">
                  <c:v>1236.0917400000001</c:v>
                </c:pt>
                <c:pt idx="3">
                  <c:v>1333.2125000000001</c:v>
                </c:pt>
                <c:pt idx="4">
                  <c:v>1531.0056</c:v>
                </c:pt>
                <c:pt idx="5">
                  <c:v>1221.2691400000001</c:v>
                </c:pt>
                <c:pt idx="6">
                  <c:v>1281.3397</c:v>
                </c:pt>
                <c:pt idx="7">
                  <c:v>1204.8561999999999</c:v>
                </c:pt>
                <c:pt idx="8">
                  <c:v>1086.1401000000001</c:v>
                </c:pt>
                <c:pt idx="9">
                  <c:v>1203.3089100000002</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'7'!$B$7:$B$16</c:f>
              <c:strCache>
                <c:ptCount val="10"/>
                <c:pt idx="0">
                  <c:v>2011/12</c:v>
                </c:pt>
                <c:pt idx="1">
                  <c:v>2012/13</c:v>
                </c:pt>
                <c:pt idx="2">
                  <c:v>2013/14</c:v>
                </c:pt>
                <c:pt idx="3">
                  <c:v>2014/15</c:v>
                </c:pt>
                <c:pt idx="4">
                  <c:v>2015/16</c:v>
                </c:pt>
                <c:pt idx="5">
                  <c:v>2016/17</c:v>
                </c:pt>
                <c:pt idx="6">
                  <c:v>2017/18</c:v>
                </c:pt>
                <c:pt idx="7">
                  <c:v>2018/19</c:v>
                </c:pt>
                <c:pt idx="8">
                  <c:v>2019/20</c:v>
                </c:pt>
                <c:pt idx="9">
                  <c:v>2020/21</c:v>
                </c:pt>
              </c:strCache>
            </c:strRef>
          </c:cat>
          <c:val>
            <c:numRef>
              <c:f>'7'!$C$7:$C$16</c:f>
              <c:numCache>
                <c:formatCode>#,##0</c:formatCode>
                <c:ptCount val="10"/>
                <c:pt idx="0">
                  <c:v>228.58699999999999</c:v>
                </c:pt>
                <c:pt idx="1">
                  <c:v>238.41</c:v>
                </c:pt>
                <c:pt idx="2">
                  <c:v>236.12200000000001</c:v>
                </c:pt>
                <c:pt idx="3">
                  <c:v>241.16</c:v>
                </c:pt>
                <c:pt idx="4">
                  <c:v>257.786</c:v>
                </c:pt>
                <c:pt idx="5">
                  <c:v>205.18899999999999</c:v>
                </c:pt>
                <c:pt idx="6">
                  <c:v>208.23699999999999</c:v>
                </c:pt>
                <c:pt idx="7">
                  <c:v>195.40299999999999</c:v>
                </c:pt>
                <c:pt idx="8">
                  <c:v>183.07300000000001</c:v>
                </c:pt>
                <c:pt idx="9">
                  <c:v>204.99299999999999</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
hectárea) </c:v>
                </c:pt>
              </c:strCache>
            </c:strRef>
          </c:tx>
          <c:marker>
            <c:symbol val="none"/>
          </c:marker>
          <c:cat>
            <c:strRef>
              <c:f>'7'!$B$7:$B$16</c:f>
              <c:strCache>
                <c:ptCount val="10"/>
                <c:pt idx="0">
                  <c:v>2011/12</c:v>
                </c:pt>
                <c:pt idx="1">
                  <c:v>2012/13</c:v>
                </c:pt>
                <c:pt idx="2">
                  <c:v>2013/14</c:v>
                </c:pt>
                <c:pt idx="3">
                  <c:v>2014/15</c:v>
                </c:pt>
                <c:pt idx="4">
                  <c:v>2015/16</c:v>
                </c:pt>
                <c:pt idx="5">
                  <c:v>2016/17</c:v>
                </c:pt>
                <c:pt idx="6">
                  <c:v>2017/18</c:v>
                </c:pt>
                <c:pt idx="7">
                  <c:v>2018/19</c:v>
                </c:pt>
                <c:pt idx="8">
                  <c:v>2019/20</c:v>
                </c:pt>
                <c:pt idx="9">
                  <c:v>2020/21</c:v>
                </c:pt>
              </c:strCache>
            </c:strRef>
          </c:cat>
          <c:val>
            <c:numRef>
              <c:f>'7'!$E$7:$E$16</c:f>
              <c:numCache>
                <c:formatCode>#,##0</c:formatCode>
                <c:ptCount val="10"/>
                <c:pt idx="0">
                  <c:v>48.8</c:v>
                </c:pt>
                <c:pt idx="1">
                  <c:v>57.259481565370578</c:v>
                </c:pt>
                <c:pt idx="2">
                  <c:v>52.349706507652819</c:v>
                </c:pt>
                <c:pt idx="3">
                  <c:v>55.283318129042961</c:v>
                </c:pt>
                <c:pt idx="4">
                  <c:v>59.4</c:v>
                </c:pt>
                <c:pt idx="5">
                  <c:v>59.51923056304188</c:v>
                </c:pt>
                <c:pt idx="6">
                  <c:v>61.532758347459868</c:v>
                </c:pt>
                <c:pt idx="7">
                  <c:v>61.660066631525616</c:v>
                </c:pt>
                <c:pt idx="8">
                  <c:v>59.328251571777379</c:v>
                </c:pt>
                <c:pt idx="9">
                  <c:v>58.7</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3.6790296756080983E-2"/>
          <c:y val="0.80146754803797671"/>
          <c:w val="0.9358939603301677"/>
          <c:h val="0.1718126437898966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Chile. Participación por país de origen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en las importaciones de arroz  2021 (%)</a:t>
            </a:r>
          </a:p>
        </c:rich>
      </c:tx>
      <c:layout>
        <c:manualLayout>
          <c:xMode val="edge"/>
          <c:yMode val="edge"/>
          <c:x val="0.25134181304260045"/>
          <c:y val="4.4589954537433078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32181443753097294"/>
          <c:y val="0.24897768213755894"/>
          <c:w val="0.29968540645706004"/>
          <c:h val="0.66545051433788172"/>
        </c:manualLayout>
      </c:layout>
      <c:pie3DChart>
        <c:varyColors val="1"/>
        <c:ser>
          <c:idx val="0"/>
          <c:order val="0"/>
          <c:tx>
            <c:v>2018</c:v>
          </c:tx>
          <c:spPr>
            <a:blipFill>
              <a:blip xmlns:r="http://schemas.openxmlformats.org/officeDocument/2006/relationships" r:embed="rId1"/>
              <a:stretch>
                <a:fillRect/>
              </a:stretch>
            </a:blipFill>
            <a:ln>
              <a:noFill/>
            </a:ln>
          </c:spPr>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7.2415190525427098E-3"/>
                  <c:y val="-1.7075773745997867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2.0006590085330244E-2"/>
                  <c:y val="-3.150177732585988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6.8898963387152359E-3"/>
                  <c:y val="-1.2806830309498399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1.2454200800657494E-2"/>
                  <c:y val="-1.3210195043655809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'52'!$R$2:$V$2</c:f>
              <c:numCache>
                <c:formatCode>0%</c:formatCode>
                <c:ptCount val="5"/>
                <c:pt idx="0">
                  <c:v>0.54983723145661745</c:v>
                </c:pt>
                <c:pt idx="1">
                  <c:v>0.10778248724430771</c:v>
                </c:pt>
                <c:pt idx="2">
                  <c:v>2.4266770906182174E-2</c:v>
                </c:pt>
                <c:pt idx="3">
                  <c:v>0.23710325571321633</c:v>
                </c:pt>
                <c:pt idx="4">
                  <c:v>8.1010254679676263E-2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spPr>
        <a:noFill/>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2021</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numRef>
              <c:f>'53'!$B$13:$B$15</c:f>
              <c:numCache>
                <c:formatCode>General</c:formatCode>
                <c:ptCount val="3"/>
                <c:pt idx="0">
                  <c:v>2019</c:v>
                </c:pt>
                <c:pt idx="1">
                  <c:v>2020</c:v>
                </c:pt>
                <c:pt idx="2">
                  <c:v>2021</c:v>
                </c:pt>
              </c:numCache>
            </c:numRef>
          </c:cat>
          <c:val>
            <c:numRef>
              <c:f>'53'!$E$13:$E$15</c:f>
              <c:numCache>
                <c:formatCode>#,##0</c:formatCode>
                <c:ptCount val="3"/>
                <c:pt idx="0">
                  <c:v>36413</c:v>
                </c:pt>
                <c:pt idx="1">
                  <c:v>52918.822890000003</c:v>
                </c:pt>
                <c:pt idx="2">
                  <c:v>53219.585890000002</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numRef>
              <c:f>'53'!$B$13:$B$15</c:f>
              <c:numCache>
                <c:formatCode>General</c:formatCode>
                <c:ptCount val="3"/>
                <c:pt idx="0">
                  <c:v>2019</c:v>
                </c:pt>
                <c:pt idx="1">
                  <c:v>2020</c:v>
                </c:pt>
                <c:pt idx="2">
                  <c:v>2021</c:v>
                </c:pt>
              </c:numCache>
            </c:numRef>
          </c:cat>
          <c:val>
            <c:numRef>
              <c:f>'53'!$F$13:$F$15</c:f>
              <c:numCache>
                <c:formatCode>#,##0</c:formatCode>
                <c:ptCount val="3"/>
                <c:pt idx="0">
                  <c:v>84744.584040000016</c:v>
                </c:pt>
                <c:pt idx="1">
                  <c:v>100601.82218000002</c:v>
                </c:pt>
                <c:pt idx="2">
                  <c:v>62602.326540000002</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numRef>
              <c:f>'53'!$B$13:$B$15</c:f>
              <c:numCache>
                <c:formatCode>General</c:formatCode>
                <c:ptCount val="3"/>
                <c:pt idx="0">
                  <c:v>2019</c:v>
                </c:pt>
                <c:pt idx="1">
                  <c:v>2020</c:v>
                </c:pt>
                <c:pt idx="2">
                  <c:v>2021</c:v>
                </c:pt>
              </c:numCache>
            </c:numRef>
          </c:cat>
          <c:val>
            <c:numRef>
              <c:f>'53'!$G$13:$G$15</c:f>
              <c:numCache>
                <c:formatCode>#,##0</c:formatCode>
                <c:ptCount val="3"/>
                <c:pt idx="0">
                  <c:v>5123.49629</c:v>
                </c:pt>
                <c:pt idx="1">
                  <c:v>13833.749479999999</c:v>
                </c:pt>
                <c:pt idx="2">
                  <c:v>15387.177729999999</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numRef>
              <c:f>'53'!$B$13:$B$15</c:f>
              <c:numCache>
                <c:formatCode>General</c:formatCode>
                <c:ptCount val="3"/>
                <c:pt idx="0">
                  <c:v>2019</c:v>
                </c:pt>
                <c:pt idx="1">
                  <c:v>2020</c:v>
                </c:pt>
                <c:pt idx="2">
                  <c:v>2021</c:v>
                </c:pt>
              </c:numCache>
            </c:numRef>
          </c:cat>
          <c:val>
            <c:numRef>
              <c:f>'53'!$H$13:$H$15</c:f>
              <c:numCache>
                <c:formatCode>#,##0</c:formatCode>
                <c:ptCount val="3"/>
                <c:pt idx="0">
                  <c:v>126281.55284999999</c:v>
                </c:pt>
                <c:pt idx="1">
                  <c:v>167354.39455000003</c:v>
                </c:pt>
                <c:pt idx="2">
                  <c:v>131209.09016000002</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numRef>
              <c:f>'53'!$B$13:$B$15</c:f>
              <c:numCache>
                <c:formatCode>General</c:formatCode>
                <c:ptCount val="3"/>
                <c:pt idx="0">
                  <c:v>2019</c:v>
                </c:pt>
                <c:pt idx="1">
                  <c:v>2020</c:v>
                </c:pt>
                <c:pt idx="2">
                  <c:v>2021</c:v>
                </c:pt>
              </c:numCache>
            </c:numRef>
          </c:cat>
          <c:val>
            <c:numRef>
              <c:f>'53'!$I$13:$I$15</c:f>
              <c:numCache>
                <c:formatCode>#,##0</c:formatCode>
                <c:ptCount val="3"/>
                <c:pt idx="0">
                  <c:v>27380.79</c:v>
                </c:pt>
                <c:pt idx="1">
                  <c:v>30916.17628</c:v>
                </c:pt>
                <c:pt idx="2">
                  <c:v>41152.463060000002</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2021</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0"/>
          <c:order val="0"/>
          <c:tx>
            <c:strRef>
              <c:f>'53'!$E$7</c:f>
              <c:strCache>
                <c:ptCount val="1"/>
                <c:pt idx="0">
                  <c:v>Arroz semi o blanqueado, grano partido &lt; que 5% en peso</c:v>
                </c:pt>
              </c:strCache>
            </c:strRef>
          </c:tx>
          <c:invertIfNegative val="0"/>
          <c:cat>
            <c:numRef>
              <c:f>'53'!$B$13:$B$15</c:f>
              <c:numCache>
                <c:formatCode>General</c:formatCode>
                <c:ptCount val="3"/>
                <c:pt idx="0">
                  <c:v>2019</c:v>
                </c:pt>
                <c:pt idx="1">
                  <c:v>2020</c:v>
                </c:pt>
                <c:pt idx="2">
                  <c:v>2021</c:v>
                </c:pt>
              </c:numCache>
            </c:numRef>
          </c:cat>
          <c:val>
            <c:numRef>
              <c:f>'53'!$E$13:$E$15</c:f>
              <c:numCache>
                <c:formatCode>#,##0</c:formatCode>
                <c:ptCount val="3"/>
                <c:pt idx="0">
                  <c:v>36413</c:v>
                </c:pt>
                <c:pt idx="1">
                  <c:v>52918.822890000003</c:v>
                </c:pt>
                <c:pt idx="2">
                  <c:v>53219.585890000002</c:v>
                </c:pt>
              </c:numCache>
            </c:numRef>
          </c:val>
          <c:extLst>
            <c:ext xmlns:c16="http://schemas.microsoft.com/office/drawing/2014/chart" uri="{C3380CC4-5D6E-409C-BE32-E72D297353CC}">
              <c16:uniqueId val="{00000001-8034-4CA6-8332-B140C058BD42}"/>
            </c:ext>
          </c:extLst>
        </c:ser>
        <c:ser>
          <c:idx val="1"/>
          <c:order val="1"/>
          <c:tx>
            <c:strRef>
              <c:f>'53'!$F$7</c:f>
              <c:strCache>
                <c:ptCount val="1"/>
                <c:pt idx="0">
                  <c:v>Arroz semi o blanqueado, grano partido &gt; que 5% pero &lt; que 15% en peso</c:v>
                </c:pt>
              </c:strCache>
            </c:strRef>
          </c:tx>
          <c:invertIfNegative val="0"/>
          <c:cat>
            <c:numRef>
              <c:f>'53'!$B$13:$B$15</c:f>
              <c:numCache>
                <c:formatCode>General</c:formatCode>
                <c:ptCount val="3"/>
                <c:pt idx="0">
                  <c:v>2019</c:v>
                </c:pt>
                <c:pt idx="1">
                  <c:v>2020</c:v>
                </c:pt>
                <c:pt idx="2">
                  <c:v>2021</c:v>
                </c:pt>
              </c:numCache>
            </c:numRef>
          </c:cat>
          <c:val>
            <c:numRef>
              <c:f>'53'!$F$13:$F$15</c:f>
              <c:numCache>
                <c:formatCode>#,##0</c:formatCode>
                <c:ptCount val="3"/>
                <c:pt idx="0">
                  <c:v>84744.584040000016</c:v>
                </c:pt>
                <c:pt idx="1">
                  <c:v>100601.82218000002</c:v>
                </c:pt>
                <c:pt idx="2">
                  <c:v>62602.326540000002</c:v>
                </c:pt>
              </c:numCache>
            </c:numRef>
          </c:val>
          <c:extLst>
            <c:ext xmlns:c16="http://schemas.microsoft.com/office/drawing/2014/chart" uri="{C3380CC4-5D6E-409C-BE32-E72D297353CC}">
              <c16:uniqueId val="{00000002-8034-4CA6-8332-B140C058BD42}"/>
            </c:ext>
          </c:extLst>
        </c:ser>
        <c:ser>
          <c:idx val="2"/>
          <c:order val="2"/>
          <c:tx>
            <c:strRef>
              <c:f>'53'!$G$7</c:f>
              <c:strCache>
                <c:ptCount val="1"/>
                <c:pt idx="0">
                  <c:v>Arroz semi o blanqueado, grano partido &gt; que 15% en peso</c:v>
                </c:pt>
              </c:strCache>
            </c:strRef>
          </c:tx>
          <c:invertIfNegative val="0"/>
          <c:cat>
            <c:numRef>
              <c:f>'53'!$B$13:$B$15</c:f>
              <c:numCache>
                <c:formatCode>General</c:formatCode>
                <c:ptCount val="3"/>
                <c:pt idx="0">
                  <c:v>2019</c:v>
                </c:pt>
                <c:pt idx="1">
                  <c:v>2020</c:v>
                </c:pt>
                <c:pt idx="2">
                  <c:v>2021</c:v>
                </c:pt>
              </c:numCache>
            </c:numRef>
          </c:cat>
          <c:val>
            <c:numRef>
              <c:f>'53'!$G$13:$G$15</c:f>
              <c:numCache>
                <c:formatCode>#,##0</c:formatCode>
                <c:ptCount val="3"/>
                <c:pt idx="0">
                  <c:v>5123.49629</c:v>
                </c:pt>
                <c:pt idx="1">
                  <c:v>13833.749479999999</c:v>
                </c:pt>
                <c:pt idx="2">
                  <c:v>15387.177729999999</c:v>
                </c:pt>
              </c:numCache>
            </c:numRef>
          </c:val>
          <c:extLst>
            <c:ext xmlns:c16="http://schemas.microsoft.com/office/drawing/2014/chart" uri="{C3380CC4-5D6E-409C-BE32-E72D297353CC}">
              <c16:uniqueId val="{00000003-8034-4CA6-8332-B140C058BD42}"/>
            </c:ext>
          </c:extLst>
        </c:ser>
        <c:ser>
          <c:idx val="3"/>
          <c:order val="3"/>
          <c:tx>
            <c:strRef>
              <c:f>'53'!$H$7</c:f>
              <c:strCache>
                <c:ptCount val="1"/>
                <c:pt idx="0">
                  <c:v>Arroz semi o blanqueado (total)</c:v>
                </c:pt>
              </c:strCache>
            </c:strRef>
          </c:tx>
          <c:invertIfNegative val="0"/>
          <c:cat>
            <c:numRef>
              <c:f>'53'!$B$13:$B$15</c:f>
              <c:numCache>
                <c:formatCode>General</c:formatCode>
                <c:ptCount val="3"/>
                <c:pt idx="0">
                  <c:v>2019</c:v>
                </c:pt>
                <c:pt idx="1">
                  <c:v>2020</c:v>
                </c:pt>
                <c:pt idx="2">
                  <c:v>2021</c:v>
                </c:pt>
              </c:numCache>
            </c:numRef>
          </c:cat>
          <c:val>
            <c:numRef>
              <c:f>'53'!$H$13:$H$15</c:f>
              <c:numCache>
                <c:formatCode>#,##0</c:formatCode>
                <c:ptCount val="3"/>
                <c:pt idx="0">
                  <c:v>126281.55284999999</c:v>
                </c:pt>
                <c:pt idx="1">
                  <c:v>167354.39455000003</c:v>
                </c:pt>
                <c:pt idx="2">
                  <c:v>131209.09016000002</c:v>
                </c:pt>
              </c:numCache>
            </c:numRef>
          </c:val>
          <c:extLst>
            <c:ext xmlns:c16="http://schemas.microsoft.com/office/drawing/2014/chart" uri="{C3380CC4-5D6E-409C-BE32-E72D297353CC}">
              <c16:uniqueId val="{00000004-8034-4CA6-8332-B140C058BD42}"/>
            </c:ext>
          </c:extLst>
        </c:ser>
        <c:ser>
          <c:idx val="4"/>
          <c:order val="4"/>
          <c:tx>
            <c:strRef>
              <c:f>'53'!$I$7</c:f>
              <c:strCache>
                <c:ptCount val="1"/>
                <c:pt idx="0">
                  <c:v>Arroz partido</c:v>
                </c:pt>
              </c:strCache>
            </c:strRef>
          </c:tx>
          <c:invertIfNegative val="0"/>
          <c:cat>
            <c:numRef>
              <c:f>'53'!$B$13:$B$15</c:f>
              <c:numCache>
                <c:formatCode>General</c:formatCode>
                <c:ptCount val="3"/>
                <c:pt idx="0">
                  <c:v>2019</c:v>
                </c:pt>
                <c:pt idx="1">
                  <c:v>2020</c:v>
                </c:pt>
                <c:pt idx="2">
                  <c:v>2021</c:v>
                </c:pt>
              </c:numCache>
            </c:numRef>
          </c:cat>
          <c:val>
            <c:numRef>
              <c:f>'53'!$I$13:$I$15</c:f>
              <c:numCache>
                <c:formatCode>#,##0</c:formatCode>
                <c:ptCount val="3"/>
                <c:pt idx="0">
                  <c:v>27380.79</c:v>
                </c:pt>
                <c:pt idx="1">
                  <c:v>30916.17628</c:v>
                </c:pt>
                <c:pt idx="2">
                  <c:v>41152.463060000002</c:v>
                </c:pt>
              </c:numCache>
            </c:numRef>
          </c:val>
          <c:extLst>
            <c:ext xmlns:c16="http://schemas.microsoft.com/office/drawing/2014/chart" uri="{C3380CC4-5D6E-409C-BE32-E72D297353CC}">
              <c16:uniqueId val="{00000005-8034-4CA6-8332-B140C058BD42}"/>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5316611838614511"/>
          <c:y val="0.16477819724589221"/>
          <c:w val="0.24683388161385486"/>
          <c:h val="0.6060622599689832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2019 - 2021</a:t>
            </a:r>
          </a:p>
        </c:rich>
      </c:tx>
      <c:layout>
        <c:manualLayout>
          <c:xMode val="edge"/>
          <c:yMode val="edge"/>
          <c:x val="0.1299936663642636"/>
          <c:y val="2.6280750784469294E-2"/>
        </c:manualLayout>
      </c:layout>
      <c:overlay val="0"/>
      <c:spPr>
        <a:noFill/>
        <a:ln w="25400">
          <a:noFill/>
        </a:ln>
      </c:spPr>
    </c:title>
    <c:autoTitleDeleted val="0"/>
    <c:plotArea>
      <c:layout>
        <c:manualLayout>
          <c:layoutTarget val="inner"/>
          <c:xMode val="edge"/>
          <c:yMode val="edge"/>
          <c:x val="0.10939653995669822"/>
          <c:y val="0.14732618788990423"/>
          <c:w val="0.83248776491502374"/>
          <c:h val="0.4337954836830637"/>
        </c:manualLayout>
      </c:layout>
      <c:barChart>
        <c:barDir val="col"/>
        <c:grouping val="clustered"/>
        <c:varyColors val="0"/>
        <c:ser>
          <c:idx val="0"/>
          <c:order val="0"/>
          <c:tx>
            <c:strRef>
              <c:f>'54'!$C$8</c:f>
              <c:strCache>
                <c:ptCount val="1"/>
                <c:pt idx="0">
                  <c:v>Arroz semi o blanqueado, grano partido &lt; que 5% en peso</c:v>
                </c:pt>
              </c:strCache>
            </c:strRef>
          </c:tx>
          <c:invertIfNegative val="0"/>
          <c:cat>
            <c:numRef>
              <c:f>'54'!$B$14:$B$16</c:f>
              <c:numCache>
                <c:formatCode>General</c:formatCode>
                <c:ptCount val="3"/>
                <c:pt idx="0">
                  <c:v>2019</c:v>
                </c:pt>
                <c:pt idx="1">
                  <c:v>2020</c:v>
                </c:pt>
                <c:pt idx="2">
                  <c:v>2021</c:v>
                </c:pt>
              </c:numCache>
            </c:numRef>
          </c:cat>
          <c:val>
            <c:numRef>
              <c:f>'54'!$C$14:$C$16</c:f>
              <c:numCache>
                <c:formatCode>#,##0</c:formatCode>
                <c:ptCount val="3"/>
                <c:pt idx="0">
                  <c:v>530.68294408786574</c:v>
                </c:pt>
                <c:pt idx="1">
                  <c:v>572.19839573180616</c:v>
                </c:pt>
                <c:pt idx="2">
                  <c:v>629.16241319891003</c:v>
                </c:pt>
              </c:numCache>
            </c:numRef>
          </c:val>
          <c:extLst>
            <c:ext xmlns:c16="http://schemas.microsoft.com/office/drawing/2014/chart" uri="{C3380CC4-5D6E-409C-BE32-E72D297353CC}">
              <c16:uniqueId val="{00000001-E40E-4F4B-A47C-77386582CED4}"/>
            </c:ext>
          </c:extLst>
        </c:ser>
        <c:ser>
          <c:idx val="1"/>
          <c:order val="1"/>
          <c:tx>
            <c:strRef>
              <c:f>'54'!$D$8</c:f>
              <c:strCache>
                <c:ptCount val="1"/>
                <c:pt idx="0">
                  <c:v>Arroz semi o blanqueado, grano partido &gt; que 5% pero &lt; que 15% en peso</c:v>
                </c:pt>
              </c:strCache>
            </c:strRef>
          </c:tx>
          <c:invertIfNegative val="0"/>
          <c:cat>
            <c:numRef>
              <c:f>'54'!$B$14:$B$16</c:f>
              <c:numCache>
                <c:formatCode>General</c:formatCode>
                <c:ptCount val="3"/>
                <c:pt idx="0">
                  <c:v>2019</c:v>
                </c:pt>
                <c:pt idx="1">
                  <c:v>2020</c:v>
                </c:pt>
                <c:pt idx="2">
                  <c:v>2021</c:v>
                </c:pt>
              </c:numCache>
            </c:numRef>
          </c:cat>
          <c:val>
            <c:numRef>
              <c:f>'54'!$D$14:$D$16</c:f>
              <c:numCache>
                <c:formatCode>#,##0</c:formatCode>
                <c:ptCount val="3"/>
                <c:pt idx="0">
                  <c:v>439.6641496326306</c:v>
                </c:pt>
                <c:pt idx="1">
                  <c:v>505.45948706494579</c:v>
                </c:pt>
                <c:pt idx="2">
                  <c:v>534.64074898148556</c:v>
                </c:pt>
              </c:numCache>
            </c:numRef>
          </c:val>
          <c:extLst>
            <c:ext xmlns:c16="http://schemas.microsoft.com/office/drawing/2014/chart" uri="{C3380CC4-5D6E-409C-BE32-E72D297353CC}">
              <c16:uniqueId val="{00000002-E40E-4F4B-A47C-77386582CED4}"/>
            </c:ext>
          </c:extLst>
        </c:ser>
        <c:ser>
          <c:idx val="2"/>
          <c:order val="2"/>
          <c:tx>
            <c:strRef>
              <c:f>'54'!$E$8</c:f>
              <c:strCache>
                <c:ptCount val="1"/>
                <c:pt idx="0">
                  <c:v>Arroz semi o blanqueado, grano partido &gt; que 15% en peso</c:v>
                </c:pt>
              </c:strCache>
            </c:strRef>
          </c:tx>
          <c:invertIfNegative val="0"/>
          <c:cat>
            <c:numRef>
              <c:f>'54'!$B$14:$B$16</c:f>
              <c:numCache>
                <c:formatCode>General</c:formatCode>
                <c:ptCount val="3"/>
                <c:pt idx="0">
                  <c:v>2019</c:v>
                </c:pt>
                <c:pt idx="1">
                  <c:v>2020</c:v>
                </c:pt>
                <c:pt idx="2">
                  <c:v>2021</c:v>
                </c:pt>
              </c:numCache>
            </c:numRef>
          </c:cat>
          <c:val>
            <c:numRef>
              <c:f>'54'!$E$14:$E$16</c:f>
              <c:numCache>
                <c:formatCode>#,##0</c:formatCode>
                <c:ptCount val="3"/>
                <c:pt idx="0">
                  <c:v>646.42421024975886</c:v>
                </c:pt>
                <c:pt idx="1">
                  <c:v>574.76875640634387</c:v>
                </c:pt>
                <c:pt idx="2">
                  <c:v>640.48616495179488</c:v>
                </c:pt>
              </c:numCache>
            </c:numRef>
          </c:val>
          <c:extLst>
            <c:ext xmlns:c16="http://schemas.microsoft.com/office/drawing/2014/chart" uri="{C3380CC4-5D6E-409C-BE32-E72D297353CC}">
              <c16:uniqueId val="{00000003-E40E-4F4B-A47C-77386582CED4}"/>
            </c:ext>
          </c:extLst>
        </c:ser>
        <c:ser>
          <c:idx val="3"/>
          <c:order val="3"/>
          <c:tx>
            <c:strRef>
              <c:f>'54'!$G$8</c:f>
              <c:strCache>
                <c:ptCount val="1"/>
                <c:pt idx="0">
                  <c:v>Arroz partido</c:v>
                </c:pt>
              </c:strCache>
            </c:strRef>
          </c:tx>
          <c:invertIfNegative val="0"/>
          <c:cat>
            <c:numRef>
              <c:f>'54'!$B$14:$B$16</c:f>
              <c:numCache>
                <c:formatCode>General</c:formatCode>
                <c:ptCount val="3"/>
                <c:pt idx="0">
                  <c:v>2019</c:v>
                </c:pt>
                <c:pt idx="1">
                  <c:v>2020</c:v>
                </c:pt>
                <c:pt idx="2">
                  <c:v>2021</c:v>
                </c:pt>
              </c:numCache>
            </c:numRef>
          </c:cat>
          <c:val>
            <c:numRef>
              <c:f>'54'!$G$14:$G$16</c:f>
              <c:numCache>
                <c:formatCode>#,##0</c:formatCode>
                <c:ptCount val="3"/>
                <c:pt idx="0">
                  <c:v>357.29194952655001</c:v>
                </c:pt>
                <c:pt idx="1">
                  <c:v>380.60525246744896</c:v>
                </c:pt>
                <c:pt idx="2">
                  <c:v>428.26342897370228</c:v>
                </c:pt>
              </c:numCache>
            </c:numRef>
          </c:val>
          <c:extLst>
            <c:ext xmlns:c16="http://schemas.microsoft.com/office/drawing/2014/chart" uri="{C3380CC4-5D6E-409C-BE32-E72D297353CC}">
              <c16:uniqueId val="{00000004-E40E-4F4B-A47C-77386582CED4}"/>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1.6730207005857849E-2"/>
          <c:y val="0.6655441719915075"/>
          <c:w val="0.95056083884337306"/>
          <c:h val="0.1785140892506805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2019 - 2021</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0"/>
          <c:order val="1"/>
          <c:tx>
            <c:strRef>
              <c:f>'55'!$F$6</c:f>
              <c:strCache>
                <c:ptCount val="1"/>
                <c:pt idx="0">
                  <c:v>2019</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'55'!$F$7:$F$15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2-E7D9-4A0B-8D41-9B4083B305DE}"/>
            </c:ext>
          </c:extLst>
        </c:ser>
        <c:ser>
          <c:idx val="1"/>
          <c:order val="2"/>
          <c:tx>
            <c:strRef>
              <c:f>'55'!$G$6</c:f>
              <c:strCache>
                <c:ptCount val="1"/>
                <c:pt idx="0">
                  <c:v>2020</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'55'!$G$7:$G$15</c:f>
              <c:numCache>
                <c:formatCode>#,##0</c:formatCode>
                <c:ptCount val="9"/>
                <c:pt idx="2">
                  <c:v>229324.07407407404</c:v>
                </c:pt>
                <c:pt idx="3">
                  <c:v>237888.88888888888</c:v>
                </c:pt>
                <c:pt idx="4">
                  <c:v>236881.7204301075</c:v>
                </c:pt>
                <c:pt idx="5">
                  <c:v>228216.66666666669</c:v>
                </c:pt>
                <c:pt idx="6">
                  <c:v>235423.07692307691</c:v>
                </c:pt>
                <c:pt idx="7">
                  <c:v>229000</c:v>
                </c:pt>
              </c:numCache>
            </c:numRef>
          </c:val>
          <c:smooth val="0"/>
          <c:extLst>
            <c:ext xmlns:c16="http://schemas.microsoft.com/office/drawing/2014/chart" uri="{C3380CC4-5D6E-409C-BE32-E72D297353CC}">
              <c16:uniqueId val="{00000003-E7D9-4A0B-8D41-9B4083B305DE}"/>
            </c:ext>
          </c:extLst>
        </c:ser>
        <c:ser>
          <c:idx val="2"/>
          <c:order val="3"/>
          <c:tx>
            <c:strRef>
              <c:f>'55'!$H$6</c:f>
              <c:strCache>
                <c:ptCount val="1"/>
                <c:pt idx="0">
                  <c:v>2021</c:v>
                </c:pt>
              </c:strCache>
            </c:strRef>
          </c:tx>
          <c:val>
            <c:numRef>
              <c:f>'55'!$H$7:$H$16</c:f>
              <c:numCache>
                <c:formatCode>#,##0</c:formatCode>
                <c:ptCount val="10"/>
                <c:pt idx="2">
                  <c:v>232700</c:v>
                </c:pt>
                <c:pt idx="3">
                  <c:v>230633.33333333331</c:v>
                </c:pt>
                <c:pt idx="4">
                  <c:v>225316.66666666669</c:v>
                </c:pt>
                <c:pt idx="5">
                  <c:v>227433.33333333331</c:v>
                </c:pt>
                <c:pt idx="6">
                  <c:v>228000</c:v>
                </c:pt>
                <c:pt idx="7">
                  <c:v>235700</c:v>
                </c:pt>
              </c:numCache>
            </c:numRef>
          </c:val>
          <c:smooth val="0"/>
          <c:extLst>
            <c:ext xmlns:c16="http://schemas.microsoft.com/office/drawing/2014/chart" uri="{C3380CC4-5D6E-409C-BE32-E72D297353CC}">
              <c16:uniqueId val="{00000000-D835-4D7D-8CFC-B47108B45EB2}"/>
            </c:ext>
          </c:extLst>
        </c:ser>
        <c:dLbls>
          <c:showLegendKey val="0"/>
          <c:showVal val="0"/>
          <c:showCatName val="0"/>
          <c:showSerName val="0"/>
          <c:showPercent val="0"/>
          <c:showBubbleSize val="0"/>
        </c:dLbls>
        <c:marker val="1"/>
        <c:smooth val="0"/>
        <c:axId val="955393536"/>
        <c:axId val="948506560"/>
        <c:extLst>
          <c:ext xmlns:c15="http://schemas.microsoft.com/office/drawing/2012/chart" uri="{02D57815-91ED-43cb-92C2-25804820EDAC}">
            <c15:filteredLineSeries>
              <c15:ser>
                <c:idx val="5"/>
                <c:order val="0"/>
                <c:tx>
                  <c:strRef>
                    <c:extLst>
                      <c:ext uri="{02D57815-91ED-43cb-92C2-25804820EDAC}">
                        <c15:formulaRef>
                          <c15:sqref>'55'!$E$6</c15:sqref>
                        </c15:formulaRef>
                      </c:ext>
                    </c:extLst>
                    <c:strCache>
                      <c:ptCount val="1"/>
                      <c:pt idx="0">
                        <c:v>2018</c:v>
                      </c:pt>
                    </c:strCache>
                  </c:strRef>
                </c:tx>
                <c:spPr>
                  <a:ln>
                    <a:solidFill>
                      <a:srgbClr val="FF0000"/>
                    </a:solidFill>
                  </a:ln>
                </c:spPr>
                <c:marker>
                  <c:spPr>
                    <a:solidFill>
                      <a:srgbClr val="FFFF00"/>
                    </a:solidFill>
                  </c:spPr>
                </c:marker>
                <c:cat>
                  <c:strRef>
                    <c:extLst>
                      <c:ext uri="{02D57815-91ED-43cb-92C2-25804820EDAC}">
                        <c15:formulaRef>
                          <c15:sqref>'55'!$B$7:$B$16</c15:sqref>
                        </c15:formulaRef>
                      </c:ext>
                    </c:extLst>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extLst>
                      <c:ext uri="{02D57815-91ED-43cb-92C2-25804820EDAC}">
                        <c15:formulaRef>
                          <c15:sqref>'55'!$E$7:$E$16</c15:sqref>
                        </c15:formulaRef>
                      </c:ext>
                    </c:extLst>
                    <c:numCache>
                      <c:formatCode>#,##0</c:formatCode>
                      <c:ptCount val="10"/>
                      <c:pt idx="2">
                        <c:v>170000</c:v>
                      </c:pt>
                      <c:pt idx="3">
                        <c:v>167700</c:v>
                      </c:pt>
                      <c:pt idx="4">
                        <c:v>173854.83870967742</c:v>
                      </c:pt>
                      <c:pt idx="5">
                        <c:v>171466.66666666669</c:v>
                      </c:pt>
                      <c:pt idx="6">
                        <c:v>175793</c:v>
                      </c:pt>
                      <c:pt idx="7">
                        <c:v>178167</c:v>
                      </c:pt>
                      <c:pt idx="8">
                        <c:v>177000</c:v>
                      </c:pt>
                    </c:numCache>
                  </c:numRef>
                </c:val>
                <c:smooth val="0"/>
                <c:extLst>
                  <c:ext xmlns:c16="http://schemas.microsoft.com/office/drawing/2014/chart" uri="{C3380CC4-5D6E-409C-BE32-E72D297353CC}">
                    <c16:uniqueId val="{00000001-E7D9-4A0B-8D41-9B4083B305DE}"/>
                  </c:ext>
                </c:extLst>
              </c15:ser>
            </c15:filteredLineSeries>
          </c:ext>
        </c:extLst>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5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745822512926625"/>
          <c:y val="0.85290657251914304"/>
          <c:w val="0.67729607873089948"/>
          <c:h val="8.416324065686479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683719268819208"/>
          <c:y val="0.18478714550925038"/>
          <c:w val="0.79878864782189996"/>
          <c:h val="0.48770041902656913"/>
        </c:manualLayout>
      </c:layout>
      <c:lineChart>
        <c:grouping val="standard"/>
        <c:varyColors val="0"/>
        <c:ser>
          <c:idx val="0"/>
          <c:order val="0"/>
          <c:tx>
            <c:strRef>
              <c:f>'57'!$F$5</c:f>
              <c:strCache>
                <c:ptCount val="1"/>
                <c:pt idx="0">
                  <c:v> Precio promedio nacional paddy </c:v>
                </c:pt>
              </c:strCache>
            </c:strRef>
          </c:tx>
          <c:marker>
            <c:symbol val="none"/>
          </c:marker>
          <c:cat>
            <c:numRef>
              <c:f>'57'!$B$6:$B$29</c:f>
              <c:numCache>
                <c:formatCode>mmm\-yy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'57'!$F$6:$F$29</c:f>
              <c:numCache>
                <c:formatCode>#,##0_ ;\-#,##0\ </c:formatCode>
                <c:ptCount val="24"/>
                <c:pt idx="2">
                  <c:v>273.0146006096337</c:v>
                </c:pt>
                <c:pt idx="3">
                  <c:v>278.76079693558427</c:v>
                </c:pt>
                <c:pt idx="4">
                  <c:v>291.13165082048687</c:v>
                </c:pt>
                <c:pt idx="5">
                  <c:v>296.44767383187002</c:v>
                </c:pt>
                <c:pt idx="6">
                  <c:v>296.91741108406711</c:v>
                </c:pt>
                <c:pt idx="7">
                  <c:v>291.84614992480823</c:v>
                </c:pt>
                <c:pt idx="14">
                  <c:v>320.36014703250407</c:v>
                </c:pt>
                <c:pt idx="15">
                  <c:v>325.82232582232575</c:v>
                </c:pt>
                <c:pt idx="16">
                  <c:v>316.43935750174597</c:v>
                </c:pt>
                <c:pt idx="17">
                  <c:v>313.03621732228555</c:v>
                </c:pt>
                <c:pt idx="18">
                  <c:v>303.82175790203075</c:v>
                </c:pt>
                <c:pt idx="19">
                  <c:v>302.24536116845979</c:v>
                </c:pt>
              </c:numCache>
            </c:numRef>
          </c:val>
          <c:smooth val="0"/>
          <c:extLst>
            <c:ext xmlns:c16="http://schemas.microsoft.com/office/drawing/2014/chart" uri="{C3380CC4-5D6E-409C-BE32-E72D297353CC}">
              <c16:uniqueId val="{00000001-4932-4948-A180-8B34C69193A6}"/>
            </c:ext>
          </c:extLst>
        </c:ser>
        <c:ser>
          <c:idx val="1"/>
          <c:order val="1"/>
          <c:tx>
            <c:strRef>
              <c:f>'57'!$H$5</c:f>
              <c:strCache>
                <c:ptCount val="1"/>
                <c:pt idx="0">
                  <c:v> Costo importación real (convertido a paddy) </c:v>
                </c:pt>
              </c:strCache>
            </c:strRef>
          </c:tx>
          <c:marker>
            <c:symbol val="none"/>
          </c:marker>
          <c:cat>
            <c:numRef>
              <c:f>'57'!$B$6:$B$29</c:f>
              <c:numCache>
                <c:formatCode>mmm\-yy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'57'!$H$6:$H$29</c:f>
              <c:numCache>
                <c:formatCode>#,##0_ ;\-#,##0\ </c:formatCode>
                <c:ptCount val="24"/>
                <c:pt idx="0">
                  <c:v>274.48368246273719</c:v>
                </c:pt>
                <c:pt idx="1">
                  <c:v>275.57255579491635</c:v>
                </c:pt>
                <c:pt idx="2">
                  <c:v>279.38143110268618</c:v>
                </c:pt>
                <c:pt idx="3">
                  <c:v>274.53684838669943</c:v>
                </c:pt>
                <c:pt idx="4">
                  <c:v>276.04764983328954</c:v>
                </c:pt>
                <c:pt idx="5">
                  <c:v>286.34651605249962</c:v>
                </c:pt>
                <c:pt idx="6">
                  <c:v>302.12193539207453</c:v>
                </c:pt>
                <c:pt idx="7">
                  <c:v>309.02589498002465</c:v>
                </c:pt>
                <c:pt idx="8">
                  <c:v>309.20908809427397</c:v>
                </c:pt>
                <c:pt idx="9">
                  <c:v>345.45503111228254</c:v>
                </c:pt>
                <c:pt idx="10">
                  <c:v>371.20894649863055</c:v>
                </c:pt>
                <c:pt idx="11">
                  <c:v>295.2279398551205</c:v>
                </c:pt>
                <c:pt idx="12">
                  <c:v>296.21729982123884</c:v>
                </c:pt>
                <c:pt idx="13">
                  <c:v>322.11223322174328</c:v>
                </c:pt>
                <c:pt idx="14">
                  <c:v>325.01477707275012</c:v>
                </c:pt>
                <c:pt idx="15">
                  <c:v>336.67181786593119</c:v>
                </c:pt>
                <c:pt idx="16">
                  <c:v>310.97171391931886</c:v>
                </c:pt>
                <c:pt idx="17">
                  <c:v>354.96485849299859</c:v>
                </c:pt>
                <c:pt idx="18">
                  <c:v>333.34257000960605</c:v>
                </c:pt>
                <c:pt idx="19">
                  <c:v>340.56061818418544</c:v>
                </c:pt>
                <c:pt idx="20">
                  <c:v>332.64204505919133</c:v>
                </c:pt>
                <c:pt idx="21">
                  <c:v>319.75940031748729</c:v>
                </c:pt>
                <c:pt idx="22">
                  <c:v>339.86128636663625</c:v>
                </c:pt>
                <c:pt idx="23">
                  <c:v>333.58556491424247</c:v>
                </c:pt>
              </c:numCache>
            </c:numRef>
          </c:val>
          <c:smooth val="0"/>
          <c:extLst>
            <c:ext xmlns:c16="http://schemas.microsoft.com/office/drawing/2014/chart" uri="{C3380CC4-5D6E-409C-BE32-E72D297353CC}">
              <c16:uniqueId val="{00000002-4932-4948-A180-8B34C69193A6}"/>
            </c:ext>
          </c:extLst>
        </c:ser>
        <c:ser>
          <c:idx val="2"/>
          <c:order val="2"/>
          <c:tx>
            <c:strRef>
              <c:f>'57'!$I$5</c:f>
              <c:strCache>
                <c:ptCount val="1"/>
                <c:pt idx="0">
                  <c:v> Costo de importación CAI (Odepa)* </c:v>
                </c:pt>
              </c:strCache>
            </c:strRef>
          </c:tx>
          <c:marker>
            <c:symbol val="none"/>
          </c:marker>
          <c:cat>
            <c:numRef>
              <c:f>'57'!$B$6:$B$29</c:f>
              <c:numCache>
                <c:formatCode>mmm\-yy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'57'!$I$6:$I$29</c:f>
              <c:numCache>
                <c:formatCode>#,##0_ ;\-#,##0\ </c:formatCode>
                <c:ptCount val="24"/>
                <c:pt idx="0">
                  <c:v>268.46766124576266</c:v>
                </c:pt>
                <c:pt idx="1">
                  <c:v>269.76252324376497</c:v>
                </c:pt>
                <c:pt idx="2">
                  <c:v>268.34214893235429</c:v>
                </c:pt>
                <c:pt idx="3">
                  <c:v>274.10297874335004</c:v>
                </c:pt>
                <c:pt idx="4">
                  <c:v>285.47388583449589</c:v>
                </c:pt>
                <c:pt idx="5">
                  <c:v>294.44192148551821</c:v>
                </c:pt>
                <c:pt idx="6">
                  <c:v>295.17158767983892</c:v>
                </c:pt>
                <c:pt idx="7">
                  <c:v>323.55908414821954</c:v>
                </c:pt>
                <c:pt idx="8">
                  <c:v>399.7482975605551</c:v>
                </c:pt>
                <c:pt idx="9">
                  <c:v>404.84333117663368</c:v>
                </c:pt>
                <c:pt idx="10">
                  <c:v>385.96019122371985</c:v>
                </c:pt>
                <c:pt idx="11">
                  <c:v>380.64937613685606</c:v>
                </c:pt>
                <c:pt idx="12">
                  <c:v>354.63184719282259</c:v>
                </c:pt>
                <c:pt idx="13">
                  <c:v>346.645816900304</c:v>
                </c:pt>
                <c:pt idx="14">
                  <c:v>323.65679107525546</c:v>
                </c:pt>
                <c:pt idx="15">
                  <c:v>323.81323726778271</c:v>
                </c:pt>
                <c:pt idx="16">
                  <c:v>313.9434403710859</c:v>
                </c:pt>
                <c:pt idx="17">
                  <c:v>311.01889320156727</c:v>
                </c:pt>
                <c:pt idx="18">
                  <c:v>306.60507126141908</c:v>
                </c:pt>
                <c:pt idx="19">
                  <c:v>304.83743804463126</c:v>
                </c:pt>
                <c:pt idx="20">
                  <c:v>300.36581890262835</c:v>
                </c:pt>
                <c:pt idx="21">
                  <c:v>294.88614859040638</c:v>
                </c:pt>
                <c:pt idx="22">
                  <c:v>274.59154525571</c:v>
                </c:pt>
                <c:pt idx="23">
                  <c:v>275.22231745047623</c:v>
                </c:pt>
              </c:numCache>
            </c:numRef>
          </c:val>
          <c:smooth val="0"/>
          <c:extLst>
            <c:ext xmlns:c16="http://schemas.microsoft.com/office/drawing/2014/chart" uri="{C3380CC4-5D6E-409C-BE32-E72D297353CC}">
              <c16:uniqueId val="{00000003-4932-4948-A180-8B34C69193A6}"/>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410"/>
          <c:min val="240"/>
        </c:scaling>
        <c:delete val="0"/>
        <c:axPos val="r"/>
        <c:majorGridlines/>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30"/>
      </c:valAx>
      <c:spPr>
        <a:solidFill>
          <a:srgbClr val="FFFFFF"/>
        </a:solidFill>
        <a:ln w="12700">
          <a:solidFill>
            <a:srgbClr val="808080"/>
          </a:solidFill>
          <a:prstDash val="solid"/>
        </a:ln>
      </c:spPr>
    </c:plotArea>
    <c:legend>
      <c:legendPos val="r"/>
      <c:layout>
        <c:manualLayout>
          <c:xMode val="edge"/>
          <c:yMode val="edge"/>
          <c:x val="3.8720670707528458E-2"/>
          <c:y val="0.81441212410432173"/>
          <c:w val="0.89743589743589747"/>
          <c:h val="0.1855879905255745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2012 - 2020</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'11'!$C$8:$C$17</c:f>
              <c:numCache>
                <c:formatCode>#,##0_);\(#,##0\)</c:formatCode>
                <c:ptCount val="10"/>
                <c:pt idx="0">
                  <c:v>1114411.3</c:v>
                </c:pt>
                <c:pt idx="1">
                  <c:v>1365123.3</c:v>
                </c:pt>
                <c:pt idx="2">
                  <c:v>1236091.7399999998</c:v>
                </c:pt>
                <c:pt idx="3">
                  <c:v>1333212.5</c:v>
                </c:pt>
                <c:pt idx="4">
                  <c:v>1531005.6</c:v>
                </c:pt>
                <c:pt idx="5">
                  <c:v>1221269.1400000001</c:v>
                </c:pt>
                <c:pt idx="6">
                  <c:v>1281339.7</c:v>
                </c:pt>
                <c:pt idx="7">
                  <c:v>1204856.2</c:v>
                </c:pt>
                <c:pt idx="8">
                  <c:v>1086140.1000000001</c:v>
                </c:pt>
                <c:pt idx="9" formatCode="#,##0">
                  <c:v>1203308.9100000001</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'11'!$E$8:$E$17</c:f>
              <c:numCache>
                <c:formatCode>#,##0_);\(#,##0\)</c:formatCode>
                <c:ptCount val="10"/>
                <c:pt idx="0">
                  <c:v>816278.7</c:v>
                </c:pt>
                <c:pt idx="1">
                  <c:v>890021.89689999993</c:v>
                </c:pt>
                <c:pt idx="2">
                  <c:v>746723.35245000001</c:v>
                </c:pt>
                <c:pt idx="3">
                  <c:v>735248.38600000006</c:v>
                </c:pt>
                <c:pt idx="4">
                  <c:v>651573.38222000003</c:v>
                </c:pt>
                <c:pt idx="5">
                  <c:v>1054976.7991500001</c:v>
                </c:pt>
                <c:pt idx="6" formatCode="#,##0">
                  <c:v>1131992.5744099999</c:v>
                </c:pt>
                <c:pt idx="7" formatCode="#,##0">
                  <c:v>1144211.3389999999</c:v>
                </c:pt>
                <c:pt idx="8" formatCode="#,##0">
                  <c:v>1136918.7700699999</c:v>
                </c:pt>
                <c:pt idx="9" formatCode="#,##0">
                  <c:v>941695.05808999995</c:v>
                </c:pt>
              </c:numCache>
            </c:numRef>
          </c:val>
          <c:extLst>
            <c:ext xmlns:c16="http://schemas.microsoft.com/office/drawing/2014/chart" uri="{C3380CC4-5D6E-409C-BE32-E72D297353CC}">
              <c16:uniqueId val="{00000001-6BBD-4A4C-AE8C-03F3FC4DE203}"/>
            </c:ext>
          </c:extLst>
        </c:ser>
        <c:ser>
          <c:idx val="1"/>
          <c:order val="3"/>
          <c:tx>
            <c:strRef>
              <c:f>'11'!$G$6:$G$7</c:f>
              <c:strCache>
                <c:ptCount val="2"/>
                <c:pt idx="0">
                  <c:v>Stocks (inicial-final)</c:v>
                </c:pt>
              </c:strCache>
            </c:strRef>
          </c:tx>
          <c:invertIfNegative val="0"/>
          <c:val>
            <c:numRef>
              <c:f>'11'!$G$8:$G$17</c:f>
              <c:numCache>
                <c:formatCode>0.0%</c:formatCode>
                <c:ptCount val="10"/>
                <c:pt idx="6" formatCode="#,##0_);\(#,##0\)">
                  <c:v>-62244</c:v>
                </c:pt>
                <c:pt idx="7" formatCode="#,##0_);\(#,##0\)">
                  <c:v>23046</c:v>
                </c:pt>
                <c:pt idx="8" formatCode="#,##0_);\(#,##0\)">
                  <c:v>-34318</c:v>
                </c:pt>
              </c:numCache>
            </c:numRef>
          </c:val>
          <c:extLst>
            <c:ext xmlns:c16="http://schemas.microsoft.com/office/drawing/2014/chart" uri="{C3380CC4-5D6E-409C-BE32-E72D297353CC}">
              <c16:uniqueId val="{00000000-88BA-4E20-9AAE-DAA98D434795}"/>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'11'!$I$6</c:f>
              <c:strCache>
                <c:ptCount val="1"/>
                <c:pt idx="0">
                  <c:v>Disponibilidad aparente</c:v>
                </c:pt>
              </c:strCache>
            </c:strRef>
          </c:tx>
          <c:marker>
            <c:symbol val="none"/>
          </c:marker>
          <c:cat>
            <c:numRef>
              <c:f>'11'!$B$8:$B$11</c:f>
              <c:numCache>
                <c:formatCode>General</c:formatCode>
                <c:ptCount val="4"/>
                <c:pt idx="0">
                  <c:v>2012</c:v>
                </c:pt>
                <c:pt idx="1">
                  <c:v>2013</c:v>
                </c:pt>
                <c:pt idx="2">
                  <c:v>2014</c:v>
                </c:pt>
                <c:pt idx="3">
                  <c:v>2015</c:v>
                </c:pt>
              </c:numCache>
            </c:numRef>
          </c:cat>
          <c:val>
            <c:numRef>
              <c:f>'11'!$I$8:$I$17</c:f>
              <c:numCache>
                <c:formatCode>#,##0_);\(#,##0\)</c:formatCode>
                <c:ptCount val="10"/>
                <c:pt idx="0">
                  <c:v>1930690</c:v>
                </c:pt>
                <c:pt idx="1">
                  <c:v>2255145.1968999999</c:v>
                </c:pt>
                <c:pt idx="2">
                  <c:v>1982815.0924499999</c:v>
                </c:pt>
                <c:pt idx="3">
                  <c:v>2068460.8859999999</c:v>
                </c:pt>
                <c:pt idx="4">
                  <c:v>2182578.9822200001</c:v>
                </c:pt>
                <c:pt idx="5">
                  <c:v>2276245.93915</c:v>
                </c:pt>
                <c:pt idx="6">
                  <c:v>2351088.2744100001</c:v>
                </c:pt>
                <c:pt idx="7">
                  <c:v>2372113.5389999999</c:v>
                </c:pt>
                <c:pt idx="8">
                  <c:v>2188740.8700700002</c:v>
                </c:pt>
                <c:pt idx="9">
                  <c:v>2145003.9680900001</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0.1762649975011446"/>
          <c:y val="0.84181862341834135"/>
          <c:w val="0.70225568009058792"/>
          <c:h val="6.348070670270693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24 de mayo del 2021</a:t>
            </a:r>
            <a:r>
              <a:rPr lang="es-CL" sz="900" b="1" baseline="0"/>
              <a:t> </a:t>
            </a:r>
            <a:r>
              <a:rPr lang="es-CL" sz="900" b="1"/>
              <a:t>hasta el 03 de enero de 2022</a:t>
            </a:r>
          </a:p>
          <a:p>
            <a:pPr>
              <a:defRPr sz="900" b="1"/>
            </a:pPr>
            <a:r>
              <a:rPr lang="es-CL" sz="900" b="1"/>
              <a:t>(precios en USD/tonelada)</a:t>
            </a:r>
          </a:p>
        </c:rich>
      </c:tx>
      <c:layout>
        <c:manualLayout>
          <c:xMode val="edge"/>
          <c:yMode val="edge"/>
          <c:x val="0.1351863414761218"/>
          <c:y val="4.6424925332609286E-2"/>
        </c:manualLayout>
      </c:layout>
      <c:overlay val="0"/>
      <c:spPr>
        <a:noFill/>
        <a:ln w="25400">
          <a:noFill/>
        </a:ln>
      </c:spPr>
    </c:title>
    <c:autoTitleDeleted val="0"/>
    <c:plotArea>
      <c:layout>
        <c:manualLayout>
          <c:layoutTarget val="inner"/>
          <c:xMode val="edge"/>
          <c:yMode val="edge"/>
          <c:x val="0.12320020811327533"/>
          <c:y val="0.17972607451458686"/>
          <c:w val="0.80490883743389641"/>
          <c:h val="0.48874929631010611"/>
        </c:manualLayout>
      </c:layout>
      <c:lineChart>
        <c:grouping val="standard"/>
        <c:varyColors val="0"/>
        <c:ser>
          <c:idx val="1"/>
          <c:order val="0"/>
          <c:tx>
            <c:strRef>
              <c:f>'58'!$O$1</c:f>
              <c:strCache>
                <c:ptCount val="1"/>
                <c:pt idx="0">
                  <c:v>may-22</c:v>
                </c:pt>
              </c:strCache>
            </c:strRef>
          </c:tx>
          <c:marker>
            <c:symbol val="none"/>
          </c:marker>
          <c:cat>
            <c:numRef>
              <c:f>'58'!$G$2:$G$34</c:f>
              <c:numCache>
                <c:formatCode>m/d/yyyy</c:formatCode>
                <c:ptCount val="33"/>
                <c:pt idx="0">
                  <c:v>44340</c:v>
                </c:pt>
                <c:pt idx="1">
                  <c:v>44348</c:v>
                </c:pt>
                <c:pt idx="2">
                  <c:v>44354</c:v>
                </c:pt>
                <c:pt idx="3">
                  <c:v>44361</c:v>
                </c:pt>
                <c:pt idx="4">
                  <c:v>44368</c:v>
                </c:pt>
                <c:pt idx="5">
                  <c:v>44375</c:v>
                </c:pt>
                <c:pt idx="6">
                  <c:v>44383</c:v>
                </c:pt>
                <c:pt idx="7">
                  <c:v>44389</c:v>
                </c:pt>
                <c:pt idx="8">
                  <c:v>44396</c:v>
                </c:pt>
                <c:pt idx="9">
                  <c:v>44403</c:v>
                </c:pt>
                <c:pt idx="10">
                  <c:v>44410</c:v>
                </c:pt>
                <c:pt idx="11">
                  <c:v>44417</c:v>
                </c:pt>
                <c:pt idx="12">
                  <c:v>44424</c:v>
                </c:pt>
                <c:pt idx="13">
                  <c:v>44431</c:v>
                </c:pt>
                <c:pt idx="14">
                  <c:v>44438</c:v>
                </c:pt>
                <c:pt idx="15">
                  <c:v>44446</c:v>
                </c:pt>
                <c:pt idx="16">
                  <c:v>44452</c:v>
                </c:pt>
                <c:pt idx="17">
                  <c:v>44459</c:v>
                </c:pt>
                <c:pt idx="18">
                  <c:v>44466</c:v>
                </c:pt>
                <c:pt idx="19">
                  <c:v>44473</c:v>
                </c:pt>
                <c:pt idx="20">
                  <c:v>44480</c:v>
                </c:pt>
                <c:pt idx="21">
                  <c:v>44487</c:v>
                </c:pt>
                <c:pt idx="22">
                  <c:v>44494</c:v>
                </c:pt>
                <c:pt idx="23">
                  <c:v>44501</c:v>
                </c:pt>
                <c:pt idx="24">
                  <c:v>44508</c:v>
                </c:pt>
                <c:pt idx="25">
                  <c:v>44515</c:v>
                </c:pt>
                <c:pt idx="26">
                  <c:v>44522</c:v>
                </c:pt>
                <c:pt idx="27">
                  <c:v>44529</c:v>
                </c:pt>
                <c:pt idx="28">
                  <c:v>44536</c:v>
                </c:pt>
                <c:pt idx="29">
                  <c:v>44543</c:v>
                </c:pt>
                <c:pt idx="30">
                  <c:v>44550</c:v>
                </c:pt>
                <c:pt idx="31">
                  <c:v>44557</c:v>
                </c:pt>
                <c:pt idx="32">
                  <c:v>44564</c:v>
                </c:pt>
              </c:numCache>
            </c:numRef>
          </c:cat>
          <c:val>
            <c:numRef>
              <c:f>'58'!$O$2:$O$34</c:f>
              <c:numCache>
                <c:formatCode>0</c:formatCode>
                <c:ptCount val="33"/>
                <c:pt idx="0">
                  <c:v>302.80516411224181</c:v>
                </c:pt>
                <c:pt idx="1">
                  <c:v>305.230250974444</c:v>
                </c:pt>
                <c:pt idx="2">
                  <c:v>306.77348806857265</c:v>
                </c:pt>
                <c:pt idx="3">
                  <c:v>292.44342933737806</c:v>
                </c:pt>
                <c:pt idx="4">
                  <c:v>297.18337184077319</c:v>
                </c:pt>
                <c:pt idx="5">
                  <c:v>307.65533783664614</c:v>
                </c:pt>
                <c:pt idx="6">
                  <c:v>297.84475916682834</c:v>
                </c:pt>
                <c:pt idx="7">
                  <c:v>297.51406550380079</c:v>
                </c:pt>
                <c:pt idx="8">
                  <c:v>299.27776503994778</c:v>
                </c:pt>
                <c:pt idx="9">
                  <c:v>308.09626272068289</c:v>
                </c:pt>
                <c:pt idx="10">
                  <c:v>311.18273690894017</c:v>
                </c:pt>
                <c:pt idx="11">
                  <c:v>308.64741882572883</c:v>
                </c:pt>
                <c:pt idx="12">
                  <c:v>310.41111836187588</c:v>
                </c:pt>
                <c:pt idx="13">
                  <c:v>305.78140707948995</c:v>
                </c:pt>
                <c:pt idx="14">
                  <c:v>303.57678265930616</c:v>
                </c:pt>
                <c:pt idx="15">
                  <c:v>304.56886364838886</c:v>
                </c:pt>
                <c:pt idx="16">
                  <c:v>308.86788126774718</c:v>
                </c:pt>
                <c:pt idx="17">
                  <c:v>312.72597400306881</c:v>
                </c:pt>
                <c:pt idx="18">
                  <c:v>318.12730383251909</c:v>
                </c:pt>
                <c:pt idx="19">
                  <c:v>310.74181202490342</c:v>
                </c:pt>
                <c:pt idx="20">
                  <c:v>316.80452918040885</c:v>
                </c:pt>
                <c:pt idx="21">
                  <c:v>317.1352228434364</c:v>
                </c:pt>
                <c:pt idx="22">
                  <c:v>307.98603149967369</c:v>
                </c:pt>
                <c:pt idx="23">
                  <c:v>304.12793876435211</c:v>
                </c:pt>
                <c:pt idx="24">
                  <c:v>308.20649394169209</c:v>
                </c:pt>
                <c:pt idx="25">
                  <c:v>318.89892237958338</c:v>
                </c:pt>
                <c:pt idx="26">
                  <c:v>328.48903860738284</c:v>
                </c:pt>
                <c:pt idx="27">
                  <c:v>323.52863366196937</c:v>
                </c:pt>
                <c:pt idx="28">
                  <c:v>318.89892237958338</c:v>
                </c:pt>
                <c:pt idx="29">
                  <c:v>313.71805499215151</c:v>
                </c:pt>
                <c:pt idx="30">
                  <c:v>310.19065591985748</c:v>
                </c:pt>
                <c:pt idx="31">
                  <c:v>323.08770877793262</c:v>
                </c:pt>
                <c:pt idx="32">
                  <c:v>325.9537205241715</c:v>
                </c:pt>
              </c:numCache>
            </c:numRef>
          </c:val>
          <c:smooth val="0"/>
          <c:extLst>
            <c:ext xmlns:c16="http://schemas.microsoft.com/office/drawing/2014/chart" uri="{C3380CC4-5D6E-409C-BE32-E72D297353CC}">
              <c16:uniqueId val="{00000002-A34F-49D0-B6B1-1E83FB4BB203}"/>
            </c:ext>
          </c:extLst>
        </c:ser>
        <c:ser>
          <c:idx val="0"/>
          <c:order val="1"/>
          <c:tx>
            <c:strRef>
              <c:f>'58'!$N$1</c:f>
              <c:strCache>
                <c:ptCount val="1"/>
                <c:pt idx="0">
                  <c:v>mar-22</c:v>
                </c:pt>
              </c:strCache>
            </c:strRef>
          </c:tx>
          <c:marker>
            <c:symbol val="none"/>
          </c:marker>
          <c:cat>
            <c:numRef>
              <c:f>'58'!$G$2:$G$34</c:f>
              <c:numCache>
                <c:formatCode>m/d/yyyy</c:formatCode>
                <c:ptCount val="33"/>
                <c:pt idx="0">
                  <c:v>44340</c:v>
                </c:pt>
                <c:pt idx="1">
                  <c:v>44348</c:v>
                </c:pt>
                <c:pt idx="2">
                  <c:v>44354</c:v>
                </c:pt>
                <c:pt idx="3">
                  <c:v>44361</c:v>
                </c:pt>
                <c:pt idx="4">
                  <c:v>44368</c:v>
                </c:pt>
                <c:pt idx="5">
                  <c:v>44375</c:v>
                </c:pt>
                <c:pt idx="6">
                  <c:v>44383</c:v>
                </c:pt>
                <c:pt idx="7">
                  <c:v>44389</c:v>
                </c:pt>
                <c:pt idx="8">
                  <c:v>44396</c:v>
                </c:pt>
                <c:pt idx="9">
                  <c:v>44403</c:v>
                </c:pt>
                <c:pt idx="10">
                  <c:v>44410</c:v>
                </c:pt>
                <c:pt idx="11">
                  <c:v>44417</c:v>
                </c:pt>
                <c:pt idx="12">
                  <c:v>44424</c:v>
                </c:pt>
                <c:pt idx="13">
                  <c:v>44431</c:v>
                </c:pt>
                <c:pt idx="14">
                  <c:v>44438</c:v>
                </c:pt>
                <c:pt idx="15">
                  <c:v>44446</c:v>
                </c:pt>
                <c:pt idx="16">
                  <c:v>44452</c:v>
                </c:pt>
                <c:pt idx="17">
                  <c:v>44459</c:v>
                </c:pt>
                <c:pt idx="18">
                  <c:v>44466</c:v>
                </c:pt>
                <c:pt idx="19">
                  <c:v>44473</c:v>
                </c:pt>
                <c:pt idx="20">
                  <c:v>44480</c:v>
                </c:pt>
                <c:pt idx="21">
                  <c:v>44487</c:v>
                </c:pt>
                <c:pt idx="22">
                  <c:v>44494</c:v>
                </c:pt>
                <c:pt idx="23">
                  <c:v>44501</c:v>
                </c:pt>
                <c:pt idx="24">
                  <c:v>44508</c:v>
                </c:pt>
                <c:pt idx="25">
                  <c:v>44515</c:v>
                </c:pt>
                <c:pt idx="26">
                  <c:v>44522</c:v>
                </c:pt>
                <c:pt idx="27">
                  <c:v>44529</c:v>
                </c:pt>
                <c:pt idx="28">
                  <c:v>44536</c:v>
                </c:pt>
                <c:pt idx="29">
                  <c:v>44543</c:v>
                </c:pt>
                <c:pt idx="30">
                  <c:v>44550</c:v>
                </c:pt>
                <c:pt idx="31">
                  <c:v>44557</c:v>
                </c:pt>
                <c:pt idx="32">
                  <c:v>44564</c:v>
                </c:pt>
              </c:numCache>
            </c:numRef>
          </c:cat>
          <c:val>
            <c:numRef>
              <c:f>'58'!$N$2:$N$34</c:f>
              <c:numCache>
                <c:formatCode>0</c:formatCode>
                <c:ptCount val="33"/>
                <c:pt idx="0">
                  <c:v>302.80516411224181</c:v>
                </c:pt>
                <c:pt idx="1">
                  <c:v>305.230250974444</c:v>
                </c:pt>
                <c:pt idx="2">
                  <c:v>306.77348806857265</c:v>
                </c:pt>
                <c:pt idx="3">
                  <c:v>292.44342933737806</c:v>
                </c:pt>
                <c:pt idx="4">
                  <c:v>297.18337184077319</c:v>
                </c:pt>
                <c:pt idx="5">
                  <c:v>307.65533783664614</c:v>
                </c:pt>
                <c:pt idx="6">
                  <c:v>297.84475916682834</c:v>
                </c:pt>
                <c:pt idx="7">
                  <c:v>297.51406550380079</c:v>
                </c:pt>
                <c:pt idx="8">
                  <c:v>299.27776503994778</c:v>
                </c:pt>
                <c:pt idx="9">
                  <c:v>308.09626272068289</c:v>
                </c:pt>
                <c:pt idx="10">
                  <c:v>306.44279440554504</c:v>
                </c:pt>
                <c:pt idx="11">
                  <c:v>304.78932609040726</c:v>
                </c:pt>
                <c:pt idx="12">
                  <c:v>308.20649394169209</c:v>
                </c:pt>
                <c:pt idx="13">
                  <c:v>303.68701388031536</c:v>
                </c:pt>
                <c:pt idx="14">
                  <c:v>301.48238946013157</c:v>
                </c:pt>
                <c:pt idx="15">
                  <c:v>302.36423922820507</c:v>
                </c:pt>
                <c:pt idx="16">
                  <c:v>306.66325684756345</c:v>
                </c:pt>
                <c:pt idx="17">
                  <c:v>310.52134958288508</c:v>
                </c:pt>
                <c:pt idx="18">
                  <c:v>316.0329106333445</c:v>
                </c:pt>
                <c:pt idx="19">
                  <c:v>308.09626272068289</c:v>
                </c:pt>
                <c:pt idx="20">
                  <c:v>313.49759255013316</c:v>
                </c:pt>
                <c:pt idx="21">
                  <c:v>314.7101359812342</c:v>
                </c:pt>
                <c:pt idx="22">
                  <c:v>305.67117585848075</c:v>
                </c:pt>
                <c:pt idx="23">
                  <c:v>301.81308312315912</c:v>
                </c:pt>
                <c:pt idx="24">
                  <c:v>304.45863242737965</c:v>
                </c:pt>
                <c:pt idx="25">
                  <c:v>316.0329106333445</c:v>
                </c:pt>
                <c:pt idx="26">
                  <c:v>325.6230268611439</c:v>
                </c:pt>
                <c:pt idx="27">
                  <c:v>320.44215947371202</c:v>
                </c:pt>
                <c:pt idx="28">
                  <c:v>315.04082964426181</c:v>
                </c:pt>
                <c:pt idx="29">
                  <c:v>309.41903737279318</c:v>
                </c:pt>
                <c:pt idx="30">
                  <c:v>305.8916383004991</c:v>
                </c:pt>
                <c:pt idx="31">
                  <c:v>319.56030970563853</c:v>
                </c:pt>
                <c:pt idx="32">
                  <c:v>322.64678389389582</c:v>
                </c:pt>
              </c:numCache>
            </c:numRef>
          </c:val>
          <c:smooth val="0"/>
          <c:extLst>
            <c:ext xmlns:c16="http://schemas.microsoft.com/office/drawing/2014/chart" uri="{C3380CC4-5D6E-409C-BE32-E72D297353CC}">
              <c16:uniqueId val="{00000005-A34F-49D0-B6B1-1E83FB4BB203}"/>
            </c:ext>
          </c:extLst>
        </c:ser>
        <c:ser>
          <c:idx val="2"/>
          <c:order val="2"/>
          <c:tx>
            <c:strRef>
              <c:f>'58'!$P$1</c:f>
              <c:strCache>
                <c:ptCount val="1"/>
                <c:pt idx="0">
                  <c:v>jul-22</c:v>
                </c:pt>
              </c:strCache>
            </c:strRef>
          </c:tx>
          <c:marker>
            <c:symbol val="none"/>
          </c:marker>
          <c:cat>
            <c:numRef>
              <c:f>'58'!$G$2:$G$34</c:f>
              <c:numCache>
                <c:formatCode>m/d/yyyy</c:formatCode>
                <c:ptCount val="33"/>
                <c:pt idx="0">
                  <c:v>44340</c:v>
                </c:pt>
                <c:pt idx="1">
                  <c:v>44348</c:v>
                </c:pt>
                <c:pt idx="2">
                  <c:v>44354</c:v>
                </c:pt>
                <c:pt idx="3">
                  <c:v>44361</c:v>
                </c:pt>
                <c:pt idx="4">
                  <c:v>44368</c:v>
                </c:pt>
                <c:pt idx="5">
                  <c:v>44375</c:v>
                </c:pt>
                <c:pt idx="6">
                  <c:v>44383</c:v>
                </c:pt>
                <c:pt idx="7">
                  <c:v>44389</c:v>
                </c:pt>
                <c:pt idx="8">
                  <c:v>44396</c:v>
                </c:pt>
                <c:pt idx="9">
                  <c:v>44403</c:v>
                </c:pt>
                <c:pt idx="10">
                  <c:v>44410</c:v>
                </c:pt>
                <c:pt idx="11">
                  <c:v>44417</c:v>
                </c:pt>
                <c:pt idx="12">
                  <c:v>44424</c:v>
                </c:pt>
                <c:pt idx="13">
                  <c:v>44431</c:v>
                </c:pt>
                <c:pt idx="14">
                  <c:v>44438</c:v>
                </c:pt>
                <c:pt idx="15">
                  <c:v>44446</c:v>
                </c:pt>
                <c:pt idx="16">
                  <c:v>44452</c:v>
                </c:pt>
                <c:pt idx="17">
                  <c:v>44459</c:v>
                </c:pt>
                <c:pt idx="18">
                  <c:v>44466</c:v>
                </c:pt>
                <c:pt idx="19">
                  <c:v>44473</c:v>
                </c:pt>
                <c:pt idx="20">
                  <c:v>44480</c:v>
                </c:pt>
                <c:pt idx="21">
                  <c:v>44487</c:v>
                </c:pt>
                <c:pt idx="22">
                  <c:v>44494</c:v>
                </c:pt>
                <c:pt idx="23">
                  <c:v>44501</c:v>
                </c:pt>
                <c:pt idx="24">
                  <c:v>44508</c:v>
                </c:pt>
                <c:pt idx="25">
                  <c:v>44515</c:v>
                </c:pt>
                <c:pt idx="26">
                  <c:v>44522</c:v>
                </c:pt>
                <c:pt idx="27">
                  <c:v>44529</c:v>
                </c:pt>
                <c:pt idx="28">
                  <c:v>44536</c:v>
                </c:pt>
                <c:pt idx="29">
                  <c:v>44543</c:v>
                </c:pt>
                <c:pt idx="30">
                  <c:v>44550</c:v>
                </c:pt>
                <c:pt idx="31">
                  <c:v>44557</c:v>
                </c:pt>
                <c:pt idx="32">
                  <c:v>44564</c:v>
                </c:pt>
              </c:numCache>
            </c:numRef>
          </c:cat>
          <c:val>
            <c:numRef>
              <c:f>'58'!$P$2:$P$34</c:f>
              <c:numCache>
                <c:formatCode>0</c:formatCode>
                <c:ptCount val="33"/>
                <c:pt idx="0">
                  <c:v>302.80516411224181</c:v>
                </c:pt>
                <c:pt idx="1">
                  <c:v>305.230250974444</c:v>
                </c:pt>
                <c:pt idx="2">
                  <c:v>306.77348806857265</c:v>
                </c:pt>
                <c:pt idx="3">
                  <c:v>292.44342933737806</c:v>
                </c:pt>
                <c:pt idx="4">
                  <c:v>297.18337184077319</c:v>
                </c:pt>
                <c:pt idx="5">
                  <c:v>307.65533783664614</c:v>
                </c:pt>
                <c:pt idx="6">
                  <c:v>297.84475916682834</c:v>
                </c:pt>
                <c:pt idx="7">
                  <c:v>297.51406550380079</c:v>
                </c:pt>
                <c:pt idx="8">
                  <c:v>299.27776503994778</c:v>
                </c:pt>
                <c:pt idx="9">
                  <c:v>308.09626272068289</c:v>
                </c:pt>
                <c:pt idx="10">
                  <c:v>311.18273690894017</c:v>
                </c:pt>
                <c:pt idx="11">
                  <c:v>308.64741882572883</c:v>
                </c:pt>
                <c:pt idx="12">
                  <c:v>312.61574278205961</c:v>
                </c:pt>
                <c:pt idx="13">
                  <c:v>307.98603149967369</c:v>
                </c:pt>
                <c:pt idx="14">
                  <c:v>305.78140707948995</c:v>
                </c:pt>
                <c:pt idx="15">
                  <c:v>306.77348806857265</c:v>
                </c:pt>
                <c:pt idx="16">
                  <c:v>311.07250568793097</c:v>
                </c:pt>
                <c:pt idx="17">
                  <c:v>314.9305984232526</c:v>
                </c:pt>
                <c:pt idx="18">
                  <c:v>320.33192825270288</c:v>
                </c:pt>
                <c:pt idx="19">
                  <c:v>312.94643644508722</c:v>
                </c:pt>
                <c:pt idx="20">
                  <c:v>319.00915360059258</c:v>
                </c:pt>
                <c:pt idx="21">
                  <c:v>319.33984726362013</c:v>
                </c:pt>
                <c:pt idx="22">
                  <c:v>310.19065591985748</c:v>
                </c:pt>
                <c:pt idx="23">
                  <c:v>306.33256318453584</c:v>
                </c:pt>
                <c:pt idx="24">
                  <c:v>311.29296812994937</c:v>
                </c:pt>
                <c:pt idx="25">
                  <c:v>319.56030970563853</c:v>
                </c:pt>
                <c:pt idx="26">
                  <c:v>329.15042593343793</c:v>
                </c:pt>
                <c:pt idx="27">
                  <c:v>324.85140831407961</c:v>
                </c:pt>
                <c:pt idx="28">
                  <c:v>320.22169703169368</c:v>
                </c:pt>
                <c:pt idx="29">
                  <c:v>315.15106086527095</c:v>
                </c:pt>
                <c:pt idx="30">
                  <c:v>314.37944231820666</c:v>
                </c:pt>
                <c:pt idx="31">
                  <c:v>325.51279564013475</c:v>
                </c:pt>
                <c:pt idx="32">
                  <c:v>327.71742006031849</c:v>
                </c:pt>
              </c:numCache>
            </c:numRef>
          </c:val>
          <c:smooth val="0"/>
          <c:extLst>
            <c:ext xmlns:c16="http://schemas.microsoft.com/office/drawing/2014/chart" uri="{C3380CC4-5D6E-409C-BE32-E72D297353CC}">
              <c16:uniqueId val="{00000006-A34F-49D0-B6B1-1E83FB4BB203}"/>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5"/>
        <c:majorTimeUnit val="days"/>
        <c:minorUnit val="1"/>
        <c:minorTimeUnit val="days"/>
      </c:dateAx>
      <c:valAx>
        <c:axId val="948932544"/>
        <c:scaling>
          <c:orientation val="minMax"/>
          <c:max val="335"/>
          <c:min val="28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midCat"/>
      </c:valAx>
      <c:spPr>
        <a:noFill/>
        <a:ln w="25400">
          <a:noFill/>
        </a:ln>
      </c:spPr>
    </c:plotArea>
    <c:legend>
      <c:legendPos val="r"/>
      <c:layout>
        <c:manualLayout>
          <c:xMode val="edge"/>
          <c:yMode val="edge"/>
          <c:x val="0.32925573225956767"/>
          <c:y val="0.84220349888170598"/>
          <c:w val="0.6562445888199695"/>
          <c:h val="0.15779641786945089"/>
        </c:manualLayout>
      </c:layout>
      <c:overlay val="0"/>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12. Evolución de los precios a consumidor del arroz grado 2 en supermercados en la Región Metropolitana</a:t>
            </a:r>
            <a:endParaRPr lang="es-CL" sz="9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'59'!$C$6</c:f>
              <c:strCache>
                <c:ptCount val="1"/>
                <c:pt idx="0">
                  <c:v>Precio mínimo arroz grano ancho</c:v>
                </c:pt>
              </c:strCache>
            </c:strRef>
          </c:tx>
          <c:cat>
            <c:numRef>
              <c:f>'59'!$B$7:$B$30</c:f>
              <c:numCache>
                <c:formatCode>mmm\-yy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'59'!$C$7:$C$30</c:f>
              <c:numCache>
                <c:formatCode>_-* #,##0_-;\-* #,##0_-;_-* \-_-;_-@_-</c:formatCode>
                <c:ptCount val="24"/>
                <c:pt idx="0">
                  <c:v>790</c:v>
                </c:pt>
                <c:pt idx="1">
                  <c:v>829</c:v>
                </c:pt>
                <c:pt idx="2">
                  <c:v>890</c:v>
                </c:pt>
                <c:pt idx="3">
                  <c:v>910</c:v>
                </c:pt>
                <c:pt idx="4">
                  <c:v>910</c:v>
                </c:pt>
                <c:pt idx="5">
                  <c:v>910</c:v>
                </c:pt>
                <c:pt idx="6">
                  <c:v>910</c:v>
                </c:pt>
                <c:pt idx="7">
                  <c:v>910</c:v>
                </c:pt>
                <c:pt idx="8">
                  <c:v>910</c:v>
                </c:pt>
                <c:pt idx="9">
                  <c:v>850</c:v>
                </c:pt>
                <c:pt idx="10">
                  <c:v>910</c:v>
                </c:pt>
                <c:pt idx="11">
                  <c:v>910</c:v>
                </c:pt>
                <c:pt idx="12">
                  <c:v>910</c:v>
                </c:pt>
                <c:pt idx="13">
                  <c:v>989</c:v>
                </c:pt>
                <c:pt idx="14">
                  <c:v>989</c:v>
                </c:pt>
                <c:pt idx="15">
                  <c:v>910</c:v>
                </c:pt>
                <c:pt idx="16">
                  <c:v>950</c:v>
                </c:pt>
                <c:pt idx="17">
                  <c:v>950</c:v>
                </c:pt>
                <c:pt idx="18">
                  <c:v>910</c:v>
                </c:pt>
                <c:pt idx="19">
                  <c:v>910</c:v>
                </c:pt>
                <c:pt idx="20">
                  <c:v>850</c:v>
                </c:pt>
                <c:pt idx="21">
                  <c:v>850</c:v>
                </c:pt>
                <c:pt idx="22">
                  <c:v>799</c:v>
                </c:pt>
                <c:pt idx="23">
                  <c:v>850</c:v>
                </c:pt>
              </c:numCache>
            </c:numRef>
          </c:val>
          <c:smooth val="0"/>
          <c:extLst>
            <c:ext xmlns:c16="http://schemas.microsoft.com/office/drawing/2014/chart" uri="{C3380CC4-5D6E-409C-BE32-E72D297353CC}">
              <c16:uniqueId val="{00000001-8216-4C40-A015-924B1E46517D}"/>
            </c:ext>
          </c:extLst>
        </c:ser>
        <c:ser>
          <c:idx val="1"/>
          <c:order val="1"/>
          <c:tx>
            <c:strRef>
              <c:f>'59'!$D$6</c:f>
              <c:strCache>
                <c:ptCount val="1"/>
                <c:pt idx="0">
                  <c:v>Precio mínimo arroz grano delgado</c:v>
                </c:pt>
              </c:strCache>
            </c:strRef>
          </c:tx>
          <c:cat>
            <c:numRef>
              <c:f>'59'!$B$7:$B$30</c:f>
              <c:numCache>
                <c:formatCode>mmm\-yy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'59'!$D$7:$D$30</c:f>
              <c:numCache>
                <c:formatCode>_-* #,##0_-;\-* #,##0_-;_-* \-_-;_-@_-</c:formatCode>
                <c:ptCount val="24"/>
                <c:pt idx="0">
                  <c:v>540</c:v>
                </c:pt>
                <c:pt idx="1">
                  <c:v>540</c:v>
                </c:pt>
                <c:pt idx="2">
                  <c:v>575</c:v>
                </c:pt>
                <c:pt idx="3">
                  <c:v>575</c:v>
                </c:pt>
                <c:pt idx="4">
                  <c:v>790</c:v>
                </c:pt>
                <c:pt idx="5">
                  <c:v>799</c:v>
                </c:pt>
                <c:pt idx="6">
                  <c:v>799</c:v>
                </c:pt>
                <c:pt idx="7">
                  <c:v>799</c:v>
                </c:pt>
                <c:pt idx="8">
                  <c:v>699</c:v>
                </c:pt>
                <c:pt idx="9">
                  <c:v>560</c:v>
                </c:pt>
                <c:pt idx="10">
                  <c:v>779</c:v>
                </c:pt>
                <c:pt idx="11">
                  <c:v>699</c:v>
                </c:pt>
                <c:pt idx="12">
                  <c:v>699</c:v>
                </c:pt>
                <c:pt idx="13">
                  <c:v>799</c:v>
                </c:pt>
                <c:pt idx="14">
                  <c:v>790</c:v>
                </c:pt>
                <c:pt idx="15">
                  <c:v>799</c:v>
                </c:pt>
                <c:pt idx="16">
                  <c:v>849</c:v>
                </c:pt>
                <c:pt idx="17">
                  <c:v>849</c:v>
                </c:pt>
                <c:pt idx="18">
                  <c:v>820</c:v>
                </c:pt>
                <c:pt idx="19">
                  <c:v>800</c:v>
                </c:pt>
                <c:pt idx="20">
                  <c:v>790</c:v>
                </c:pt>
                <c:pt idx="21">
                  <c:v>790</c:v>
                </c:pt>
                <c:pt idx="22">
                  <c:v>810</c:v>
                </c:pt>
                <c:pt idx="23">
                  <c:v>850</c:v>
                </c:pt>
              </c:numCache>
            </c:numRef>
          </c:val>
          <c:smooth val="0"/>
          <c:extLst>
            <c:ext xmlns:c16="http://schemas.microsoft.com/office/drawing/2014/chart" uri="{C3380CC4-5D6E-409C-BE32-E72D297353CC}">
              <c16:uniqueId val="{00000002-8216-4C40-A015-924B1E46517D}"/>
            </c:ext>
          </c:extLst>
        </c:ser>
        <c:ser>
          <c:idx val="2"/>
          <c:order val="2"/>
          <c:tx>
            <c:strRef>
              <c:f>'59'!$E$6</c:f>
              <c:strCache>
                <c:ptCount val="1"/>
                <c:pt idx="0">
                  <c:v>Precio máximo arroz grano ancho</c:v>
                </c:pt>
              </c:strCache>
            </c:strRef>
          </c:tx>
          <c:cat>
            <c:numRef>
              <c:f>'59'!$B$7:$B$30</c:f>
              <c:numCache>
                <c:formatCode>mmm\-yy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'59'!$E$7:$E$30</c:f>
              <c:numCache>
                <c:formatCode>_-* #,##0_-;\-* #,##0_-;_-* \-_-;_-@_-</c:formatCode>
                <c:ptCount val="24"/>
                <c:pt idx="0">
                  <c:v>1350</c:v>
                </c:pt>
                <c:pt idx="1">
                  <c:v>1350</c:v>
                </c:pt>
                <c:pt idx="2">
                  <c:v>1450</c:v>
                </c:pt>
                <c:pt idx="3">
                  <c:v>1450</c:v>
                </c:pt>
                <c:pt idx="4">
                  <c:v>1595</c:v>
                </c:pt>
                <c:pt idx="5">
                  <c:v>1595</c:v>
                </c:pt>
                <c:pt idx="6">
                  <c:v>1595</c:v>
                </c:pt>
                <c:pt idx="7">
                  <c:v>1169</c:v>
                </c:pt>
                <c:pt idx="8">
                  <c:v>1249</c:v>
                </c:pt>
                <c:pt idx="9">
                  <c:v>1249</c:v>
                </c:pt>
                <c:pt idx="10">
                  <c:v>1339</c:v>
                </c:pt>
                <c:pt idx="11">
                  <c:v>1399</c:v>
                </c:pt>
                <c:pt idx="12">
                  <c:v>1139</c:v>
                </c:pt>
                <c:pt idx="13">
                  <c:v>1399</c:v>
                </c:pt>
                <c:pt idx="14">
                  <c:v>1399</c:v>
                </c:pt>
                <c:pt idx="15">
                  <c:v>1399</c:v>
                </c:pt>
                <c:pt idx="16">
                  <c:v>1399</c:v>
                </c:pt>
                <c:pt idx="17">
                  <c:v>1320</c:v>
                </c:pt>
                <c:pt idx="18">
                  <c:v>1320</c:v>
                </c:pt>
                <c:pt idx="19">
                  <c:v>1320</c:v>
                </c:pt>
                <c:pt idx="20">
                  <c:v>1399</c:v>
                </c:pt>
                <c:pt idx="21">
                  <c:v>1399</c:v>
                </c:pt>
                <c:pt idx="22">
                  <c:v>1459</c:v>
                </c:pt>
                <c:pt idx="23">
                  <c:v>1399</c:v>
                </c:pt>
              </c:numCache>
            </c:numRef>
          </c:val>
          <c:smooth val="0"/>
          <c:extLst>
            <c:ext xmlns:c16="http://schemas.microsoft.com/office/drawing/2014/chart" uri="{C3380CC4-5D6E-409C-BE32-E72D297353CC}">
              <c16:uniqueId val="{00000004-8216-4C40-A015-924B1E46517D}"/>
            </c:ext>
          </c:extLst>
        </c:ser>
        <c:ser>
          <c:idx val="3"/>
          <c:order val="3"/>
          <c:tx>
            <c:strRef>
              <c:f>'59'!$F$6</c:f>
              <c:strCache>
                <c:ptCount val="1"/>
                <c:pt idx="0">
                  <c:v>Precio máximo arroz grano delgado</c:v>
                </c:pt>
              </c:strCache>
            </c:strRef>
          </c:tx>
          <c:cat>
            <c:numRef>
              <c:f>'59'!$B$7:$B$30</c:f>
              <c:numCache>
                <c:formatCode>mmm\-yy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'59'!$F$7:$F$30</c:f>
              <c:numCache>
                <c:formatCode>_-* #,##0_-;\-* #,##0_-;_-* \-_-;_-@_-</c:formatCode>
                <c:ptCount val="24"/>
                <c:pt idx="0">
                  <c:v>1099</c:v>
                </c:pt>
                <c:pt idx="1">
                  <c:v>1190</c:v>
                </c:pt>
                <c:pt idx="2">
                  <c:v>1190</c:v>
                </c:pt>
                <c:pt idx="3">
                  <c:v>1229</c:v>
                </c:pt>
                <c:pt idx="4">
                  <c:v>1190</c:v>
                </c:pt>
                <c:pt idx="5">
                  <c:v>1190</c:v>
                </c:pt>
                <c:pt idx="6">
                  <c:v>1190</c:v>
                </c:pt>
                <c:pt idx="7">
                  <c:v>1079</c:v>
                </c:pt>
                <c:pt idx="8">
                  <c:v>1079</c:v>
                </c:pt>
                <c:pt idx="9">
                  <c:v>1150</c:v>
                </c:pt>
                <c:pt idx="10">
                  <c:v>1150</c:v>
                </c:pt>
                <c:pt idx="11">
                  <c:v>1060</c:v>
                </c:pt>
                <c:pt idx="12">
                  <c:v>1090</c:v>
                </c:pt>
                <c:pt idx="13">
                  <c:v>1039</c:v>
                </c:pt>
                <c:pt idx="14">
                  <c:v>1090</c:v>
                </c:pt>
                <c:pt idx="15">
                  <c:v>1039</c:v>
                </c:pt>
                <c:pt idx="16">
                  <c:v>1039</c:v>
                </c:pt>
                <c:pt idx="17">
                  <c:v>1050</c:v>
                </c:pt>
                <c:pt idx="18">
                  <c:v>1070</c:v>
                </c:pt>
                <c:pt idx="19">
                  <c:v>1110</c:v>
                </c:pt>
                <c:pt idx="20">
                  <c:v>1090</c:v>
                </c:pt>
                <c:pt idx="21">
                  <c:v>1289</c:v>
                </c:pt>
                <c:pt idx="22">
                  <c:v>1090</c:v>
                </c:pt>
                <c:pt idx="23">
                  <c:v>1359</c:v>
                </c:pt>
              </c:numCache>
            </c:numRef>
          </c:val>
          <c:smooth val="0"/>
          <c:extLst>
            <c:ext xmlns:c16="http://schemas.microsoft.com/office/drawing/2014/chart" uri="{C3380CC4-5D6E-409C-BE32-E72D297353CC}">
              <c16:uniqueId val="{00000005-8216-4C40-A015-924B1E46517D}"/>
            </c:ext>
          </c:extLst>
        </c:ser>
        <c:ser>
          <c:idx val="4"/>
          <c:order val="4"/>
          <c:tx>
            <c:strRef>
              <c:f>'59'!$G$6</c:f>
              <c:strCache>
                <c:ptCount val="1"/>
                <c:pt idx="0">
                  <c:v>Precio promedio arroz grano ancho</c:v>
                </c:pt>
              </c:strCache>
            </c:strRef>
          </c:tx>
          <c:cat>
            <c:numRef>
              <c:f>'59'!$B$7:$B$30</c:f>
              <c:numCache>
                <c:formatCode>mmm\-yy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'59'!$G$7:$G$30</c:f>
              <c:numCache>
                <c:formatCode>_-* #,##0_-;\-* #,##0_-;_-* \-_-;_-@_-</c:formatCode>
                <c:ptCount val="24"/>
                <c:pt idx="0">
                  <c:v>1020</c:v>
                </c:pt>
                <c:pt idx="1">
                  <c:v>1027</c:v>
                </c:pt>
                <c:pt idx="2">
                  <c:v>1046</c:v>
                </c:pt>
                <c:pt idx="3">
                  <c:v>1056</c:v>
                </c:pt>
                <c:pt idx="4">
                  <c:v>1091</c:v>
                </c:pt>
                <c:pt idx="5">
                  <c:v>1072</c:v>
                </c:pt>
                <c:pt idx="6">
                  <c:v>1050</c:v>
                </c:pt>
                <c:pt idx="7">
                  <c:v>1041</c:v>
                </c:pt>
                <c:pt idx="8">
                  <c:v>1051</c:v>
                </c:pt>
                <c:pt idx="9">
                  <c:v>1158</c:v>
                </c:pt>
                <c:pt idx="10">
                  <c:v>1069</c:v>
                </c:pt>
                <c:pt idx="11">
                  <c:v>1063</c:v>
                </c:pt>
                <c:pt idx="12">
                  <c:v>1062</c:v>
                </c:pt>
                <c:pt idx="13">
                  <c:v>1072</c:v>
                </c:pt>
                <c:pt idx="14">
                  <c:v>1070</c:v>
                </c:pt>
                <c:pt idx="15">
                  <c:v>1088</c:v>
                </c:pt>
                <c:pt idx="16">
                  <c:v>1081</c:v>
                </c:pt>
                <c:pt idx="17">
                  <c:v>1057</c:v>
                </c:pt>
                <c:pt idx="18">
                  <c:v>1082</c:v>
                </c:pt>
                <c:pt idx="19">
                  <c:v>1108</c:v>
                </c:pt>
                <c:pt idx="20">
                  <c:v>1130</c:v>
                </c:pt>
                <c:pt idx="21">
                  <c:v>1139</c:v>
                </c:pt>
                <c:pt idx="22">
                  <c:v>1158</c:v>
                </c:pt>
                <c:pt idx="23">
                  <c:v>1184</c:v>
                </c:pt>
              </c:numCache>
            </c:numRef>
          </c:val>
          <c:smooth val="0"/>
          <c:extLst>
            <c:ext xmlns:c16="http://schemas.microsoft.com/office/drawing/2014/chart" uri="{C3380CC4-5D6E-409C-BE32-E72D297353CC}">
              <c16:uniqueId val="{00000006-8216-4C40-A015-924B1E46517D}"/>
            </c:ext>
          </c:extLst>
        </c:ser>
        <c:ser>
          <c:idx val="5"/>
          <c:order val="5"/>
          <c:tx>
            <c:strRef>
              <c:f>'59'!$H$6</c:f>
              <c:strCache>
                <c:ptCount val="1"/>
                <c:pt idx="0">
                  <c:v>Precio promedio arroz grano delgado</c:v>
                </c:pt>
              </c:strCache>
            </c:strRef>
          </c:tx>
          <c:cat>
            <c:numRef>
              <c:f>'59'!$B$7:$B$30</c:f>
              <c:numCache>
                <c:formatCode>mmm\-yy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'59'!$H$7:$H$30</c:f>
              <c:numCache>
                <c:formatCode>_-* #,##0_-;\-* #,##0_-;_-* \-_-;_-@_-</c:formatCode>
                <c:ptCount val="24"/>
                <c:pt idx="0">
                  <c:v>891</c:v>
                </c:pt>
                <c:pt idx="1">
                  <c:v>886</c:v>
                </c:pt>
                <c:pt idx="2">
                  <c:v>912</c:v>
                </c:pt>
                <c:pt idx="3">
                  <c:v>913</c:v>
                </c:pt>
                <c:pt idx="4">
                  <c:v>927</c:v>
                </c:pt>
                <c:pt idx="5">
                  <c:v>914</c:v>
                </c:pt>
                <c:pt idx="6">
                  <c:v>906</c:v>
                </c:pt>
                <c:pt idx="7">
                  <c:v>895</c:v>
                </c:pt>
                <c:pt idx="8">
                  <c:v>901</c:v>
                </c:pt>
                <c:pt idx="9">
                  <c:v>910</c:v>
                </c:pt>
                <c:pt idx="10">
                  <c:v>898</c:v>
                </c:pt>
                <c:pt idx="11">
                  <c:v>896</c:v>
                </c:pt>
                <c:pt idx="12">
                  <c:v>901</c:v>
                </c:pt>
                <c:pt idx="13">
                  <c:v>900</c:v>
                </c:pt>
                <c:pt idx="14">
                  <c:v>911</c:v>
                </c:pt>
                <c:pt idx="15">
                  <c:v>920</c:v>
                </c:pt>
                <c:pt idx="16">
                  <c:v>918</c:v>
                </c:pt>
                <c:pt idx="17">
                  <c:v>911</c:v>
                </c:pt>
                <c:pt idx="18">
                  <c:v>916</c:v>
                </c:pt>
                <c:pt idx="19">
                  <c:v>911</c:v>
                </c:pt>
                <c:pt idx="20">
                  <c:v>913</c:v>
                </c:pt>
                <c:pt idx="21">
                  <c:v>916</c:v>
                </c:pt>
                <c:pt idx="22">
                  <c:v>922</c:v>
                </c:pt>
                <c:pt idx="23">
                  <c:v>929</c:v>
                </c:pt>
              </c:numCache>
            </c:numRef>
          </c:val>
          <c:smooth val="0"/>
          <c:extLst>
            <c:ext xmlns:c16="http://schemas.microsoft.com/office/drawing/2014/chart" uri="{C3380CC4-5D6E-409C-BE32-E72D297353CC}">
              <c16:uniqueId val="{00000007-8216-4C40-A015-924B1E46517D}"/>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19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0898218525287378"/>
          <c:h val="0.15285424670422598"/>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solidFill>
                <a:latin typeface="+mn-lt"/>
                <a:ea typeface="+mn-ea"/>
                <a:cs typeface="+mn-cs"/>
              </a:defRPr>
            </a:pPr>
            <a:r>
              <a:rPr lang="en-US" sz="1000" b="1"/>
              <a:t>Gráfico N° 13. Índice de precios a consumidor arroz grado 2 largo ancho y delgado en supermercados de la RM, Costo de Importación (CIF) y Costo Alternativo de Importación (CAI) </a:t>
            </a:r>
          </a:p>
          <a:p>
            <a:pPr>
              <a:defRPr sz="1000" b="1"/>
            </a:pPr>
            <a:r>
              <a:rPr lang="en-US" sz="1000" b="1"/>
              <a:t>2019 -2021 </a:t>
            </a:r>
          </a:p>
          <a:p>
            <a:pPr>
              <a:defRPr sz="1000" b="1"/>
            </a:pPr>
            <a:r>
              <a:rPr lang="en-US" sz="1000" b="1"/>
              <a:t>Base enero 2018 = 100</a:t>
            </a:r>
          </a:p>
        </c:rich>
      </c:tx>
      <c:layout>
        <c:manualLayout>
          <c:xMode val="edge"/>
          <c:yMode val="edge"/>
          <c:x val="0.10270015062598799"/>
          <c:y val="2.058482977397609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solidFill>
              <a:latin typeface="+mn-lt"/>
              <a:ea typeface="+mn-ea"/>
              <a:cs typeface="+mn-cs"/>
            </a:defRPr>
          </a:pPr>
          <a:endParaRPr lang="es-CL"/>
        </a:p>
      </c:txPr>
    </c:title>
    <c:autoTitleDeleted val="0"/>
    <c:plotArea>
      <c:layout>
        <c:manualLayout>
          <c:layoutTarget val="inner"/>
          <c:xMode val="edge"/>
          <c:yMode val="edge"/>
          <c:x val="0.11931251919998706"/>
          <c:y val="0.21015412511332729"/>
          <c:w val="0.75326327022263906"/>
          <c:h val="0.43102405037085684"/>
        </c:manualLayout>
      </c:layout>
      <c:lineChart>
        <c:grouping val="standard"/>
        <c:varyColors val="0"/>
        <c:ser>
          <c:idx val="0"/>
          <c:order val="0"/>
          <c:tx>
            <c:strRef>
              <c:f>'61'!$I$1</c:f>
              <c:strCache>
                <c:ptCount val="1"/>
                <c:pt idx="0">
                  <c:v> Indice  Costo importación CIF</c:v>
                </c:pt>
              </c:strCache>
            </c:strRef>
          </c:tx>
          <c:spPr>
            <a:ln w="28575" cap="rnd">
              <a:solidFill>
                <a:schemeClr val="accent1"/>
              </a:solidFill>
              <a:round/>
            </a:ln>
            <a:effectLst/>
          </c:spPr>
          <c:marker>
            <c:symbol val="none"/>
          </c:marker>
          <c:cat>
            <c:numRef>
              <c:f>'61'!$A$2:$A$49</c:f>
              <c:numCache>
                <c:formatCode>m/d/yyyy</c:formatCode>
                <c:ptCount val="4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numCache>
            </c:numRef>
          </c:cat>
          <c:val>
            <c:numRef>
              <c:f>'61'!$I$2:$I$49</c:f>
              <c:numCache>
                <c:formatCode>#,##0.0</c:formatCode>
                <c:ptCount val="48"/>
                <c:pt idx="0" formatCode="General">
                  <c:v>100</c:v>
                </c:pt>
                <c:pt idx="1">
                  <c:v>99.927272065014265</c:v>
                </c:pt>
                <c:pt idx="2">
                  <c:v>99.976224889045341</c:v>
                </c:pt>
                <c:pt idx="3">
                  <c:v>99.924007291400926</c:v>
                </c:pt>
                <c:pt idx="4">
                  <c:v>99.930553176100304</c:v>
                </c:pt>
                <c:pt idx="5">
                  <c:v>99.976209527769115</c:v>
                </c:pt>
                <c:pt idx="6">
                  <c:v>99.997865194301326</c:v>
                </c:pt>
                <c:pt idx="7">
                  <c:v>99.999440638263906</c:v>
                </c:pt>
                <c:pt idx="8">
                  <c:v>100.17812362859078</c:v>
                </c:pt>
                <c:pt idx="9">
                  <c:v>100.06536507509256</c:v>
                </c:pt>
                <c:pt idx="10">
                  <c:v>100.05360820794698</c:v>
                </c:pt>
                <c:pt idx="11">
                  <c:v>100.08993928607843</c:v>
                </c:pt>
                <c:pt idx="12">
                  <c:v>100.05253712103101</c:v>
                </c:pt>
                <c:pt idx="13">
                  <c:v>100.0131323553468</c:v>
                </c:pt>
                <c:pt idx="14">
                  <c:v>100.00853878045183</c:v>
                </c:pt>
                <c:pt idx="15">
                  <c:v>100.00923561817298</c:v>
                </c:pt>
                <c:pt idx="16">
                  <c:v>100.06113081768856</c:v>
                </c:pt>
                <c:pt idx="17">
                  <c:v>100.06324795738223</c:v>
                </c:pt>
                <c:pt idx="18">
                  <c:v>100.053967549693</c:v>
                </c:pt>
                <c:pt idx="19">
                  <c:v>100.05505412696856</c:v>
                </c:pt>
                <c:pt idx="20">
                  <c:v>100.04678831306555</c:v>
                </c:pt>
                <c:pt idx="21">
                  <c:v>100.10611608081156</c:v>
                </c:pt>
                <c:pt idx="22">
                  <c:v>100.21285323270538</c:v>
                </c:pt>
                <c:pt idx="23">
                  <c:v>100.1842089561556</c:v>
                </c:pt>
                <c:pt idx="24">
                  <c:v>100.20183232338867</c:v>
                </c:pt>
                <c:pt idx="25">
                  <c:v>100.23663362991871</c:v>
                </c:pt>
                <c:pt idx="26">
                  <c:v>100.30594701725381</c:v>
                </c:pt>
                <c:pt idx="27">
                  <c:v>100.30429464725269</c:v>
                </c:pt>
                <c:pt idx="28">
                  <c:v>100.27260008653492</c:v>
                </c:pt>
                <c:pt idx="29">
                  <c:v>100.27319028247787</c:v>
                </c:pt>
                <c:pt idx="30">
                  <c:v>100.31764783616636</c:v>
                </c:pt>
                <c:pt idx="31">
                  <c:v>100.34040816188887</c:v>
                </c:pt>
                <c:pt idx="32">
                  <c:v>100.32664229888603</c:v>
                </c:pt>
                <c:pt idx="33">
                  <c:v>100.45089876562831</c:v>
                </c:pt>
                <c:pt idx="34">
                  <c:v>100.50536040851733</c:v>
                </c:pt>
                <c:pt idx="35">
                  <c:v>100.2704858278244</c:v>
                </c:pt>
                <c:pt idx="36">
                  <c:v>100.25858318997886</c:v>
                </c:pt>
                <c:pt idx="37">
                  <c:v>100.34460422539208</c:v>
                </c:pt>
                <c:pt idx="38">
                  <c:v>100.35883737193545</c:v>
                </c:pt>
                <c:pt idx="39">
                  <c:v>100.36829244374944</c:v>
                </c:pt>
                <c:pt idx="40">
                  <c:v>100.29326155626347</c:v>
                </c:pt>
                <c:pt idx="41">
                  <c:v>100.43634179211692</c:v>
                </c:pt>
                <c:pt idx="42">
                  <c:v>100.37675084335275</c:v>
                </c:pt>
                <c:pt idx="43">
                  <c:v>100.39984161588528</c:v>
                </c:pt>
                <c:pt idx="44">
                  <c:v>100.37796216066583</c:v>
                </c:pt>
                <c:pt idx="45">
                  <c:v>100.34058240019735</c:v>
                </c:pt>
                <c:pt idx="46">
                  <c:v>100.40493698132404</c:v>
                </c:pt>
                <c:pt idx="47">
                  <c:v>100.38784450698542</c:v>
                </c:pt>
              </c:numCache>
            </c:numRef>
          </c:val>
          <c:smooth val="0"/>
          <c:extLst>
            <c:ext xmlns:c16="http://schemas.microsoft.com/office/drawing/2014/chart" uri="{C3380CC4-5D6E-409C-BE32-E72D297353CC}">
              <c16:uniqueId val="{00000001-ADA3-40C3-B29E-00D27E05C984}"/>
            </c:ext>
          </c:extLst>
        </c:ser>
        <c:ser>
          <c:idx val="1"/>
          <c:order val="1"/>
          <c:tx>
            <c:strRef>
              <c:f>'61'!$J$1</c:f>
              <c:strCache>
                <c:ptCount val="1"/>
                <c:pt idx="0">
                  <c:v>Indice Costo de importación CAI (Odepa)</c:v>
                </c:pt>
              </c:strCache>
            </c:strRef>
          </c:tx>
          <c:spPr>
            <a:ln w="28575" cap="rnd">
              <a:solidFill>
                <a:schemeClr val="accent2"/>
              </a:solidFill>
              <a:round/>
            </a:ln>
            <a:effectLst/>
          </c:spPr>
          <c:marker>
            <c:symbol val="none"/>
          </c:marker>
          <c:cat>
            <c:numRef>
              <c:f>'61'!$A$2:$A$49</c:f>
              <c:numCache>
                <c:formatCode>m/d/yyyy</c:formatCode>
                <c:ptCount val="4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numCache>
            </c:numRef>
          </c:cat>
          <c:val>
            <c:numRef>
              <c:f>'61'!$J$2:$J$49</c:f>
              <c:numCache>
                <c:formatCode>#,##0.0</c:formatCode>
                <c:ptCount val="48"/>
                <c:pt idx="0" formatCode="General">
                  <c:v>100</c:v>
                </c:pt>
                <c:pt idx="1">
                  <c:v>99.98175250735261</c:v>
                </c:pt>
                <c:pt idx="2">
                  <c:v>99.982995279168904</c:v>
                </c:pt>
                <c:pt idx="3">
                  <c:v>99.960105012937575</c:v>
                </c:pt>
                <c:pt idx="4">
                  <c:v>99.992814656707793</c:v>
                </c:pt>
                <c:pt idx="5">
                  <c:v>100.00937942117902</c:v>
                </c:pt>
                <c:pt idx="6">
                  <c:v>100.03962354701451</c:v>
                </c:pt>
                <c:pt idx="7">
                  <c:v>100.03540170894425</c:v>
                </c:pt>
                <c:pt idx="8">
                  <c:v>100.07408088025335</c:v>
                </c:pt>
                <c:pt idx="9">
                  <c:v>100.07421606426161</c:v>
                </c:pt>
                <c:pt idx="10">
                  <c:v>100.06369987743331</c:v>
                </c:pt>
                <c:pt idx="11">
                  <c:v>100.05681967638316</c:v>
                </c:pt>
                <c:pt idx="12">
                  <c:v>100.02141430091112</c:v>
                </c:pt>
                <c:pt idx="13">
                  <c:v>99.985929850900348</c:v>
                </c:pt>
                <c:pt idx="14">
                  <c:v>100.00033692977335</c:v>
                </c:pt>
                <c:pt idx="15">
                  <c:v>100.00597516522436</c:v>
                </c:pt>
                <c:pt idx="16">
                  <c:v>100.04034995993852</c:v>
                </c:pt>
                <c:pt idx="17">
                  <c:v>100.03449697237217</c:v>
                </c:pt>
                <c:pt idx="18">
                  <c:v>100.02151226036877</c:v>
                </c:pt>
                <c:pt idx="19">
                  <c:v>100.04542854502763</c:v>
                </c:pt>
                <c:pt idx="20">
                  <c:v>100.04666443435541</c:v>
                </c:pt>
                <c:pt idx="21">
                  <c:v>100.07578992089263</c:v>
                </c:pt>
                <c:pt idx="22">
                  <c:v>100.17230523512485</c:v>
                </c:pt>
                <c:pt idx="23">
                  <c:v>100.20087768042724</c:v>
                </c:pt>
                <c:pt idx="24">
                  <c:v>100.20743709620443</c:v>
                </c:pt>
                <c:pt idx="25">
                  <c:v>100.24084060356016</c:v>
                </c:pt>
                <c:pt idx="26">
                  <c:v>100.28602596880016</c:v>
                </c:pt>
                <c:pt idx="27">
                  <c:v>100.32547087832059</c:v>
                </c:pt>
                <c:pt idx="28">
                  <c:v>100.32440017877758</c:v>
                </c:pt>
                <c:pt idx="29">
                  <c:v>100.30450740951234</c:v>
                </c:pt>
                <c:pt idx="30">
                  <c:v>100.32531523822232</c:v>
                </c:pt>
                <c:pt idx="31">
                  <c:v>100.41130706955028</c:v>
                </c:pt>
                <c:pt idx="32">
                  <c:v>100.62905017451742</c:v>
                </c:pt>
                <c:pt idx="33">
                  <c:v>100.64817290719175</c:v>
                </c:pt>
                <c:pt idx="34">
                  <c:v>100.58342664240617</c:v>
                </c:pt>
                <c:pt idx="35">
                  <c:v>100.532513947376</c:v>
                </c:pt>
                <c:pt idx="36">
                  <c:v>100.44999982669886</c:v>
                </c:pt>
                <c:pt idx="37">
                  <c:v>100.4262242458551</c:v>
                </c:pt>
                <c:pt idx="38">
                  <c:v>100.3647380650676</c:v>
                </c:pt>
                <c:pt idx="39">
                  <c:v>100.33971246366958</c:v>
                </c:pt>
                <c:pt idx="40">
                  <c:v>100.3106022269405</c:v>
                </c:pt>
                <c:pt idx="41">
                  <c:v>100.30268429844045</c:v>
                </c:pt>
                <c:pt idx="42">
                  <c:v>100.28988156315343</c:v>
                </c:pt>
                <c:pt idx="43">
                  <c:v>100.28551504011733</c:v>
                </c:pt>
                <c:pt idx="44">
                  <c:v>100.27223035904728</c:v>
                </c:pt>
                <c:pt idx="45">
                  <c:v>100.25536426475665</c:v>
                </c:pt>
                <c:pt idx="46">
                  <c:v>100.18784688348188</c:v>
                </c:pt>
                <c:pt idx="47">
                  <c:v>100.19154612077141</c:v>
                </c:pt>
              </c:numCache>
            </c:numRef>
          </c:val>
          <c:smooth val="0"/>
          <c:extLst>
            <c:ext xmlns:c16="http://schemas.microsoft.com/office/drawing/2014/chart" uri="{C3380CC4-5D6E-409C-BE32-E72D297353CC}">
              <c16:uniqueId val="{00000002-ADA3-40C3-B29E-00D27E05C984}"/>
            </c:ext>
          </c:extLst>
        </c:ser>
        <c:ser>
          <c:idx val="2"/>
          <c:order val="2"/>
          <c:tx>
            <c:strRef>
              <c:f>'61'!$K$1</c:f>
              <c:strCache>
                <c:ptCount val="1"/>
                <c:pt idx="0">
                  <c:v>Indice Precio promedio arroz grano ancho grado 2</c:v>
                </c:pt>
              </c:strCache>
            </c:strRef>
          </c:tx>
          <c:spPr>
            <a:ln w="28575" cap="rnd">
              <a:solidFill>
                <a:schemeClr val="accent3"/>
              </a:solidFill>
              <a:round/>
            </a:ln>
            <a:effectLst/>
          </c:spPr>
          <c:marker>
            <c:symbol val="none"/>
          </c:marker>
          <c:cat>
            <c:numRef>
              <c:f>'61'!$A$2:$A$49</c:f>
              <c:numCache>
                <c:formatCode>m/d/yyyy</c:formatCode>
                <c:ptCount val="4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numCache>
            </c:numRef>
          </c:cat>
          <c:val>
            <c:numRef>
              <c:f>'61'!$K$2:$K$49</c:f>
              <c:numCache>
                <c:formatCode>#,##0.0</c:formatCode>
                <c:ptCount val="48"/>
                <c:pt idx="0" formatCode="General">
                  <c:v>100</c:v>
                </c:pt>
                <c:pt idx="1">
                  <c:v>99.984186046511624</c:v>
                </c:pt>
                <c:pt idx="2">
                  <c:v>99.981350507759259</c:v>
                </c:pt>
                <c:pt idx="3">
                  <c:v>99.966184630982013</c:v>
                </c:pt>
                <c:pt idx="4">
                  <c:v>99.970034486612434</c:v>
                </c:pt>
                <c:pt idx="5">
                  <c:v>99.958529213362198</c:v>
                </c:pt>
                <c:pt idx="6">
                  <c:v>99.982777515981013</c:v>
                </c:pt>
                <c:pt idx="7">
                  <c:v>99.98561842507192</c:v>
                </c:pt>
                <c:pt idx="8">
                  <c:v>99.950679803731035</c:v>
                </c:pt>
                <c:pt idx="9">
                  <c:v>99.962421486705594</c:v>
                </c:pt>
                <c:pt idx="10">
                  <c:v>99.975961138543113</c:v>
                </c:pt>
                <c:pt idx="11">
                  <c:v>99.953060375184336</c:v>
                </c:pt>
                <c:pt idx="12">
                  <c:v>99.958919750184336</c:v>
                </c:pt>
                <c:pt idx="13">
                  <c:v>99.967657614262009</c:v>
                </c:pt>
                <c:pt idx="14">
                  <c:v>99.958032975185972</c:v>
                </c:pt>
                <c:pt idx="15">
                  <c:v>99.929850273533887</c:v>
                </c:pt>
                <c:pt idx="16">
                  <c:v>99.932850273533887</c:v>
                </c:pt>
                <c:pt idx="17">
                  <c:v>99.926868219695407</c:v>
                </c:pt>
                <c:pt idx="18">
                  <c:v>99.949937427318275</c:v>
                </c:pt>
                <c:pt idx="19">
                  <c:v>99.948957035161413</c:v>
                </c:pt>
                <c:pt idx="20">
                  <c:v>99.965640057732557</c:v>
                </c:pt>
                <c:pt idx="21">
                  <c:v>99.946335038427534</c:v>
                </c:pt>
                <c:pt idx="22">
                  <c:v>99.948303542364542</c:v>
                </c:pt>
                <c:pt idx="23">
                  <c:v>99.942409632737821</c:v>
                </c:pt>
                <c:pt idx="24">
                  <c:v>99.950314771077743</c:v>
                </c:pt>
                <c:pt idx="25">
                  <c:v>99.957177516175776</c:v>
                </c:pt>
                <c:pt idx="26">
                  <c:v>99.975678003030694</c:v>
                </c:pt>
                <c:pt idx="27">
                  <c:v>99.985238232476206</c:v>
                </c:pt>
                <c:pt idx="28">
                  <c:v>100.01838217187014</c:v>
                </c:pt>
                <c:pt idx="29">
                  <c:v>100.00096695647143</c:v>
                </c:pt>
                <c:pt idx="30">
                  <c:v>99.980444568411727</c:v>
                </c:pt>
                <c:pt idx="31">
                  <c:v>99.971873139840298</c:v>
                </c:pt>
                <c:pt idx="32">
                  <c:v>99.985321746948841</c:v>
                </c:pt>
                <c:pt idx="33">
                  <c:v>100.08295207870239</c:v>
                </c:pt>
                <c:pt idx="34">
                  <c:v>100.00609542930688</c:v>
                </c:pt>
                <c:pt idx="35">
                  <c:v>100.00048270713663</c:v>
                </c:pt>
                <c:pt idx="36">
                  <c:v>99.999541973364288</c:v>
                </c:pt>
                <c:pt idx="37">
                  <c:v>100.00895816922116</c:v>
                </c:pt>
                <c:pt idx="38">
                  <c:v>100.00709249757936</c:v>
                </c:pt>
                <c:pt idx="39">
                  <c:v>100.0239149274859</c:v>
                </c:pt>
                <c:pt idx="40">
                  <c:v>100.0174811039565</c:v>
                </c:pt>
                <c:pt idx="41">
                  <c:v>99.995279438831616</c:v>
                </c:pt>
                <c:pt idx="42">
                  <c:v>100.01893128367551</c:v>
                </c:pt>
                <c:pt idx="43">
                  <c:v>100.04296085853689</c:v>
                </c:pt>
                <c:pt idx="44">
                  <c:v>100.06281645420475</c:v>
                </c:pt>
                <c:pt idx="45">
                  <c:v>100.07078105597466</c:v>
                </c:pt>
                <c:pt idx="46">
                  <c:v>100.08746235536009</c:v>
                </c:pt>
                <c:pt idx="47">
                  <c:v>100.10991485967787</c:v>
                </c:pt>
              </c:numCache>
            </c:numRef>
          </c:val>
          <c:smooth val="0"/>
          <c:extLst>
            <c:ext xmlns:c16="http://schemas.microsoft.com/office/drawing/2014/chart" uri="{C3380CC4-5D6E-409C-BE32-E72D297353CC}">
              <c16:uniqueId val="{00000003-ADA3-40C3-B29E-00D27E05C984}"/>
            </c:ext>
          </c:extLst>
        </c:ser>
        <c:ser>
          <c:idx val="3"/>
          <c:order val="3"/>
          <c:tx>
            <c:strRef>
              <c:f>'61'!$L$1</c:f>
              <c:strCache>
                <c:ptCount val="1"/>
                <c:pt idx="0">
                  <c:v>Indice Precio promedio arroz grano delgado grano 2</c:v>
                </c:pt>
              </c:strCache>
            </c:strRef>
          </c:tx>
          <c:spPr>
            <a:ln w="28575" cap="rnd">
              <a:solidFill>
                <a:schemeClr val="accent4"/>
              </a:solidFill>
              <a:round/>
            </a:ln>
            <a:effectLst/>
          </c:spPr>
          <c:marker>
            <c:symbol val="none"/>
          </c:marker>
          <c:cat>
            <c:numRef>
              <c:f>'61'!$A$2:$A$49</c:f>
              <c:numCache>
                <c:formatCode>m/d/yyyy</c:formatCode>
                <c:ptCount val="4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numCache>
            </c:numRef>
          </c:cat>
          <c:val>
            <c:numRef>
              <c:f>'61'!$L$2:$L$49</c:f>
              <c:numCache>
                <c:formatCode>#,##0.0</c:formatCode>
                <c:ptCount val="48"/>
                <c:pt idx="0" formatCode="General">
                  <c:v>100</c:v>
                </c:pt>
                <c:pt idx="1">
                  <c:v>99.991745283018872</c:v>
                </c:pt>
                <c:pt idx="2">
                  <c:v>100.02503898099746</c:v>
                </c:pt>
                <c:pt idx="3">
                  <c:v>100.01123000516317</c:v>
                </c:pt>
                <c:pt idx="4">
                  <c:v>100.00889628287612</c:v>
                </c:pt>
                <c:pt idx="5">
                  <c:v>100.01240505480595</c:v>
                </c:pt>
                <c:pt idx="6">
                  <c:v>100.00191554431645</c:v>
                </c:pt>
                <c:pt idx="7">
                  <c:v>100.00191554431645</c:v>
                </c:pt>
                <c:pt idx="8">
                  <c:v>100.00898268212563</c:v>
                </c:pt>
                <c:pt idx="9">
                  <c:v>99.989099641189966</c:v>
                </c:pt>
                <c:pt idx="10">
                  <c:v>100.00103281541431</c:v>
                </c:pt>
                <c:pt idx="11">
                  <c:v>100.01518375881054</c:v>
                </c:pt>
                <c:pt idx="12">
                  <c:v>100.02681166578728</c:v>
                </c:pt>
                <c:pt idx="13">
                  <c:v>100.00612201061486</c:v>
                </c:pt>
                <c:pt idx="14">
                  <c:v>100.01551168197636</c:v>
                </c:pt>
                <c:pt idx="15">
                  <c:v>100.00620935639496</c:v>
                </c:pt>
                <c:pt idx="16">
                  <c:v>100.00620935639496</c:v>
                </c:pt>
                <c:pt idx="17">
                  <c:v>100.00855677423533</c:v>
                </c:pt>
                <c:pt idx="18">
                  <c:v>100.01324061498474</c:v>
                </c:pt>
                <c:pt idx="19">
                  <c:v>100.00391660566073</c:v>
                </c:pt>
                <c:pt idx="20">
                  <c:v>100.01568131154309</c:v>
                </c:pt>
                <c:pt idx="21">
                  <c:v>99.997076660380301</c:v>
                </c:pt>
                <c:pt idx="22">
                  <c:v>100.01603400635186</c:v>
                </c:pt>
                <c:pt idx="23">
                  <c:v>100.04742935518907</c:v>
                </c:pt>
                <c:pt idx="24">
                  <c:v>100.05193893805266</c:v>
                </c:pt>
                <c:pt idx="25">
                  <c:v>100.04632726577432</c:v>
                </c:pt>
                <c:pt idx="26">
                  <c:v>100.07567263823482</c:v>
                </c:pt>
                <c:pt idx="27">
                  <c:v>100.07676912946289</c:v>
                </c:pt>
                <c:pt idx="28">
                  <c:v>100.09210319298973</c:v>
                </c:pt>
                <c:pt idx="29">
                  <c:v>100.07807946051939</c:v>
                </c:pt>
                <c:pt idx="30">
                  <c:v>100.06932672528963</c:v>
                </c:pt>
                <c:pt idx="31">
                  <c:v>100.05718544493642</c:v>
                </c:pt>
                <c:pt idx="32">
                  <c:v>100.0627720371152</c:v>
                </c:pt>
                <c:pt idx="33">
                  <c:v>100.0738831482263</c:v>
                </c:pt>
                <c:pt idx="34">
                  <c:v>100.06069633503948</c:v>
                </c:pt>
                <c:pt idx="35">
                  <c:v>100.05846916354727</c:v>
                </c:pt>
                <c:pt idx="36">
                  <c:v>100.06404952069013</c:v>
                </c:pt>
                <c:pt idx="37">
                  <c:v>100.0629396427767</c:v>
                </c:pt>
                <c:pt idx="38">
                  <c:v>100.07516186499892</c:v>
                </c:pt>
                <c:pt idx="39">
                  <c:v>100.08504111856642</c:v>
                </c:pt>
                <c:pt idx="40">
                  <c:v>100.08286720552294</c:v>
                </c:pt>
                <c:pt idx="41">
                  <c:v>100.07524193319179</c:v>
                </c:pt>
                <c:pt idx="42">
                  <c:v>100.08073040739596</c:v>
                </c:pt>
                <c:pt idx="43">
                  <c:v>100.07527189211211</c:v>
                </c:pt>
                <c:pt idx="44">
                  <c:v>100.07746728179379</c:v>
                </c:pt>
                <c:pt idx="45">
                  <c:v>100.08075315254953</c:v>
                </c:pt>
                <c:pt idx="46">
                  <c:v>100.08730337089014</c:v>
                </c:pt>
                <c:pt idx="47">
                  <c:v>100.09489556177951</c:v>
                </c:pt>
              </c:numCache>
            </c:numRef>
          </c:val>
          <c:smooth val="0"/>
          <c:extLst>
            <c:ext xmlns:c16="http://schemas.microsoft.com/office/drawing/2014/chart" uri="{C3380CC4-5D6E-409C-BE32-E72D297353CC}">
              <c16:uniqueId val="{00000004-ADA3-40C3-B29E-00D27E05C984}"/>
            </c:ext>
          </c:extLst>
        </c:ser>
        <c:dLbls>
          <c:showLegendKey val="0"/>
          <c:showVal val="0"/>
          <c:showCatName val="0"/>
          <c:showSerName val="0"/>
          <c:showPercent val="0"/>
          <c:showBubbleSize val="0"/>
        </c:dLbls>
        <c:smooth val="0"/>
        <c:axId val="1865813151"/>
        <c:axId val="1802194095"/>
      </c:lineChart>
      <c:dateAx>
        <c:axId val="1865813151"/>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02194095"/>
        <c:crosses val="autoZero"/>
        <c:auto val="1"/>
        <c:lblOffset val="100"/>
        <c:baseTimeUnit val="months"/>
      </c:dateAx>
      <c:valAx>
        <c:axId val="1802194095"/>
        <c:scaling>
          <c:orientation val="minMax"/>
          <c:max val="100.7"/>
          <c:min val="99.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r>
                  <a:rPr lang="en-US" sz="900"/>
                  <a:t>Indice de precios de arroz base enero 2018 = 100</a:t>
                </a:r>
              </a:p>
            </c:rich>
          </c:tx>
          <c:layout>
            <c:manualLayout>
              <c:xMode val="edge"/>
              <c:yMode val="edge"/>
              <c:x val="5.1180147936053452E-3"/>
              <c:y val="7.5700243351933955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65813151"/>
        <c:crosses val="autoZero"/>
        <c:crossBetween val="between"/>
      </c:valAx>
      <c:spPr>
        <a:noFill/>
        <a:ln>
          <a:noFill/>
        </a:ln>
        <a:effectLst/>
      </c:spPr>
    </c:plotArea>
    <c:legend>
      <c:legendPos val="r"/>
      <c:layout>
        <c:manualLayout>
          <c:xMode val="edge"/>
          <c:yMode val="edge"/>
          <c:x val="3.4419884532248209E-2"/>
          <c:y val="0.81271280808833801"/>
          <c:w val="0.95476878037631441"/>
          <c:h val="0.126680566556399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L"/>
    </a:p>
  </c:txPr>
  <c:printSettings>
    <c:headerFooter/>
    <c:pageMargins b="0.75" l="0.7" r="0.7" t="0.75" header="0.3" footer="0.3"/>
    <c:pageSetup paperSize="126" orientation="landscape"/>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3"/>
          <c:order val="0"/>
          <c:tx>
            <c:strRef>
              <c:f>'12'!$C$6</c:f>
              <c:strCache>
                <c:ptCount val="1"/>
                <c:pt idx="0">
                  <c:v>2018</c:v>
                </c:pt>
              </c:strCache>
            </c:strRef>
          </c:tx>
          <c:invertIfNegative val="0"/>
          <c:val>
            <c:numRef>
              <c:f>'12'!$C$7:$C$18</c:f>
              <c:numCache>
                <c:formatCode>#,##0</c:formatCode>
                <c:ptCount val="12"/>
                <c:pt idx="0">
                  <c:v>100066.55</c:v>
                </c:pt>
                <c:pt idx="1">
                  <c:v>32375.59</c:v>
                </c:pt>
                <c:pt idx="2">
                  <c:v>98255.790999999997</c:v>
                </c:pt>
                <c:pt idx="3">
                  <c:v>89868.4</c:v>
                </c:pt>
                <c:pt idx="4">
                  <c:v>130281.515</c:v>
                </c:pt>
                <c:pt idx="5">
                  <c:v>125274.86</c:v>
                </c:pt>
                <c:pt idx="6">
                  <c:v>74378.89</c:v>
                </c:pt>
                <c:pt idx="7">
                  <c:v>19843.32</c:v>
                </c:pt>
                <c:pt idx="8">
                  <c:v>77654.850000000006</c:v>
                </c:pt>
                <c:pt idx="9">
                  <c:v>70782.711599999995</c:v>
                </c:pt>
                <c:pt idx="10">
                  <c:v>104883.17567</c:v>
                </c:pt>
                <c:pt idx="11">
                  <c:v>146130.49</c:v>
                </c:pt>
              </c:numCache>
            </c:numRef>
          </c:val>
          <c:extLst>
            <c:ext xmlns:c16="http://schemas.microsoft.com/office/drawing/2014/chart" uri="{C3380CC4-5D6E-409C-BE32-E72D297353CC}">
              <c16:uniqueId val="{00000002-BF06-4A3D-95C4-F679E17186F0}"/>
            </c:ext>
          </c:extLst>
        </c:ser>
        <c:ser>
          <c:idx val="1"/>
          <c:order val="1"/>
          <c:tx>
            <c:strRef>
              <c:f>'12'!$D$6</c:f>
              <c:strCache>
                <c:ptCount val="1"/>
                <c:pt idx="0">
                  <c:v>2019</c:v>
                </c:pt>
              </c:strCache>
            </c:strRef>
          </c:tx>
          <c:invertIfNegative val="0"/>
          <c:val>
            <c:numRef>
              <c:f>'12'!$D$7:$D$18</c:f>
              <c:numCache>
                <c:formatCode>#,##0</c:formatCode>
                <c:ptCount val="12"/>
                <c:pt idx="0">
                  <c:v>110928.26</c:v>
                </c:pt>
                <c:pt idx="1">
                  <c:v>130574.61</c:v>
                </c:pt>
                <c:pt idx="2">
                  <c:v>58957.94</c:v>
                </c:pt>
                <c:pt idx="3">
                  <c:v>117091.58500000001</c:v>
                </c:pt>
                <c:pt idx="4">
                  <c:v>90954.182000000001</c:v>
                </c:pt>
                <c:pt idx="5">
                  <c:v>47586.582000000002</c:v>
                </c:pt>
                <c:pt idx="6">
                  <c:v>112338.01</c:v>
                </c:pt>
                <c:pt idx="7">
                  <c:v>92228.86</c:v>
                </c:pt>
                <c:pt idx="8">
                  <c:v>139531.95000000001</c:v>
                </c:pt>
                <c:pt idx="9">
                  <c:v>45828.93</c:v>
                </c:pt>
                <c:pt idx="10">
                  <c:v>84061.69</c:v>
                </c:pt>
                <c:pt idx="11">
                  <c:v>85715.07</c:v>
                </c:pt>
              </c:numCache>
            </c:numRef>
          </c:val>
          <c:extLst>
            <c:ext xmlns:c16="http://schemas.microsoft.com/office/drawing/2014/chart" uri="{C3380CC4-5D6E-409C-BE32-E72D297353CC}">
              <c16:uniqueId val="{00000001-00F9-4C08-8774-7E1232E762A3}"/>
            </c:ext>
          </c:extLst>
        </c:ser>
        <c:ser>
          <c:idx val="0"/>
          <c:order val="2"/>
          <c:tx>
            <c:strRef>
              <c:f>'12'!$E$6</c:f>
              <c:strCache>
                <c:ptCount val="1"/>
                <c:pt idx="0">
                  <c:v>2020</c:v>
                </c:pt>
              </c:strCache>
            </c:strRef>
          </c:tx>
          <c:invertIfNegative val="0"/>
          <c:val>
            <c:numRef>
              <c:f>'12'!$E$7:$E$18</c:f>
              <c:numCache>
                <c:formatCode>#,##0</c:formatCode>
                <c:ptCount val="12"/>
                <c:pt idx="0">
                  <c:v>96514.718999999997</c:v>
                </c:pt>
                <c:pt idx="1">
                  <c:v>69539.14</c:v>
                </c:pt>
                <c:pt idx="2">
                  <c:v>119307.88800000001</c:v>
                </c:pt>
                <c:pt idx="3">
                  <c:v>124223.18</c:v>
                </c:pt>
                <c:pt idx="4">
                  <c:v>62552.36</c:v>
                </c:pt>
                <c:pt idx="5">
                  <c:v>13641.522000000001</c:v>
                </c:pt>
                <c:pt idx="6">
                  <c:v>123117.16</c:v>
                </c:pt>
                <c:pt idx="7">
                  <c:v>92572.023770000014</c:v>
                </c:pt>
                <c:pt idx="8">
                  <c:v>98529.35</c:v>
                </c:pt>
                <c:pt idx="9">
                  <c:v>155516.505</c:v>
                </c:pt>
                <c:pt idx="10">
                  <c:v>85724.653000000006</c:v>
                </c:pt>
                <c:pt idx="11">
                  <c:v>95680.2693</c:v>
                </c:pt>
              </c:numCache>
            </c:numRef>
          </c:val>
          <c:extLst>
            <c:ext xmlns:c16="http://schemas.microsoft.com/office/drawing/2014/chart" uri="{C3380CC4-5D6E-409C-BE32-E72D297353CC}">
              <c16:uniqueId val="{00000003-BF06-4A3D-95C4-F679E17186F0}"/>
            </c:ext>
          </c:extLst>
        </c:ser>
        <c:ser>
          <c:idx val="2"/>
          <c:order val="3"/>
          <c:tx>
            <c:strRef>
              <c:f>'12'!$F$6</c:f>
              <c:strCache>
                <c:ptCount val="1"/>
                <c:pt idx="0">
                  <c:v>2021</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'12'!$F$7:$F$18</c:f>
              <c:numCache>
                <c:formatCode>#,##0</c:formatCode>
                <c:ptCount val="12"/>
                <c:pt idx="0">
                  <c:v>63398.959000000003</c:v>
                </c:pt>
                <c:pt idx="1">
                  <c:v>79487.328999999998</c:v>
                </c:pt>
                <c:pt idx="2">
                  <c:v>53003.621999999996</c:v>
                </c:pt>
                <c:pt idx="3">
                  <c:v>94189.157999999996</c:v>
                </c:pt>
                <c:pt idx="4">
                  <c:v>82688.937090000007</c:v>
                </c:pt>
                <c:pt idx="5">
                  <c:v>45958.144</c:v>
                </c:pt>
                <c:pt idx="6">
                  <c:v>99473.799999999988</c:v>
                </c:pt>
                <c:pt idx="7">
                  <c:v>113069.762</c:v>
                </c:pt>
                <c:pt idx="8">
                  <c:v>52095.76</c:v>
                </c:pt>
                <c:pt idx="9">
                  <c:v>46526.400000000001</c:v>
                </c:pt>
                <c:pt idx="10">
                  <c:v>93586.786000000007</c:v>
                </c:pt>
                <c:pt idx="11">
                  <c:v>118216.40100000001</c:v>
                </c:pt>
              </c:numCache>
            </c:numRef>
          </c:val>
          <c:extLst>
            <c:ext xmlns:c16="http://schemas.microsoft.com/office/drawing/2014/chart" uri="{C3380CC4-5D6E-409C-BE32-E72D297353CC}">
              <c16:uniqueId val="{00000001-BF06-4A3D-95C4-F679E17186F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0.32487906922082505"/>
          <c:y val="0.83884030943500498"/>
          <c:w val="0.29465710815998747"/>
          <c:h val="0.13045793617903026"/>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importaciones de trigo panadero, 2021</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
          <c:y val="0.28955054756086518"/>
          <c:w val="1"/>
          <c:h val="0.48024334458192725"/>
        </c:manualLayout>
      </c:layout>
      <c:pie3DChart>
        <c:varyColors val="1"/>
        <c:ser>
          <c:idx val="0"/>
          <c:order val="0"/>
          <c:tx>
            <c:strRef>
              <c:f>'13'!$M$2</c:f>
              <c:strCache>
                <c:ptCount val="1"/>
              </c:strCache>
            </c:strRef>
          </c:tx>
          <c:dPt>
            <c:idx val="0"/>
            <c:bubble3D val="0"/>
            <c:spPr>
              <a:solidFill>
                <a:srgbClr val="92D05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3E30-4D7B-9569-A3DA0EDAA388}"/>
              </c:ext>
            </c:extLst>
          </c:dPt>
          <c:dPt>
            <c:idx val="1"/>
            <c:bubble3D val="0"/>
            <c:spPr>
              <a:solidFill>
                <a:srgbClr val="FF000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3E30-4D7B-9569-A3DA0EDAA388}"/>
              </c:ext>
            </c:extLst>
          </c:dPt>
          <c:dPt>
            <c:idx val="2"/>
            <c:bubble3D val="0"/>
            <c:spPr>
              <a:solidFill>
                <a:srgbClr val="00B0F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5-3E30-4D7B-9569-A3DA0EDAA388}"/>
              </c:ext>
            </c:extLst>
          </c:dPt>
          <c:dPt>
            <c:idx val="3"/>
            <c:bubble3D val="0"/>
            <c:spPr>
              <a:solidFill>
                <a:schemeClr val="accent2">
                  <a:lumMod val="75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7-3E30-4D7B-9569-A3DA0EDAA388}"/>
              </c:ext>
            </c:extLst>
          </c:dPt>
          <c:dLbls>
            <c:dLbl>
              <c:idx val="0"/>
              <c:layout>
                <c:manualLayout>
                  <c:x val="3.0090270812437311E-2"/>
                  <c:y val="-4.787812840043533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30-4D7B-9569-A3DA0EDAA388}"/>
                </c:ext>
              </c:extLst>
            </c:dLbl>
            <c:spPr>
              <a:noFill/>
              <a:ln>
                <a:noFill/>
              </a:ln>
              <a:effectLst/>
            </c:spPr>
            <c:dLblPos val="outEnd"/>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0.49359610484958727</c:v>
                </c:pt>
                <c:pt idx="1">
                  <c:v>0.34942181721651377</c:v>
                </c:pt>
                <c:pt idx="2">
                  <c:v>0.15442833389711827</c:v>
                </c:pt>
                <c:pt idx="3" formatCode="#,##0.000">
                  <c:v>2.5537440367806863E-3</c:v>
                </c:pt>
              </c:numCache>
            </c:numRef>
          </c:val>
          <c:extLst>
            <c:ext xmlns:c16="http://schemas.microsoft.com/office/drawing/2014/chart" uri="{C3380CC4-5D6E-409C-BE32-E72D297353CC}">
              <c16:uniqueId val="{00000009-3E30-4D7B-9569-A3DA0EDAA388}"/>
            </c:ext>
          </c:extLst>
        </c:ser>
        <c:dLbls>
          <c:showLegendKey val="0"/>
          <c:showVal val="0"/>
          <c:showCatName val="0"/>
          <c:showSerName val="0"/>
          <c:showPercent val="0"/>
          <c:showBubbleSize val="0"/>
          <c:showLeaderLines val="1"/>
        </c:dLbls>
      </c:pie3DChart>
      <c:spPr>
        <a:noFill/>
        <a:ln w="25400">
          <a:noFill/>
        </a:ln>
      </c:spPr>
    </c:plotArea>
    <c:legend>
      <c:legendPos val="r"/>
      <c:overlay val="1"/>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s-CL" sz="900" b="1"/>
              <a:t>Gráfico N° 7. Chile. Participación por tipo en las importaciones de trigo panadero  </a:t>
            </a:r>
          </a:p>
          <a:p>
            <a:pPr>
              <a:defRPr sz="900" b="1"/>
            </a:pPr>
            <a:r>
              <a:rPr lang="es-CL" sz="900" b="1"/>
              <a:t>2021</a:t>
            </a:r>
          </a:p>
          <a:p>
            <a:pPr>
              <a:defRPr sz="900" b="1"/>
            </a:pPr>
            <a:endParaRPr lang="es-CL" sz="900" b="1"/>
          </a:p>
        </c:rich>
      </c:tx>
      <c:layout>
        <c:manualLayout>
          <c:xMode val="edge"/>
          <c:yMode val="edge"/>
          <c:x val="0.16864317174028456"/>
          <c:y val="4.6983639240216923E-2"/>
        </c:manualLayout>
      </c:layout>
      <c:overlay val="1"/>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s-C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8847723514329494E-2"/>
          <c:y val="0.31345679351056727"/>
          <c:w val="0.97089603382910805"/>
          <c:h val="0.46595767579264064"/>
        </c:manualLayout>
      </c:layout>
      <c:pie3DChart>
        <c:varyColors val="1"/>
        <c:ser>
          <c:idx val="0"/>
          <c:order val="0"/>
          <c:explosion val="4"/>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0-3167-4BBE-A90A-21CF1A31E35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3167-4BBE-A90A-21CF1A31E35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3167-4BBE-A90A-21CF1A31E35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3167-4BBE-A90A-21CF1A31E358}"/>
              </c:ext>
            </c:extLst>
          </c:dPt>
          <c:dLbls>
            <c:dLbl>
              <c:idx val="0"/>
              <c:layout>
                <c:manualLayout>
                  <c:x val="4.2565958156964484E-2"/>
                  <c:y val="-3.0545516342831269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314363555432764"/>
                  <c:y val="5.8178147312005407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77379272679E-3"/>
                  <c:y val="-3.7892709454483704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8.4775840881161538E-2"/>
                  <c:y val="-7.6308266344755682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'14'!$M$1:$P$1</c:f>
              <c:strCache>
                <c:ptCount val="4"/>
                <c:pt idx="0">
                  <c:v>Suave</c:v>
                </c:pt>
                <c:pt idx="1">
                  <c:v>Intermedio</c:v>
                </c:pt>
                <c:pt idx="2">
                  <c:v>Fuerte</c:v>
                </c:pt>
                <c:pt idx="3">
                  <c:v>Otros</c:v>
                </c:pt>
              </c:strCache>
            </c:strRef>
          </c:cat>
          <c:val>
            <c:numRef>
              <c:f>'14'!$M$10:$P$10</c:f>
              <c:numCache>
                <c:formatCode>0.0%</c:formatCode>
                <c:ptCount val="4"/>
                <c:pt idx="0">
                  <c:v>0.24121535644537323</c:v>
                </c:pt>
                <c:pt idx="1">
                  <c:v>0.42069482172018247</c:v>
                </c:pt>
                <c:pt idx="2">
                  <c:v>0.30503439410910255</c:v>
                </c:pt>
                <c:pt idx="3">
                  <c:v>3.3055427725341868E-2</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2020 - 2021</a:t>
            </a:r>
            <a:endParaRPr lang="es-CL" sz="1000" b="1" i="0" u="none" strike="noStrike" baseline="0">
              <a:solidFill>
                <a:srgbClr val="FF0000"/>
              </a:solidFill>
              <a:latin typeface="Arial"/>
              <a:cs typeface="Arial"/>
            </a:endParaRP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0.10235967364953313"/>
          <c:y val="0.25892757207002021"/>
          <c:w val="0.85706808483000763"/>
          <c:h val="0.48772312206221369"/>
        </c:manualLayout>
      </c:layout>
      <c:lineChart>
        <c:grouping val="standard"/>
        <c:varyColors val="0"/>
        <c:ser>
          <c:idx val="1"/>
          <c:order val="0"/>
          <c:tx>
            <c:strRef>
              <c:f>'16'!$C$6:$D$6</c:f>
              <c:strCache>
                <c:ptCount val="1"/>
                <c:pt idx="0">
                  <c:v>Trigo Pan Argentino</c:v>
                </c:pt>
              </c:strCache>
            </c:strRef>
          </c:tx>
          <c:marker>
            <c:spPr>
              <a:solidFill>
                <a:schemeClr val="accent2"/>
              </a:solidFill>
            </c:spPr>
          </c:marker>
          <c:cat>
            <c:numRef>
              <c:f>'16'!$N$8:$N$31</c:f>
              <c:numCache>
                <c:formatCode>mmm\-yy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'16'!$Q$8:$Q$31</c:f>
              <c:numCache>
                <c:formatCode>0</c:formatCode>
                <c:ptCount val="24"/>
                <c:pt idx="0">
                  <c:v>170.00229653909187</c:v>
                </c:pt>
                <c:pt idx="1">
                  <c:v>173.69576799811472</c:v>
                </c:pt>
                <c:pt idx="2">
                  <c:v>182.75104898120671</c:v>
                </c:pt>
                <c:pt idx="3">
                  <c:v>199.60643765752232</c:v>
                </c:pt>
                <c:pt idx="4">
                  <c:v>197.54904988549347</c:v>
                </c:pt>
                <c:pt idx="5">
                  <c:v>183.22657214412229</c:v>
                </c:pt>
                <c:pt idx="6">
                  <c:v>214.90895754181034</c:v>
                </c:pt>
                <c:pt idx="7">
                  <c:v>204.93150175571432</c:v>
                </c:pt>
                <c:pt idx="11">
                  <c:v>170.59636438599611</c:v>
                </c:pt>
                <c:pt idx="12">
                  <c:v>179.06751708119464</c:v>
                </c:pt>
                <c:pt idx="13">
                  <c:v>189.30695667784781</c:v>
                </c:pt>
                <c:pt idx="14">
                  <c:v>183.41406272080454</c:v>
                </c:pt>
                <c:pt idx="15">
                  <c:v>204.15279983555058</c:v>
                </c:pt>
                <c:pt idx="16">
                  <c:v>210.65756835698585</c:v>
                </c:pt>
                <c:pt idx="17">
                  <c:v>209.66826032490411</c:v>
                </c:pt>
                <c:pt idx="18">
                  <c:v>220.76350792425433</c:v>
                </c:pt>
                <c:pt idx="19">
                  <c:v>241.25919977991967</c:v>
                </c:pt>
                <c:pt idx="20">
                  <c:v>254.62518425105466</c:v>
                </c:pt>
                <c:pt idx="21">
                  <c:v>259.79918706588194</c:v>
                </c:pt>
                <c:pt idx="22">
                  <c:v>269.92286061216396</c:v>
                </c:pt>
                <c:pt idx="23">
                  <c:v>294.84701899390365</c:v>
                </c:pt>
              </c:numCache>
            </c:numRef>
          </c:val>
          <c:smooth val="0"/>
          <c:extLst>
            <c:ext xmlns:c16="http://schemas.microsoft.com/office/drawing/2014/chart" uri="{C3380CC4-5D6E-409C-BE32-E72D297353CC}">
              <c16:uniqueId val="{00000000-6290-4F66-9647-6ADB87BBAA07}"/>
            </c:ext>
          </c:extLst>
        </c:ser>
        <c:ser>
          <c:idx val="0"/>
          <c:order val="1"/>
          <c:tx>
            <c:strRef>
              <c:f>'16'!$E$6:$F$6</c:f>
              <c:strCache>
                <c:ptCount val="1"/>
                <c:pt idx="0">
                  <c:v>Fuerte</c:v>
                </c:pt>
              </c:strCache>
            </c:strRef>
          </c:tx>
          <c:cat>
            <c:numRef>
              <c:f>'16'!$N$8:$N$31</c:f>
              <c:numCache>
                <c:formatCode>mmm\-yy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'16'!$O$8:$O$31</c:f>
              <c:numCache>
                <c:formatCode>0</c:formatCode>
                <c:ptCount val="24"/>
                <c:pt idx="0">
                  <c:v>181.49013191736245</c:v>
                </c:pt>
                <c:pt idx="1">
                  <c:v>189.39620218483532</c:v>
                </c:pt>
                <c:pt idx="2">
                  <c:v>217.85601603699948</c:v>
                </c:pt>
                <c:pt idx="3">
                  <c:v>218</c:v>
                </c:pt>
                <c:pt idx="4" formatCode="General">
                  <c:v>213</c:v>
                </c:pt>
                <c:pt idx="5" formatCode="General">
                  <c:v>199</c:v>
                </c:pt>
                <c:pt idx="6" formatCode="General">
                  <c:v>215</c:v>
                </c:pt>
                <c:pt idx="7" formatCode="General">
                  <c:v>194</c:v>
                </c:pt>
                <c:pt idx="8" formatCode="General">
                  <c:v>192</c:v>
                </c:pt>
                <c:pt idx="9" formatCode="General">
                  <c:v>185</c:v>
                </c:pt>
                <c:pt idx="10" formatCode="General">
                  <c:v>178</c:v>
                </c:pt>
                <c:pt idx="11">
                  <c:v>170</c:v>
                </c:pt>
                <c:pt idx="12">
                  <c:v>177.09252557740888</c:v>
                </c:pt>
                <c:pt idx="13">
                  <c:v>186.40526781787636</c:v>
                </c:pt>
                <c:pt idx="14">
                  <c:v>195.4833534485978</c:v>
                </c:pt>
                <c:pt idx="15">
                  <c:v>217.17736414688881</c:v>
                </c:pt>
                <c:pt idx="16">
                  <c:v>204.15676618910891</c:v>
                </c:pt>
                <c:pt idx="17">
                  <c:v>214.82520559874493</c:v>
                </c:pt>
                <c:pt idx="18">
                  <c:v>224.71672620383583</c:v>
                </c:pt>
                <c:pt idx="19">
                  <c:v>251.7965352415338</c:v>
                </c:pt>
                <c:pt idx="20">
                  <c:v>291.05351928467002</c:v>
                </c:pt>
                <c:pt idx="22">
                  <c:v>314.47832685103737</c:v>
                </c:pt>
                <c:pt idx="23">
                  <c:v>365.18341981231845</c:v>
                </c:pt>
              </c:numCache>
            </c:numRef>
          </c:val>
          <c:smooth val="0"/>
          <c:extLst>
            <c:ext xmlns:c16="http://schemas.microsoft.com/office/drawing/2014/chart" uri="{C3380CC4-5D6E-409C-BE32-E72D297353CC}">
              <c16:uniqueId val="{00000000-4B66-40FF-B803-3E78220A9B2D}"/>
            </c:ext>
          </c:extLst>
        </c:ser>
        <c:ser>
          <c:idx val="2"/>
          <c:order val="2"/>
          <c:tx>
            <c:strRef>
              <c:f>'16'!$G$6:$H$6</c:f>
              <c:strCache>
                <c:ptCount val="1"/>
                <c:pt idx="0">
                  <c:v>Canadian WRS</c:v>
                </c:pt>
              </c:strCache>
            </c:strRef>
          </c:tx>
          <c:cat>
            <c:numRef>
              <c:f>'16'!$N$8:$N$31</c:f>
              <c:numCache>
                <c:formatCode>mmm\-yy</c:formatCode>
                <c:ptCount val="24"/>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'16'!$P$8:$P$31</c:f>
              <c:numCache>
                <c:formatCode>0</c:formatCode>
                <c:ptCount val="24"/>
                <c:pt idx="0">
                  <c:v>179.84608737526446</c:v>
                </c:pt>
                <c:pt idx="1">
                  <c:v>186.75110999999998</c:v>
                </c:pt>
                <c:pt idx="2">
                  <c:v>220.90781266580973</c:v>
                </c:pt>
                <c:pt idx="3">
                  <c:v>215</c:v>
                </c:pt>
                <c:pt idx="4" formatCode="General">
                  <c:v>208</c:v>
                </c:pt>
                <c:pt idx="5" formatCode="General">
                  <c:v>199</c:v>
                </c:pt>
                <c:pt idx="6" formatCode="General">
                  <c:v>204</c:v>
                </c:pt>
                <c:pt idx="7" formatCode="General">
                  <c:v>195</c:v>
                </c:pt>
                <c:pt idx="8" formatCode="General">
                  <c:v>192</c:v>
                </c:pt>
                <c:pt idx="9" formatCode="General">
                  <c:v>186</c:v>
                </c:pt>
                <c:pt idx="10" formatCode="General">
                  <c:v>187</c:v>
                </c:pt>
                <c:pt idx="11">
                  <c:v>189</c:v>
                </c:pt>
                <c:pt idx="12">
                  <c:v>165.35555572300007</c:v>
                </c:pt>
                <c:pt idx="13">
                  <c:v>190.02701916172467</c:v>
                </c:pt>
                <c:pt idx="14">
                  <c:v>195.2668893943185</c:v>
                </c:pt>
                <c:pt idx="15">
                  <c:v>195.18521229698376</c:v>
                </c:pt>
                <c:pt idx="16">
                  <c:v>206.0752893210522</c:v>
                </c:pt>
                <c:pt idx="17">
                  <c:v>215.4115169975104</c:v>
                </c:pt>
                <c:pt idx="18">
                  <c:v>224.52085389448848</c:v>
                </c:pt>
                <c:pt idx="19">
                  <c:v>242.16923152955016</c:v>
                </c:pt>
                <c:pt idx="20">
                  <c:v>236.72206263368295</c:v>
                </c:pt>
                <c:pt idx="21">
                  <c:v>246.77399957362135</c:v>
                </c:pt>
                <c:pt idx="22">
                  <c:v>297.82257417658997</c:v>
                </c:pt>
                <c:pt idx="23">
                  <c:v>349.62283716758714</c:v>
                </c:pt>
              </c:numCache>
            </c:numRef>
          </c:val>
          <c:smooth val="0"/>
          <c:extLst>
            <c:ext xmlns:c16="http://schemas.microsoft.com/office/drawing/2014/chart" uri="{C3380CC4-5D6E-409C-BE32-E72D297353CC}">
              <c16:uniqueId val="{00000001-4B66-40FF-B803-3E78220A9B2D}"/>
            </c:ext>
          </c:extLst>
        </c:ser>
        <c:dLbls>
          <c:showLegendKey val="0"/>
          <c:showVal val="0"/>
          <c:showCatName val="0"/>
          <c:showSerName val="0"/>
          <c:showPercent val="0"/>
          <c:showBubbleSize val="0"/>
        </c:dLbls>
        <c:marker val="1"/>
        <c:smooth val="0"/>
        <c:axId val="986326528"/>
        <c:axId val="984110720"/>
      </c:lineChart>
      <c:dateAx>
        <c:axId val="986326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Offset val="100"/>
        <c:baseTimeUnit val="months"/>
      </c:date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8.4494872595973214E-2"/>
          <c:y val="0.90243891790753861"/>
          <c:w val="0.68115622664193598"/>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a:t>
            </a:r>
            <a:r>
              <a:rPr lang="es-CL" sz="900" b="1" i="0" u="none" strike="noStrike" baseline="0">
                <a:solidFill>
                  <a:sysClr val="windowText" lastClr="000000"/>
                </a:solidFill>
                <a:latin typeface="Arial"/>
                <a:cs typeface="Arial"/>
              </a:rPr>
              <a:t>2020-2021</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manualLayout>
          <c:layoutTarget val="inner"/>
          <c:xMode val="edge"/>
          <c:yMode val="edge"/>
          <c:x val="0.15663598868323281"/>
          <c:y val="0.18967178607624541"/>
          <c:w val="0.73706839785123479"/>
          <c:h val="0.61137716360065231"/>
        </c:manualLayout>
      </c:layout>
      <c:lineChart>
        <c:grouping val="standard"/>
        <c:varyColors val="0"/>
        <c:ser>
          <c:idx val="5"/>
          <c:order val="0"/>
          <c:tx>
            <c:strRef>
              <c:f>'18'!$N$7</c:f>
              <c:strCache>
                <c:ptCount val="1"/>
                <c:pt idx="0">
                  <c:v>Suave </c:v>
                </c:pt>
              </c:strCache>
            </c:strRef>
          </c:tx>
          <c:marker>
            <c:symbol val="none"/>
          </c:marker>
          <c:cat>
            <c:numRef>
              <c:f>'18'!$M$8:$M$32</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'18'!$N$8:$N$32</c:f>
              <c:numCache>
                <c:formatCode>_-* #,##0_-;\-* #,##0_-;_-* \-??_-;_-@_-</c:formatCode>
                <c:ptCount val="25"/>
                <c:pt idx="0">
                  <c:v>167.84891608145881</c:v>
                </c:pt>
                <c:pt idx="1">
                  <c:v>173.21892904509284</c:v>
                </c:pt>
                <c:pt idx="2">
                  <c:v>177.25376344086021</c:v>
                </c:pt>
                <c:pt idx="3">
                  <c:v>189.05</c:v>
                </c:pt>
                <c:pt idx="4">
                  <c:v>197.32885304659499</c:v>
                </c:pt>
                <c:pt idx="5">
                  <c:v>194.96666666666673</c:v>
                </c:pt>
                <c:pt idx="6">
                  <c:v>186.45161290322579</c:v>
                </c:pt>
                <c:pt idx="7">
                  <c:v>193</c:v>
                </c:pt>
                <c:pt idx="8">
                  <c:v>201.16666666666669</c:v>
                </c:pt>
                <c:pt idx="9">
                  <c:v>191.77419354838707</c:v>
                </c:pt>
                <c:pt idx="10">
                  <c:v>214.70833333333331</c:v>
                </c:pt>
                <c:pt idx="11">
                  <c:v>205.94212962962965</c:v>
                </c:pt>
                <c:pt idx="12">
                  <c:v>190.7912081790758</c:v>
                </c:pt>
                <c:pt idx="13">
                  <c:v>194.04661943319834</c:v>
                </c:pt>
                <c:pt idx="14">
                  <c:v>195.93255131964807</c:v>
                </c:pt>
                <c:pt idx="15">
                  <c:v>200.89111111111114</c:v>
                </c:pt>
                <c:pt idx="16">
                  <c:v>203.28819444444446</c:v>
                </c:pt>
                <c:pt idx="17">
                  <c:v>209.24126984126983</c:v>
                </c:pt>
                <c:pt idx="18">
                  <c:v>218.50952380952384</c:v>
                </c:pt>
                <c:pt idx="19">
                  <c:v>241</c:v>
                </c:pt>
                <c:pt idx="20">
                  <c:v>248.10683760683764</c:v>
                </c:pt>
                <c:pt idx="21">
                  <c:v>252.02419354838707</c:v>
                </c:pt>
                <c:pt idx="22">
                  <c:v>262.1875</c:v>
                </c:pt>
              </c:numCache>
            </c:numRef>
          </c:val>
          <c:smooth val="0"/>
          <c:extLst>
            <c:ext xmlns:c16="http://schemas.microsoft.com/office/drawing/2014/chart" uri="{C3380CC4-5D6E-409C-BE32-E72D297353CC}">
              <c16:uniqueId val="{00000000-04A0-4971-8DE5-8425A9B76861}"/>
            </c:ext>
          </c:extLst>
        </c:ser>
        <c:ser>
          <c:idx val="1"/>
          <c:order val="1"/>
          <c:tx>
            <c:strRef>
              <c:f>'18'!$O$7</c:f>
              <c:strCache>
                <c:ptCount val="1"/>
                <c:pt idx="0">
                  <c:v>Intermedio</c:v>
                </c:pt>
              </c:strCache>
            </c:strRef>
          </c:tx>
          <c:marker>
            <c:symbol val="none"/>
          </c:marker>
          <c:cat>
            <c:numRef>
              <c:f>'18'!$M$8:$M$32</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'18'!$O$8:$O$32</c:f>
              <c:numCache>
                <c:formatCode>_-* #,##0_-;\-* #,##0_-;_-* \-??_-;_-@_-</c:formatCode>
                <c:ptCount val="25"/>
                <c:pt idx="0">
                  <c:v>173.5213821241872</c:v>
                </c:pt>
                <c:pt idx="1">
                  <c:v>179.82508836490845</c:v>
                </c:pt>
                <c:pt idx="2">
                  <c:v>191.72243401759533</c:v>
                </c:pt>
                <c:pt idx="3">
                  <c:v>201.28435185185182</c:v>
                </c:pt>
                <c:pt idx="4">
                  <c:v>202.50035842293906</c:v>
                </c:pt>
                <c:pt idx="5">
                  <c:v>198.63240740740741</c:v>
                </c:pt>
                <c:pt idx="6">
                  <c:v>197.90322580645162</c:v>
                </c:pt>
                <c:pt idx="7">
                  <c:v>199</c:v>
                </c:pt>
                <c:pt idx="8">
                  <c:v>199.99107142857144</c:v>
                </c:pt>
                <c:pt idx="9">
                  <c:v>194.58525345622118</c:v>
                </c:pt>
                <c:pt idx="10">
                  <c:v>202.5</c:v>
                </c:pt>
                <c:pt idx="11">
                  <c:v>209.45886752136749</c:v>
                </c:pt>
                <c:pt idx="12">
                  <c:v>195.03810664112387</c:v>
                </c:pt>
                <c:pt idx="13">
                  <c:v>197.594057537743</c:v>
                </c:pt>
                <c:pt idx="14">
                  <c:v>201.09551971326164</c:v>
                </c:pt>
                <c:pt idx="15">
                  <c:v>205.39523809523808</c:v>
                </c:pt>
                <c:pt idx="16">
                  <c:v>208.30208333333331</c:v>
                </c:pt>
                <c:pt idx="17">
                  <c:v>212.06726190476192</c:v>
                </c:pt>
                <c:pt idx="18">
                  <c:v>221.21300563236045</c:v>
                </c:pt>
                <c:pt idx="19">
                  <c:v>240</c:v>
                </c:pt>
                <c:pt idx="20">
                  <c:v>248.8636363636364</c:v>
                </c:pt>
                <c:pt idx="21">
                  <c:v>250.21642228739</c:v>
                </c:pt>
                <c:pt idx="22">
                  <c:v>262.85000000000002</c:v>
                </c:pt>
              </c:numCache>
            </c:numRef>
          </c:val>
          <c:smooth val="0"/>
          <c:extLst>
            <c:ext xmlns:c16="http://schemas.microsoft.com/office/drawing/2014/chart" uri="{C3380CC4-5D6E-409C-BE32-E72D297353CC}">
              <c16:uniqueId val="{00000002-04A0-4971-8DE5-8425A9B76861}"/>
            </c:ext>
          </c:extLst>
        </c:ser>
        <c:ser>
          <c:idx val="0"/>
          <c:order val="2"/>
          <c:tx>
            <c:strRef>
              <c:f>'18'!$P$7</c:f>
              <c:strCache>
                <c:ptCount val="1"/>
                <c:pt idx="0">
                  <c:v>Fuerte</c:v>
                </c:pt>
              </c:strCache>
            </c:strRef>
          </c:tx>
          <c:marker>
            <c:symbol val="none"/>
          </c:marker>
          <c:cat>
            <c:numRef>
              <c:f>'18'!$M$8:$M$32</c:f>
              <c:numCache>
                <c:formatCode>mmm\-yy</c:formatCode>
                <c:ptCount val="25"/>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numCache>
            </c:numRef>
          </c:cat>
          <c:val>
            <c:numRef>
              <c:f>'18'!$P$8:$P$32</c:f>
              <c:numCache>
                <c:formatCode>_-* #,##0_-;\-* #,##0_-;_-* \-??_-;_-@_-</c:formatCode>
                <c:ptCount val="25"/>
                <c:pt idx="0">
                  <c:v>177.34495979445921</c:v>
                </c:pt>
                <c:pt idx="1">
                  <c:v>182.2215413164561</c:v>
                </c:pt>
                <c:pt idx="2">
                  <c:v>187.74655870445341</c:v>
                </c:pt>
                <c:pt idx="3">
                  <c:v>202.02111111111108</c:v>
                </c:pt>
                <c:pt idx="4">
                  <c:v>199.39354838709679</c:v>
                </c:pt>
                <c:pt idx="5">
                  <c:v>192.68333333333331</c:v>
                </c:pt>
                <c:pt idx="6">
                  <c:v>190</c:v>
                </c:pt>
                <c:pt idx="7">
                  <c:v>202</c:v>
                </c:pt>
                <c:pt idx="8">
                  <c:v>202.88888888888891</c:v>
                </c:pt>
                <c:pt idx="9">
                  <c:v>199.78494623655916</c:v>
                </c:pt>
                <c:pt idx="10">
                  <c:v>208.75</c:v>
                </c:pt>
                <c:pt idx="11">
                  <c:v>214.67206790123456</c:v>
                </c:pt>
                <c:pt idx="12">
                  <c:v>199.09104166666665</c:v>
                </c:pt>
                <c:pt idx="13">
                  <c:v>201.98578373015877</c:v>
                </c:pt>
                <c:pt idx="14">
                  <c:v>203.53825475599669</c:v>
                </c:pt>
                <c:pt idx="15">
                  <c:v>208.02047619047619</c:v>
                </c:pt>
                <c:pt idx="16">
                  <c:v>211.36904761904759</c:v>
                </c:pt>
                <c:pt idx="17">
                  <c:v>216.07428571428574</c:v>
                </c:pt>
                <c:pt idx="18">
                  <c:v>224.66666666666663</c:v>
                </c:pt>
                <c:pt idx="19">
                  <c:v>247</c:v>
                </c:pt>
                <c:pt idx="20">
                  <c:v>255.88076923076923</c:v>
                </c:pt>
                <c:pt idx="21">
                  <c:v>250.87741935483871</c:v>
                </c:pt>
                <c:pt idx="22">
                  <c:v>267.8125</c:v>
                </c:pt>
              </c:numCache>
            </c:numRef>
          </c:val>
          <c:smooth val="0"/>
          <c:extLst>
            <c:ext xmlns:c16="http://schemas.microsoft.com/office/drawing/2014/chart" uri="{C3380CC4-5D6E-409C-BE32-E72D297353CC}">
              <c16:uniqueId val="{00000000-78B1-4618-90DC-4E663D90ECA0}"/>
            </c:ext>
          </c:extLst>
        </c:ser>
        <c:dLbls>
          <c:showLegendKey val="0"/>
          <c:showVal val="0"/>
          <c:showCatName val="0"/>
          <c:showSerName val="0"/>
          <c:showPercent val="0"/>
          <c:showBubbleSize val="0"/>
        </c:dLbls>
        <c:smooth val="0"/>
        <c:axId val="244237312"/>
        <c:axId val="244178944"/>
      </c:lineChart>
      <c:dateAx>
        <c:axId val="244237312"/>
        <c:scaling>
          <c:orientation val="minMax"/>
        </c:scaling>
        <c:delete val="0"/>
        <c:axPos val="b"/>
        <c:numFmt formatCode="mmm\-yy"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0"/>
        <c:lblOffset val="100"/>
        <c:baseTimeUnit val="months"/>
      </c:dateAx>
      <c:valAx>
        <c:axId val="244178944"/>
        <c:scaling>
          <c:orientation val="minMax"/>
          <c:max val="270"/>
          <c:min val="160"/>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layout>
        <c:manualLayout>
          <c:xMode val="edge"/>
          <c:yMode val="edge"/>
          <c:x val="0.16721975080489923"/>
          <c:y val="0.91473159953001404"/>
          <c:w val="0.67314068833183305"/>
          <c:h val="8.081400012665977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1.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6.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83</xdr:row>
      <xdr:rowOff>66675</xdr:rowOff>
    </xdr:from>
    <xdr:to>
      <xdr:col>1</xdr:col>
      <xdr:colOff>466725</xdr:colOff>
      <xdr:row>83</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18</xdr:row>
      <xdr:rowOff>114300</xdr:rowOff>
    </xdr:from>
    <xdr:to>
      <xdr:col>10</xdr:col>
      <xdr:colOff>0</xdr:colOff>
      <xdr:row>36</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57150</xdr:colOff>
      <xdr:row>23</xdr:row>
      <xdr:rowOff>76200</xdr:rowOff>
    </xdr:from>
    <xdr:to>
      <xdr:col>10</xdr:col>
      <xdr:colOff>571500</xdr:colOff>
      <xdr:row>38</xdr:row>
      <xdr:rowOff>98425</xdr:rowOff>
    </xdr:to>
    <xdr:graphicFrame macro="">
      <xdr:nvGraphicFramePr>
        <xdr:cNvPr id="4" name="3 Gráfico">
          <a:extLst>
            <a:ext uri="{FF2B5EF4-FFF2-40B4-BE49-F238E27FC236}">
              <a16:creationId xmlns:a16="http://schemas.microsoft.com/office/drawing/2014/main" id="{1B40EAA3-7CFE-4024-B6CA-5F91C5BAD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466725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57151</xdr:colOff>
      <xdr:row>20</xdr:row>
      <xdr:rowOff>95250</xdr:rowOff>
    </xdr:from>
    <xdr:to>
      <xdr:col>10</xdr:col>
      <xdr:colOff>501651</xdr:colOff>
      <xdr:row>32</xdr:row>
      <xdr:rowOff>104775</xdr:rowOff>
    </xdr:to>
    <xdr:graphicFrame macro="">
      <xdr:nvGraphicFramePr>
        <xdr:cNvPr id="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69850</xdr:colOff>
      <xdr:row>21</xdr:row>
      <xdr:rowOff>69850</xdr:rowOff>
    </xdr:from>
    <xdr:to>
      <xdr:col>10</xdr:col>
      <xdr:colOff>520700</xdr:colOff>
      <xdr:row>31</xdr:row>
      <xdr:rowOff>241300</xdr:rowOff>
    </xdr:to>
    <xdr:graphicFrame macro="">
      <xdr:nvGraphicFramePr>
        <xdr:cNvPr id="4"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21</xdr:row>
      <xdr:rowOff>0</xdr:rowOff>
    </xdr:from>
    <xdr:to>
      <xdr:col>1</xdr:col>
      <xdr:colOff>0</xdr:colOff>
      <xdr:row>35</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1</xdr:col>
      <xdr:colOff>0</xdr:colOff>
      <xdr:row>64</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66675</xdr:colOff>
      <xdr:row>31</xdr:row>
      <xdr:rowOff>28575</xdr:rowOff>
    </xdr:from>
    <xdr:to>
      <xdr:col>7</xdr:col>
      <xdr:colOff>914400</xdr:colOff>
      <xdr:row>47</xdr:row>
      <xdr:rowOff>57150</xdr:rowOff>
    </xdr:to>
    <xdr:graphicFrame macro="">
      <xdr:nvGraphicFramePr>
        <xdr:cNvPr id="9"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69848</xdr:colOff>
      <xdr:row>1</xdr:row>
      <xdr:rowOff>76199</xdr:rowOff>
    </xdr:from>
    <xdr:to>
      <xdr:col>9</xdr:col>
      <xdr:colOff>571500</xdr:colOff>
      <xdr:row>24</xdr:row>
      <xdr:rowOff>117927</xdr:rowOff>
    </xdr:to>
    <xdr:graphicFrame macro="">
      <xdr:nvGraphicFramePr>
        <xdr:cNvPr id="10" name="Gráfico 2">
          <a:extLst>
            <a:ext uri="{FF2B5EF4-FFF2-40B4-BE49-F238E27FC236}">
              <a16:creationId xmlns:a16="http://schemas.microsoft.com/office/drawing/2014/main" id="{153FA4FC-ED88-4814-8853-7BAEE83D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428625</xdr:colOff>
      <xdr:row>39</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79375</xdr:colOff>
      <xdr:row>18</xdr:row>
      <xdr:rowOff>133350</xdr:rowOff>
    </xdr:from>
    <xdr:to>
      <xdr:col>7</xdr:col>
      <xdr:colOff>930275</xdr:colOff>
      <xdr:row>33</xdr:row>
      <xdr:rowOff>158750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28575</xdr:colOff>
      <xdr:row>16</xdr:row>
      <xdr:rowOff>171450</xdr:rowOff>
    </xdr:from>
    <xdr:to>
      <xdr:col>6</xdr:col>
      <xdr:colOff>1104900</xdr:colOff>
      <xdr:row>31</xdr:row>
      <xdr:rowOff>180975</xdr:rowOff>
    </xdr:to>
    <xdr:graphicFrame macro="">
      <xdr:nvGraphicFramePr>
        <xdr:cNvPr id="12"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209550</xdr:colOff>
      <xdr:row>18</xdr:row>
      <xdr:rowOff>0</xdr:rowOff>
    </xdr:from>
    <xdr:to>
      <xdr:col>4</xdr:col>
      <xdr:colOff>1428750</xdr:colOff>
      <xdr:row>35</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66675</xdr:colOff>
      <xdr:row>20</xdr:row>
      <xdr:rowOff>76200</xdr:rowOff>
    </xdr:from>
    <xdr:to>
      <xdr:col>7</xdr:col>
      <xdr:colOff>800100</xdr:colOff>
      <xdr:row>38</xdr:row>
      <xdr:rowOff>133350</xdr:rowOff>
    </xdr:to>
    <xdr:graphicFrame macro="">
      <xdr:nvGraphicFramePr>
        <xdr:cNvPr id="3"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47625</xdr:colOff>
      <xdr:row>21</xdr:row>
      <xdr:rowOff>123825</xdr:rowOff>
    </xdr:from>
    <xdr:to>
      <xdr:col>6</xdr:col>
      <xdr:colOff>914400</xdr:colOff>
      <xdr:row>38</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9524</xdr:colOff>
      <xdr:row>22</xdr:row>
      <xdr:rowOff>95250</xdr:rowOff>
    </xdr:from>
    <xdr:to>
      <xdr:col>9</xdr:col>
      <xdr:colOff>600074</xdr:colOff>
      <xdr:row>38</xdr:row>
      <xdr:rowOff>47625</xdr:rowOff>
    </xdr:to>
    <xdr:graphicFrame macro="">
      <xdr:nvGraphicFramePr>
        <xdr:cNvPr id="23268" name="3 Gráfico">
          <a:extLst>
            <a:ext uri="{FF2B5EF4-FFF2-40B4-BE49-F238E27FC236}">
              <a16:creationId xmlns:a16="http://schemas.microsoft.com/office/drawing/2014/main" id="{84513811-0152-45F6-93E7-6BA83C85C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0.001</cdr:x>
      <cdr:y>0.93721</cdr:y>
    </cdr:from>
    <cdr:to>
      <cdr:x>0.001</cdr:x>
      <cdr:y>0.93721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5</xdr:col>
      <xdr:colOff>1371600</xdr:colOff>
      <xdr:row>32</xdr:row>
      <xdr:rowOff>123825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184150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0.00475</cdr:x>
      <cdr:y>0.90597</cdr:y>
    </cdr:from>
    <cdr:to>
      <cdr:x>0.79784</cdr:x>
      <cdr:y>0.9927</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25394" y="2424838"/>
          <a:ext cx="4242932" cy="232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1.xml><?xml version="1.0" encoding="utf-8"?>
<xdr:wsDr xmlns:xdr="http://schemas.openxmlformats.org/drawingml/2006/spreadsheetDrawing" xmlns:a="http://schemas.openxmlformats.org/drawingml/2006/main">
  <xdr:twoCellAnchor>
    <xdr:from>
      <xdr:col>2</xdr:col>
      <xdr:colOff>47625</xdr:colOff>
      <xdr:row>14</xdr:row>
      <xdr:rowOff>76200</xdr:rowOff>
    </xdr:from>
    <xdr:to>
      <xdr:col>7</xdr:col>
      <xdr:colOff>0</xdr:colOff>
      <xdr:row>35</xdr:row>
      <xdr:rowOff>38100</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5.xml><?xml version="1.0" encoding="utf-8"?>
<xdr:wsDr xmlns:xdr="http://schemas.openxmlformats.org/drawingml/2006/spreadsheetDrawing" xmlns:a="http://schemas.openxmlformats.org/drawingml/2006/main">
  <xdr:twoCellAnchor>
    <xdr:from>
      <xdr:col>1</xdr:col>
      <xdr:colOff>76200</xdr:colOff>
      <xdr:row>27</xdr:row>
      <xdr:rowOff>28575</xdr:rowOff>
    </xdr:from>
    <xdr:to>
      <xdr:col>7</xdr:col>
      <xdr:colOff>0</xdr:colOff>
      <xdr:row>44</xdr:row>
      <xdr:rowOff>152400</xdr:rowOff>
    </xdr:to>
    <xdr:graphicFrame macro="">
      <xdr:nvGraphicFramePr>
        <xdr:cNvPr id="8"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93663</xdr:colOff>
      <xdr:row>0</xdr:row>
      <xdr:rowOff>158749</xdr:rowOff>
    </xdr:from>
    <xdr:to>
      <xdr:col>4</xdr:col>
      <xdr:colOff>1524000</xdr:colOff>
      <xdr:row>23</xdr:row>
      <xdr:rowOff>73024</xdr:rowOff>
    </xdr:to>
    <xdr:graphicFrame macro="">
      <xdr:nvGraphicFramePr>
        <xdr:cNvPr id="2" name="Gráfico 2">
          <a:extLst>
            <a:ext uri="{FF2B5EF4-FFF2-40B4-BE49-F238E27FC236}">
              <a16:creationId xmlns:a16="http://schemas.microsoft.com/office/drawing/2014/main" id="{282DAF28-8055-41F7-9570-0941B14C02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38</xdr:row>
      <xdr:rowOff>57150</xdr:rowOff>
    </xdr:from>
    <xdr:to>
      <xdr:col>1</xdr:col>
      <xdr:colOff>447675</xdr:colOff>
      <xdr:row>38</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1.xml><?xml version="1.0" encoding="utf-8"?>
<xdr:wsDr xmlns:xdr="http://schemas.openxmlformats.org/drawingml/2006/spreadsheetDrawing" xmlns:a="http://schemas.openxmlformats.org/drawingml/2006/main">
  <xdr:twoCellAnchor>
    <xdr:from>
      <xdr:col>1</xdr:col>
      <xdr:colOff>44450</xdr:colOff>
      <xdr:row>15</xdr:row>
      <xdr:rowOff>190500</xdr:rowOff>
    </xdr:from>
    <xdr:to>
      <xdr:col>6</xdr:col>
      <xdr:colOff>955675</xdr:colOff>
      <xdr:row>35</xdr:row>
      <xdr:rowOff>28575</xdr:rowOff>
    </xdr:to>
    <xdr:graphicFrame macro="">
      <xdr:nvGraphicFramePr>
        <xdr:cNvPr id="10"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3.xml><?xml version="1.0" encoding="utf-8"?>
<xdr:wsDr xmlns:xdr="http://schemas.openxmlformats.org/drawingml/2006/spreadsheetDrawing" xmlns:a="http://schemas.openxmlformats.org/drawingml/2006/main">
  <xdr:twoCellAnchor>
    <xdr:from>
      <xdr:col>1</xdr:col>
      <xdr:colOff>41275</xdr:colOff>
      <xdr:row>20</xdr:row>
      <xdr:rowOff>92075</xdr:rowOff>
    </xdr:from>
    <xdr:to>
      <xdr:col>5</xdr:col>
      <xdr:colOff>31750</xdr:colOff>
      <xdr:row>45</xdr:row>
      <xdr:rowOff>127000</xdr:rowOff>
    </xdr:to>
    <xdr:graphicFrame macro="">
      <xdr:nvGraphicFramePr>
        <xdr:cNvPr id="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5.xml><?xml version="1.0" encoding="utf-8"?>
<xdr:wsDr xmlns:xdr="http://schemas.openxmlformats.org/drawingml/2006/spreadsheetDrawing" xmlns:a="http://schemas.openxmlformats.org/drawingml/2006/main">
  <xdr:twoCellAnchor>
    <xdr:from>
      <xdr:col>1</xdr:col>
      <xdr:colOff>38100</xdr:colOff>
      <xdr:row>22</xdr:row>
      <xdr:rowOff>123825</xdr:rowOff>
    </xdr:from>
    <xdr:to>
      <xdr:col>6</xdr:col>
      <xdr:colOff>1114425</xdr:colOff>
      <xdr:row>38</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7.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6</xdr:col>
      <xdr:colOff>838200</xdr:colOff>
      <xdr:row>37</xdr:row>
      <xdr:rowOff>133350</xdr:rowOff>
    </xdr:to>
    <xdr:graphicFrame macro="">
      <xdr:nvGraphicFramePr>
        <xdr:cNvPr id="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0.0094</cdr:x>
      <cdr:y>0.89233</cdr:y>
    </cdr:from>
    <cdr:to>
      <cdr:x>0.80325</cdr:x>
      <cdr:y>0.95772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42261" y="2694331"/>
          <a:ext cx="3568990" cy="1974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59.xml><?xml version="1.0" encoding="utf-8"?>
<xdr:wsDr xmlns:xdr="http://schemas.openxmlformats.org/drawingml/2006/spreadsheetDrawing" xmlns:a="http://schemas.openxmlformats.org/drawingml/2006/main">
  <xdr:twoCellAnchor>
    <xdr:from>
      <xdr:col>1</xdr:col>
      <xdr:colOff>76200</xdr:colOff>
      <xdr:row>21</xdr:row>
      <xdr:rowOff>152401</xdr:rowOff>
    </xdr:from>
    <xdr:to>
      <xdr:col>12</xdr:col>
      <xdr:colOff>457200</xdr:colOff>
      <xdr:row>37</xdr:row>
      <xdr:rowOff>88901</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50801</xdr:colOff>
      <xdr:row>17</xdr:row>
      <xdr:rowOff>9525</xdr:rowOff>
    </xdr:from>
    <xdr:to>
      <xdr:col>6</xdr:col>
      <xdr:colOff>920751</xdr:colOff>
      <xdr:row>36</xdr:row>
      <xdr:rowOff>53975</xdr:rowOff>
    </xdr:to>
    <xdr:graphicFrame macro="">
      <xdr:nvGraphicFramePr>
        <xdr:cNvPr id="8"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32</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16</xdr:row>
      <xdr:rowOff>66675</xdr:rowOff>
    </xdr:from>
    <xdr:to>
      <xdr:col>9</xdr:col>
      <xdr:colOff>0</xdr:colOff>
      <xdr:row>32</xdr:row>
      <xdr:rowOff>57150</xdr:rowOff>
    </xdr:to>
    <xdr:graphicFrame macro="">
      <xdr:nvGraphicFramePr>
        <xdr:cNvPr id="3" name="Chart 1">
          <a:extLst>
            <a:ext uri="{FF2B5EF4-FFF2-40B4-BE49-F238E27FC236}">
              <a16:creationId xmlns:a16="http://schemas.microsoft.com/office/drawing/2014/main" id="{939DC653-6287-46FE-AC00-F21CDC712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3.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4.xml><?xml version="1.0" encoding="utf-8"?>
<xdr:wsDr xmlns:xdr="http://schemas.openxmlformats.org/drawingml/2006/spreadsheetDrawing" xmlns:a="http://schemas.openxmlformats.org/drawingml/2006/main">
  <xdr:twoCellAnchor>
    <xdr:from>
      <xdr:col>1</xdr:col>
      <xdr:colOff>142876</xdr:colOff>
      <xdr:row>17</xdr:row>
      <xdr:rowOff>31751</xdr:rowOff>
    </xdr:from>
    <xdr:to>
      <xdr:col>6</xdr:col>
      <xdr:colOff>876300</xdr:colOff>
      <xdr:row>32</xdr:row>
      <xdr:rowOff>946150</xdr:rowOff>
    </xdr:to>
    <xdr:graphicFrame macro="">
      <xdr:nvGraphicFramePr>
        <xdr:cNvPr id="3" name="Chart 1">
          <a:extLst>
            <a:ext uri="{FF2B5EF4-FFF2-40B4-BE49-F238E27FC236}">
              <a16:creationId xmlns:a16="http://schemas.microsoft.com/office/drawing/2014/main" id="{7E0E28F2-9A87-4B71-B990-7CA0CD128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0.04166</cdr:x>
      <cdr:y>0.86425</cdr:y>
    </cdr:from>
    <cdr:to>
      <cdr:x>0.85218</cdr:x>
      <cdr:y>0.97627</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217055" y="3347687"/>
          <a:ext cx="4222951" cy="4339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6.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30</xdr:row>
      <xdr:rowOff>9525</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7.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8.xml><?xml version="1.0" encoding="utf-8"?>
<xdr:wsDr xmlns:xdr="http://schemas.openxmlformats.org/drawingml/2006/spreadsheetDrawing" xmlns:a="http://schemas.openxmlformats.org/drawingml/2006/main">
  <xdr:twoCellAnchor>
    <xdr:from>
      <xdr:col>1</xdr:col>
      <xdr:colOff>0</xdr:colOff>
      <xdr:row>22</xdr:row>
      <xdr:rowOff>400050</xdr:rowOff>
    </xdr:from>
    <xdr:to>
      <xdr:col>1</xdr:col>
      <xdr:colOff>0</xdr:colOff>
      <xdr:row>43</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xdr:col>
      <xdr:colOff>0</xdr:colOff>
      <xdr:row>72</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0</xdr:col>
      <xdr:colOff>114300</xdr:colOff>
      <xdr:row>31</xdr:row>
      <xdr:rowOff>47625</xdr:rowOff>
    </xdr:from>
    <xdr:to>
      <xdr:col>8</xdr:col>
      <xdr:colOff>952500</xdr:colOff>
      <xdr:row>45</xdr:row>
      <xdr:rowOff>0</xdr:rowOff>
    </xdr:to>
    <xdr:graphicFrame macro="">
      <xdr:nvGraphicFramePr>
        <xdr:cNvPr id="8" name="Chart 4">
          <a:extLst>
            <a:ext uri="{FF2B5EF4-FFF2-40B4-BE49-F238E27FC236}">
              <a16:creationId xmlns:a16="http://schemas.microsoft.com/office/drawing/2014/main" id="{E0F15917-9E23-4DD7-8A68-1579F8E189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195439</xdr:colOff>
      <xdr:row>0</xdr:row>
      <xdr:rowOff>91722</xdr:rowOff>
    </xdr:from>
    <xdr:to>
      <xdr:col>5</xdr:col>
      <xdr:colOff>162279</xdr:colOff>
      <xdr:row>23</xdr:row>
      <xdr:rowOff>42333</xdr:rowOff>
    </xdr:to>
    <xdr:graphicFrame macro="">
      <xdr:nvGraphicFramePr>
        <xdr:cNvPr id="9" name="Gráfico 1">
          <a:extLst>
            <a:ext uri="{FF2B5EF4-FFF2-40B4-BE49-F238E27FC236}">
              <a16:creationId xmlns:a16="http://schemas.microsoft.com/office/drawing/2014/main" id="{B2C31E4C-1051-4B10-86DC-223E36E75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293864</xdr:colOff>
      <xdr:row>21</xdr:row>
      <xdr:rowOff>100188</xdr:rowOff>
    </xdr:from>
    <xdr:to>
      <xdr:col>3</xdr:col>
      <xdr:colOff>417689</xdr:colOff>
      <xdr:row>23</xdr:row>
      <xdr:rowOff>65333</xdr:rowOff>
    </xdr:to>
    <xdr:sp macro="" textlink="">
      <xdr:nvSpPr>
        <xdr:cNvPr id="5" name="CuadroTexto 4">
          <a:extLst>
            <a:ext uri="{FF2B5EF4-FFF2-40B4-BE49-F238E27FC236}">
              <a16:creationId xmlns:a16="http://schemas.microsoft.com/office/drawing/2014/main" id="{5AD82060-A1D3-4EC8-BF58-05808422549E}"/>
            </a:ext>
          </a:extLst>
        </xdr:cNvPr>
        <xdr:cNvSpPr txBox="1"/>
      </xdr:nvSpPr>
      <xdr:spPr>
        <a:xfrm>
          <a:off x="293864" y="3508021"/>
          <a:ext cx="3164769" cy="28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5</xdr:col>
      <xdr:colOff>1047750</xdr:colOff>
      <xdr:row>20</xdr:row>
      <xdr:rowOff>133350</xdr:rowOff>
    </xdr:to>
    <xdr:graphicFrame macro="">
      <xdr:nvGraphicFramePr>
        <xdr:cNvPr id="7" name="Gráfico 2">
          <a:extLst>
            <a:ext uri="{FF2B5EF4-FFF2-40B4-BE49-F238E27FC236}">
              <a16:creationId xmlns:a16="http://schemas.microsoft.com/office/drawing/2014/main" id="{86885784-CB77-44DA-84A0-74343A312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74.xml><?xml version="1.0" encoding="utf-8"?>
<xdr:wsDr xmlns:xdr="http://schemas.openxmlformats.org/drawingml/2006/spreadsheetDrawing" xmlns:a="http://schemas.openxmlformats.org/drawingml/2006/main">
  <xdr:twoCellAnchor>
    <xdr:from>
      <xdr:col>0</xdr:col>
      <xdr:colOff>177799</xdr:colOff>
      <xdr:row>0</xdr:row>
      <xdr:rowOff>63500</xdr:rowOff>
    </xdr:from>
    <xdr:to>
      <xdr:col>4</xdr:col>
      <xdr:colOff>1289050</xdr:colOff>
      <xdr:row>19</xdr:row>
      <xdr:rowOff>133350</xdr:rowOff>
    </xdr:to>
    <xdr:graphicFrame macro="">
      <xdr:nvGraphicFramePr>
        <xdr:cNvPr id="6" name="Gráfico 2" descr="Fuente: elaborado por Odepa.&#10;">
          <a:extLst>
            <a:ext uri="{FF2B5EF4-FFF2-40B4-BE49-F238E27FC236}">
              <a16:creationId xmlns:a16="http://schemas.microsoft.com/office/drawing/2014/main" id="{C07EF1E6-DA3F-4046-B696-433E1B86FE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c:userShapes xmlns:c="http://schemas.openxmlformats.org/drawingml/2006/chart">
  <cdr:relSizeAnchor xmlns:cdr="http://schemas.openxmlformats.org/drawingml/2006/chartDrawing">
    <cdr:from>
      <cdr:x>0.05284</cdr:x>
      <cdr:y>0.94227</cdr:y>
    </cdr:from>
    <cdr:to>
      <cdr:x>0.49983</cdr:x>
      <cdr:y>0.99704</cdr:y>
    </cdr:to>
    <cdr:sp macro="" textlink="">
      <cdr:nvSpPr>
        <cdr:cNvPr id="2" name="CuadroTexto 1">
          <a:extLst xmlns:a="http://schemas.openxmlformats.org/drawingml/2006/main">
            <a:ext uri="{FF2B5EF4-FFF2-40B4-BE49-F238E27FC236}">
              <a16:creationId xmlns:a16="http://schemas.microsoft.com/office/drawing/2014/main" id="{45D262EC-E88B-448B-AD62-08ECFFB78147}"/>
            </a:ext>
          </a:extLst>
        </cdr:cNvPr>
        <cdr:cNvSpPr txBox="1"/>
      </cdr:nvSpPr>
      <cdr:spPr>
        <a:xfrm xmlns:a="http://schemas.openxmlformats.org/drawingml/2006/main">
          <a:off x="336553" y="4044776"/>
          <a:ext cx="2846902" cy="2351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900"/>
            <a:t>Fuente: elaborado por Odepa.</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18</xdr:row>
      <xdr:rowOff>47625</xdr:rowOff>
    </xdr:from>
    <xdr:to>
      <xdr:col>8</xdr:col>
      <xdr:colOff>0</xdr:colOff>
      <xdr:row>35</xdr:row>
      <xdr:rowOff>381000</xdr:rowOff>
    </xdr:to>
    <xdr:graphicFrame macro="">
      <xdr:nvGraphicFramePr>
        <xdr:cNvPr id="3"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magyp.gob.ar/sitio/areas/ss_mercados_agropecuarios/logistica/_archivos/000022_Posici&#243;n%20de%20Buques%20en%20Puertos%20y%20Anunciados%20(Line%20up)/000008_Movimientos%20Portuarios%20Internos%20-%20Actual.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F87"/>
  <sheetViews>
    <sheetView showFormulas="1" tabSelected="1" zoomScaleNormal="100" workbookViewId="0">
      <selection activeCell="E47" sqref="E47"/>
    </sheetView>
  </sheetViews>
  <sheetFormatPr baseColWidth="10" defaultColWidth="10.921875" defaultRowHeight="17.399999999999999"/>
  <cols>
    <col min="1" max="4" width="6.921875" customWidth="1"/>
    <col min="5" max="5" width="6.69140625" customWidth="1"/>
  </cols>
  <sheetData>
    <row r="1" spans="1:5">
      <c r="A1" s="243"/>
      <c r="B1" s="244"/>
      <c r="C1" s="244"/>
      <c r="D1" s="244"/>
      <c r="E1" s="244"/>
    </row>
    <row r="2" spans="1:5">
      <c r="A2" s="244"/>
      <c r="B2" s="244"/>
      <c r="C2" s="244"/>
      <c r="D2" s="244"/>
      <c r="E2" s="244"/>
    </row>
    <row r="3" spans="1:5">
      <c r="B3" s="244"/>
      <c r="C3" s="244"/>
      <c r="D3" s="244"/>
      <c r="E3" s="244"/>
    </row>
    <row r="4" spans="1:5">
      <c r="A4" s="244"/>
      <c r="B4" s="244"/>
      <c r="C4" s="244"/>
      <c r="D4" s="245"/>
      <c r="E4" s="244"/>
    </row>
    <row r="5" spans="1:5">
      <c r="A5" s="243"/>
      <c r="C5" s="244"/>
      <c r="D5" s="246"/>
      <c r="E5" s="244"/>
    </row>
    <row r="6" spans="1:5">
      <c r="A6" s="243"/>
      <c r="B6" s="244"/>
      <c r="C6" s="244"/>
      <c r="D6" s="244"/>
      <c r="E6" s="244"/>
    </row>
    <row r="7" spans="1:5">
      <c r="A7" s="243"/>
      <c r="B7" s="244"/>
      <c r="C7" s="244"/>
      <c r="D7" s="244"/>
      <c r="E7" s="244"/>
    </row>
    <row r="8" spans="1:5">
      <c r="A8" s="244"/>
      <c r="B8" s="244"/>
      <c r="C8" s="244"/>
      <c r="D8" s="245"/>
      <c r="E8" s="244"/>
    </row>
    <row r="9" spans="1:5">
      <c r="A9" s="247"/>
      <c r="B9" s="244"/>
      <c r="C9" s="244"/>
      <c r="D9" s="244"/>
      <c r="E9" s="244"/>
    </row>
    <row r="10" spans="1:5">
      <c r="A10" s="243"/>
      <c r="B10" s="244"/>
      <c r="C10" s="244"/>
      <c r="D10" s="244"/>
      <c r="E10" s="244"/>
    </row>
    <row r="11" spans="1:5">
      <c r="A11" s="243"/>
      <c r="B11" s="244"/>
      <c r="C11" s="244"/>
      <c r="D11" s="244"/>
      <c r="E11" s="244"/>
    </row>
    <row r="12" spans="1:5">
      <c r="A12" s="243"/>
      <c r="B12" s="244"/>
      <c r="C12" s="244"/>
      <c r="D12" s="244"/>
      <c r="E12" s="244"/>
    </row>
    <row r="13" spans="1:5">
      <c r="A13" s="243"/>
      <c r="B13" s="244"/>
      <c r="C13" s="244"/>
      <c r="D13" s="244"/>
      <c r="E13" s="244"/>
    </row>
    <row r="14" spans="1:5">
      <c r="A14" s="243"/>
      <c r="B14" s="244"/>
      <c r="C14" s="244"/>
      <c r="D14" s="244"/>
      <c r="E14" s="244"/>
    </row>
    <row r="15" spans="1:5">
      <c r="A15" s="243"/>
      <c r="B15" s="244"/>
      <c r="C15" s="244"/>
      <c r="D15" s="244"/>
      <c r="E15" s="244"/>
    </row>
    <row r="16" spans="1:5">
      <c r="A16" s="243"/>
      <c r="B16" s="244"/>
      <c r="C16" s="244"/>
      <c r="D16" s="244"/>
      <c r="E16" s="244"/>
    </row>
    <row r="17" spans="1:5">
      <c r="A17" s="243"/>
      <c r="B17" s="244"/>
      <c r="C17" s="244"/>
      <c r="D17" s="244"/>
      <c r="E17" s="244"/>
    </row>
    <row r="18" spans="1:5" ht="19.350000000000001" customHeight="1">
      <c r="A18" s="720" t="s">
        <v>0</v>
      </c>
      <c r="B18" s="720"/>
      <c r="C18" s="720"/>
      <c r="D18" s="720"/>
      <c r="E18" s="720"/>
    </row>
    <row r="19" spans="1:5" ht="19.8">
      <c r="A19" s="244"/>
      <c r="B19" s="244"/>
      <c r="C19" s="721"/>
      <c r="D19" s="721"/>
      <c r="E19" s="721"/>
    </row>
    <row r="20" spans="1:5">
      <c r="A20" s="244"/>
      <c r="B20" s="244"/>
      <c r="C20" s="244"/>
      <c r="D20" s="244"/>
      <c r="E20" s="244"/>
    </row>
    <row r="21" spans="1:5">
      <c r="A21" s="244"/>
      <c r="B21" s="244"/>
      <c r="C21" s="244"/>
      <c r="D21" s="248"/>
      <c r="E21" s="244"/>
    </row>
    <row r="22" spans="1:5">
      <c r="A22" s="722"/>
      <c r="B22" s="722"/>
      <c r="C22" s="722"/>
      <c r="D22" s="722"/>
      <c r="E22" s="722"/>
    </row>
    <row r="23" spans="1:5">
      <c r="A23" s="244"/>
      <c r="B23" s="244"/>
      <c r="C23" s="244"/>
      <c r="D23" s="244"/>
      <c r="E23" s="244"/>
    </row>
    <row r="24" spans="1:5">
      <c r="A24" s="243"/>
      <c r="B24" s="244"/>
      <c r="C24" s="244"/>
      <c r="D24" s="244"/>
      <c r="E24" s="244"/>
    </row>
    <row r="25" spans="1:5">
      <c r="A25" s="243"/>
      <c r="B25" s="244"/>
      <c r="C25" s="244"/>
      <c r="D25" s="245"/>
      <c r="E25" s="244"/>
    </row>
    <row r="26" spans="1:5">
      <c r="A26" s="243"/>
      <c r="B26" s="244"/>
      <c r="C26" s="244"/>
      <c r="D26" s="248"/>
      <c r="E26" s="244"/>
    </row>
    <row r="27" spans="1:5">
      <c r="B27" s="244"/>
      <c r="C27" s="244"/>
      <c r="D27" s="244"/>
      <c r="E27" s="244"/>
    </row>
    <row r="28" spans="1:5">
      <c r="A28" s="243"/>
      <c r="B28" s="244"/>
      <c r="C28" s="244"/>
      <c r="D28" s="244"/>
      <c r="E28" s="244"/>
    </row>
    <row r="29" spans="1:5">
      <c r="A29" s="243"/>
      <c r="B29" s="244"/>
      <c r="C29" s="244"/>
      <c r="D29" s="244"/>
      <c r="E29" s="244"/>
    </row>
    <row r="30" spans="1:5">
      <c r="A30" s="243"/>
      <c r="B30" s="244"/>
      <c r="C30" s="244"/>
      <c r="D30" s="245"/>
      <c r="E30" s="244"/>
    </row>
    <row r="31" spans="1:5">
      <c r="A31" s="243"/>
      <c r="B31" s="244"/>
      <c r="C31" s="244"/>
      <c r="D31" s="244"/>
      <c r="E31" s="244"/>
    </row>
    <row r="32" spans="1:5">
      <c r="A32" s="243"/>
      <c r="B32" s="244"/>
      <c r="C32" s="244"/>
      <c r="D32" s="244"/>
      <c r="E32" s="244"/>
    </row>
    <row r="33" spans="1:5">
      <c r="A33" s="243"/>
      <c r="B33" s="244"/>
      <c r="C33" s="244"/>
      <c r="D33" s="244"/>
      <c r="E33" s="244"/>
    </row>
    <row r="34" spans="1:5">
      <c r="A34" s="243"/>
      <c r="B34" s="244"/>
      <c r="C34" s="244"/>
      <c r="D34" s="244"/>
      <c r="E34" s="244"/>
    </row>
    <row r="35" spans="1:5">
      <c r="A35" s="577"/>
      <c r="B35" s="577"/>
      <c r="C35" s="577"/>
      <c r="D35" s="577"/>
      <c r="E35" s="577"/>
    </row>
    <row r="36" spans="1:5">
      <c r="A36" s="243"/>
      <c r="B36" s="244"/>
      <c r="C36" s="244"/>
      <c r="D36" s="244"/>
      <c r="E36" s="244"/>
    </row>
    <row r="37" spans="1:5">
      <c r="A37" s="243"/>
      <c r="B37" s="244"/>
      <c r="C37" s="244"/>
      <c r="D37" s="244"/>
      <c r="E37" s="244"/>
    </row>
    <row r="38" spans="1:5">
      <c r="A38" s="243"/>
      <c r="B38" s="244"/>
      <c r="C38" s="244"/>
      <c r="D38" s="244"/>
      <c r="E38" s="244"/>
    </row>
    <row r="39" spans="1:5">
      <c r="A39" s="249"/>
      <c r="B39" s="244"/>
      <c r="C39" s="249"/>
      <c r="D39" s="250"/>
      <c r="E39" s="244"/>
    </row>
    <row r="40" spans="1:5">
      <c r="A40" s="243"/>
      <c r="B40" s="724" t="s">
        <v>727</v>
      </c>
      <c r="C40" s="724"/>
      <c r="D40" s="724"/>
      <c r="E40" s="357"/>
    </row>
    <row r="41" spans="1:5">
      <c r="A41" s="243"/>
      <c r="B41" s="462"/>
      <c r="C41" s="462"/>
      <c r="D41" s="462"/>
      <c r="E41" s="357"/>
    </row>
    <row r="42" spans="1:5">
      <c r="A42" s="577"/>
      <c r="B42" s="577"/>
      <c r="E42" s="244"/>
    </row>
    <row r="43" spans="1:5">
      <c r="A43" s="577"/>
      <c r="B43" s="577"/>
      <c r="C43" s="577"/>
      <c r="D43" s="577"/>
      <c r="E43" s="577"/>
    </row>
    <row r="44" spans="1:5">
      <c r="A44" s="577"/>
      <c r="B44" s="577"/>
      <c r="C44" s="577"/>
      <c r="D44" s="577"/>
      <c r="E44" s="577"/>
    </row>
    <row r="45" spans="1:5">
      <c r="A45" s="577"/>
      <c r="B45" s="577"/>
      <c r="C45" s="577"/>
      <c r="D45" s="577"/>
      <c r="E45" s="577"/>
    </row>
    <row r="46" spans="1:5">
      <c r="A46" s="577"/>
      <c r="B46" s="577"/>
      <c r="C46" s="577"/>
      <c r="D46" s="577"/>
      <c r="E46" s="577"/>
    </row>
    <row r="47" spans="1:5">
      <c r="A47" s="577"/>
      <c r="B47" s="577"/>
      <c r="C47" s="577"/>
      <c r="D47" s="577"/>
      <c r="E47" s="577"/>
    </row>
    <row r="48" spans="1:5">
      <c r="A48" s="577"/>
      <c r="B48" s="577"/>
      <c r="C48" s="577"/>
      <c r="D48" s="577"/>
      <c r="E48" s="577"/>
    </row>
    <row r="49" spans="1:6">
      <c r="A49" s="577"/>
      <c r="B49" s="577"/>
      <c r="C49" s="577"/>
      <c r="D49" s="577"/>
      <c r="E49" s="577"/>
    </row>
    <row r="50" spans="1:6">
      <c r="A50" s="577"/>
      <c r="B50" s="577"/>
      <c r="C50" s="577"/>
      <c r="D50" s="577"/>
      <c r="E50" s="577"/>
    </row>
    <row r="51" spans="1:6">
      <c r="A51" s="723" t="s">
        <v>1</v>
      </c>
      <c r="B51" s="723"/>
      <c r="C51" s="723"/>
      <c r="D51" s="723"/>
      <c r="E51" s="723"/>
      <c r="F51" s="578"/>
    </row>
    <row r="52" spans="1:6" ht="48" customHeight="1">
      <c r="A52" s="716" t="s">
        <v>725</v>
      </c>
      <c r="B52" s="717"/>
      <c r="C52" s="717"/>
      <c r="D52" s="717"/>
      <c r="E52" s="717"/>
      <c r="F52" s="579"/>
    </row>
    <row r="53" spans="1:6">
      <c r="A53" s="718" t="s">
        <v>2</v>
      </c>
      <c r="B53" s="718"/>
      <c r="C53" s="718"/>
      <c r="D53" s="718"/>
      <c r="E53" s="718"/>
    </row>
    <row r="54" spans="1:6">
      <c r="A54" s="718" t="s">
        <v>3</v>
      </c>
      <c r="B54" s="718"/>
      <c r="C54" s="718"/>
      <c r="D54" s="718"/>
      <c r="E54" s="718"/>
    </row>
    <row r="55" spans="1:6">
      <c r="A55" s="718" t="s">
        <v>4</v>
      </c>
      <c r="B55" s="718"/>
      <c r="C55" s="718"/>
      <c r="D55" s="718"/>
      <c r="E55" s="718"/>
    </row>
    <row r="57" spans="1:6">
      <c r="A57" s="718"/>
      <c r="B57" s="718"/>
      <c r="C57" s="718"/>
      <c r="D57" s="718"/>
      <c r="E57" s="718"/>
    </row>
    <row r="58" spans="1:6">
      <c r="A58" s="718" t="s">
        <v>5</v>
      </c>
      <c r="B58" s="718"/>
      <c r="C58" s="718"/>
      <c r="D58" s="718"/>
      <c r="E58" s="718"/>
    </row>
    <row r="59" spans="1:6">
      <c r="A59" s="718" t="s">
        <v>6</v>
      </c>
      <c r="B59" s="718"/>
      <c r="C59" s="718"/>
      <c r="D59" s="718"/>
      <c r="E59" s="718"/>
    </row>
    <row r="60" spans="1:6">
      <c r="A60" s="577"/>
      <c r="B60" s="577"/>
      <c r="C60" s="577"/>
      <c r="D60" s="577"/>
      <c r="E60" s="577"/>
    </row>
    <row r="61" spans="1:6">
      <c r="A61" s="719" t="s">
        <v>7</v>
      </c>
      <c r="B61" s="719"/>
      <c r="C61" s="719"/>
      <c r="D61" s="719"/>
      <c r="E61" s="719"/>
    </row>
    <row r="62" spans="1:6">
      <c r="A62" s="718" t="s">
        <v>8</v>
      </c>
      <c r="B62" s="718"/>
      <c r="C62" s="718"/>
      <c r="D62" s="718"/>
      <c r="E62" s="718"/>
    </row>
    <row r="63" spans="1:6">
      <c r="A63" s="577"/>
      <c r="B63" s="577"/>
      <c r="C63" s="577"/>
      <c r="D63" s="577"/>
      <c r="E63" s="577"/>
    </row>
    <row r="64" spans="1:6">
      <c r="A64" s="577"/>
      <c r="B64" s="577"/>
      <c r="C64" s="577"/>
      <c r="D64" s="577"/>
      <c r="E64" s="577"/>
    </row>
    <row r="65" spans="1:5">
      <c r="A65" s="577"/>
      <c r="B65" s="577"/>
      <c r="C65" s="577"/>
      <c r="D65" s="577"/>
      <c r="E65" s="577"/>
    </row>
    <row r="66" spans="1:5">
      <c r="A66" s="577"/>
      <c r="B66" s="577"/>
      <c r="C66" s="577"/>
      <c r="D66" s="577"/>
      <c r="E66" s="577"/>
    </row>
    <row r="67" spans="1:5">
      <c r="A67" s="251"/>
      <c r="B67" s="577"/>
      <c r="C67" s="577"/>
      <c r="D67" s="577"/>
      <c r="E67" s="577"/>
    </row>
    <row r="68" spans="1:5">
      <c r="A68" s="715" t="s">
        <v>9</v>
      </c>
      <c r="B68" s="715"/>
      <c r="C68" s="715"/>
      <c r="D68" s="715"/>
      <c r="E68" s="715"/>
    </row>
    <row r="69" spans="1:5">
      <c r="A69" s="715" t="s">
        <v>10</v>
      </c>
      <c r="B69" s="715"/>
      <c r="C69" s="715"/>
      <c r="D69" s="715"/>
      <c r="E69" s="715"/>
    </row>
    <row r="70" spans="1:5">
      <c r="A70" s="251"/>
      <c r="B70" s="577"/>
      <c r="C70" s="577"/>
      <c r="D70" s="577"/>
      <c r="E70" s="577"/>
    </row>
    <row r="71" spans="1:5">
      <c r="A71" s="251"/>
      <c r="B71" s="577"/>
      <c r="C71" s="577"/>
      <c r="D71" s="577"/>
      <c r="E71" s="577"/>
    </row>
    <row r="72" spans="1:5">
      <c r="A72" s="251"/>
      <c r="B72" s="577"/>
      <c r="C72" s="577"/>
      <c r="D72" s="577"/>
      <c r="E72" s="577"/>
    </row>
    <row r="73" spans="1:5">
      <c r="A73" s="715" t="s">
        <v>11</v>
      </c>
      <c r="B73" s="715"/>
      <c r="C73" s="715"/>
      <c r="D73" s="715"/>
      <c r="E73" s="715"/>
    </row>
    <row r="74" spans="1:5">
      <c r="A74" s="251"/>
      <c r="B74" s="577"/>
      <c r="C74" s="577"/>
      <c r="D74" s="577"/>
      <c r="E74" s="577"/>
    </row>
    <row r="75" spans="1:5">
      <c r="A75" s="251"/>
      <c r="B75" s="577"/>
      <c r="C75" s="577"/>
      <c r="D75" s="577"/>
      <c r="E75" s="577"/>
    </row>
    <row r="76" spans="1:5">
      <c r="A76" s="251"/>
      <c r="B76" s="577"/>
      <c r="C76" s="577"/>
      <c r="D76" s="577"/>
      <c r="E76" s="577"/>
    </row>
    <row r="77" spans="1:5">
      <c r="A77" s="251"/>
      <c r="B77" s="577"/>
      <c r="C77" s="577"/>
      <c r="D77" s="577"/>
      <c r="E77" s="577"/>
    </row>
    <row r="78" spans="1:5">
      <c r="A78" s="251"/>
      <c r="B78" s="577"/>
      <c r="C78" s="577"/>
      <c r="D78" s="577"/>
      <c r="E78" s="577"/>
    </row>
    <row r="79" spans="1:5">
      <c r="A79" s="580"/>
      <c r="B79" s="580"/>
      <c r="C79" s="577"/>
      <c r="D79" s="577"/>
      <c r="E79" s="577"/>
    </row>
    <row r="80" spans="1:5">
      <c r="A80" s="252" t="s">
        <v>12</v>
      </c>
      <c r="B80" s="577"/>
      <c r="C80" s="577"/>
      <c r="D80" s="577"/>
      <c r="E80" s="577"/>
    </row>
    <row r="81" spans="1:5">
      <c r="A81" s="252" t="s">
        <v>13</v>
      </c>
      <c r="B81" s="577"/>
      <c r="C81" s="577"/>
      <c r="D81" s="577"/>
      <c r="E81" s="577"/>
    </row>
    <row r="82" spans="1:5">
      <c r="A82" s="252" t="s">
        <v>14</v>
      </c>
      <c r="B82" s="577"/>
      <c r="C82" s="253"/>
      <c r="D82" s="254"/>
      <c r="E82" s="577"/>
    </row>
    <row r="83" spans="1:5">
      <c r="A83" s="255" t="s">
        <v>15</v>
      </c>
      <c r="B83" s="581"/>
      <c r="C83" s="577"/>
      <c r="D83" s="577"/>
      <c r="E83" s="577"/>
    </row>
    <row r="84" spans="1:5">
      <c r="A84" s="577"/>
      <c r="B84" s="577"/>
      <c r="C84" s="577"/>
      <c r="D84" s="577"/>
      <c r="E84" s="577"/>
    </row>
    <row r="85" spans="1:5">
      <c r="A85" s="582"/>
      <c r="B85" s="582"/>
      <c r="C85" s="582"/>
      <c r="D85" s="582"/>
      <c r="E85" s="582"/>
    </row>
    <row r="86" spans="1:5">
      <c r="A86" s="582"/>
      <c r="B86" s="582"/>
      <c r="C86" s="582"/>
      <c r="D86" s="582"/>
      <c r="E86" s="582"/>
    </row>
    <row r="87" spans="1:5">
      <c r="A87" s="582"/>
      <c r="B87" s="582"/>
      <c r="C87" s="582"/>
      <c r="D87" s="582"/>
      <c r="E87" s="582"/>
    </row>
  </sheetData>
  <mergeCells count="17">
    <mergeCell ref="A18:E18"/>
    <mergeCell ref="C19:E19"/>
    <mergeCell ref="A22:E22"/>
    <mergeCell ref="A51:E51"/>
    <mergeCell ref="A54:E54"/>
    <mergeCell ref="A53:E53"/>
    <mergeCell ref="B40:D40"/>
    <mergeCell ref="A68:E68"/>
    <mergeCell ref="A69:E69"/>
    <mergeCell ref="A73:E73"/>
    <mergeCell ref="A52:E52"/>
    <mergeCell ref="A55:E55"/>
    <mergeCell ref="A61:E61"/>
    <mergeCell ref="A62:E62"/>
    <mergeCell ref="A57:E57"/>
    <mergeCell ref="A58:E58"/>
    <mergeCell ref="A59:E59"/>
  </mergeCells>
  <pageMargins left="0.19685039370078741" right="0.70866141732283472" top="0.31496062992125984" bottom="0.31496062992125984" header="0.31496062992125984" footer="0.23622047244094491"/>
  <pageSetup paperSize="126"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79998168889431442"/>
    <pageSetUpPr fitToPage="1"/>
  </sheetPr>
  <dimension ref="B1:V52"/>
  <sheetViews>
    <sheetView topLeftCell="A16" zoomScaleNormal="100" zoomScaleSheetLayoutView="50" workbookViewId="0">
      <selection activeCell="J23" sqref="J23"/>
    </sheetView>
  </sheetViews>
  <sheetFormatPr baseColWidth="10" defaultColWidth="10.921875" defaultRowHeight="13.2"/>
  <cols>
    <col min="1" max="1" width="2.15234375" style="8" customWidth="1"/>
    <col min="2" max="2" width="13.921875" style="8" customWidth="1"/>
    <col min="3" max="3" width="15.3828125" style="8" customWidth="1"/>
    <col min="4" max="6" width="9.921875" style="8" customWidth="1"/>
    <col min="7" max="7" width="3.53515625" style="8" customWidth="1"/>
    <col min="8" max="8" width="4.07421875" style="8" customWidth="1"/>
    <col min="9" max="9" width="14.15234375" style="8" customWidth="1"/>
    <col min="10" max="10" width="4.07421875" style="8" customWidth="1"/>
    <col min="11" max="16384" width="10.921875" style="8"/>
  </cols>
  <sheetData>
    <row r="1" spans="2:22">
      <c r="B1" s="746" t="s">
        <v>173</v>
      </c>
      <c r="C1" s="746"/>
      <c r="D1" s="746"/>
      <c r="E1" s="746"/>
      <c r="F1" s="746"/>
      <c r="G1" s="746"/>
      <c r="H1" s="40"/>
      <c r="I1" s="40"/>
      <c r="J1" s="40"/>
      <c r="K1" s="40"/>
      <c r="L1" s="40"/>
      <c r="M1" s="40"/>
      <c r="N1" s="40"/>
      <c r="O1" s="40"/>
      <c r="P1" s="40"/>
      <c r="Q1" s="40"/>
      <c r="R1" s="40"/>
      <c r="S1" s="40"/>
      <c r="T1" s="40"/>
      <c r="U1" s="40"/>
      <c r="V1" s="40"/>
    </row>
    <row r="2" spans="2:22">
      <c r="B2" s="32"/>
      <c r="C2" s="32"/>
      <c r="D2" s="32"/>
      <c r="E2" s="32"/>
      <c r="F2" s="32"/>
      <c r="G2" s="32"/>
      <c r="H2" s="40"/>
      <c r="I2" s="40"/>
      <c r="J2" s="40"/>
      <c r="K2" s="40"/>
      <c r="L2" s="40"/>
      <c r="M2" s="40"/>
      <c r="N2" s="40"/>
      <c r="O2" s="40"/>
      <c r="P2" s="40"/>
      <c r="Q2" s="40"/>
      <c r="R2" s="40"/>
      <c r="S2" s="40"/>
      <c r="T2" s="40"/>
      <c r="U2" s="40"/>
      <c r="V2" s="40"/>
    </row>
    <row r="3" spans="2:22" ht="18" customHeight="1">
      <c r="B3" s="747" t="s">
        <v>174</v>
      </c>
      <c r="C3" s="747"/>
      <c r="D3" s="766"/>
      <c r="E3" s="766"/>
      <c r="F3" s="766"/>
      <c r="G3" s="36"/>
      <c r="H3" s="40"/>
      <c r="I3" s="40"/>
      <c r="J3" s="40"/>
      <c r="K3" s="40"/>
      <c r="L3" s="40"/>
      <c r="M3" s="40"/>
      <c r="N3" s="40"/>
      <c r="O3" s="40"/>
      <c r="P3" s="40"/>
      <c r="Q3" s="40"/>
      <c r="R3" s="40"/>
      <c r="S3" s="40"/>
      <c r="T3" s="40"/>
      <c r="U3" s="40"/>
      <c r="V3" s="40"/>
    </row>
    <row r="4" spans="2:22" s="19" customFormat="1" ht="45" customHeight="1">
      <c r="B4" s="748" t="s">
        <v>175</v>
      </c>
      <c r="C4" s="767"/>
      <c r="D4" s="767"/>
      <c r="E4" s="767"/>
      <c r="F4" s="767"/>
    </row>
    <row r="5" spans="2:22" s="19" customFormat="1" ht="30.9" customHeight="1">
      <c r="B5" s="768"/>
      <c r="C5" s="768"/>
      <c r="D5" s="362" t="s">
        <v>176</v>
      </c>
      <c r="E5" s="362" t="s">
        <v>177</v>
      </c>
      <c r="F5" s="362" t="s">
        <v>178</v>
      </c>
    </row>
    <row r="6" spans="2:22" s="19" customFormat="1" ht="15.75" customHeight="1">
      <c r="B6" s="763" t="s">
        <v>179</v>
      </c>
      <c r="C6" s="763"/>
      <c r="D6" s="52">
        <v>72</v>
      </c>
      <c r="E6" s="52">
        <v>80</v>
      </c>
      <c r="F6" s="603">
        <v>65</v>
      </c>
    </row>
    <row r="7" spans="2:22" s="19" customFormat="1" ht="15.75" customHeight="1">
      <c r="B7" s="762" t="s">
        <v>180</v>
      </c>
      <c r="C7" s="763"/>
      <c r="D7" s="68">
        <v>55900</v>
      </c>
      <c r="E7" s="68">
        <v>107250</v>
      </c>
      <c r="F7" s="604">
        <v>49500</v>
      </c>
    </row>
    <row r="8" spans="2:22" ht="15.75" customHeight="1">
      <c r="B8" s="762" t="s">
        <v>181</v>
      </c>
      <c r="C8" s="763"/>
      <c r="D8" s="68">
        <v>291600</v>
      </c>
      <c r="E8" s="68">
        <v>263800</v>
      </c>
      <c r="F8" s="604">
        <v>255550</v>
      </c>
      <c r="G8" s="40"/>
      <c r="H8" s="133"/>
      <c r="I8" s="147"/>
      <c r="J8" s="40"/>
      <c r="K8" s="40"/>
      <c r="L8" s="40"/>
      <c r="M8" s="40"/>
      <c r="N8" s="40"/>
      <c r="O8" s="40"/>
      <c r="P8" s="40"/>
      <c r="Q8" s="40"/>
      <c r="R8" s="40"/>
      <c r="S8" s="40"/>
      <c r="T8" s="40"/>
      <c r="U8" s="40"/>
      <c r="V8" s="40"/>
    </row>
    <row r="9" spans="2:22" ht="15.75" customHeight="1">
      <c r="B9" s="762" t="s">
        <v>182</v>
      </c>
      <c r="C9" s="763"/>
      <c r="D9" s="68">
        <v>510310</v>
      </c>
      <c r="E9" s="68">
        <v>574810</v>
      </c>
      <c r="F9" s="604">
        <v>464810</v>
      </c>
      <c r="G9" s="40"/>
      <c r="H9" s="133"/>
      <c r="I9" s="147"/>
      <c r="J9" s="40"/>
      <c r="K9" s="40"/>
      <c r="L9" s="40"/>
      <c r="M9" s="40"/>
      <c r="N9" s="40"/>
      <c r="O9" s="40"/>
      <c r="P9" s="40"/>
      <c r="Q9" s="40"/>
      <c r="R9" s="40"/>
      <c r="S9" s="40"/>
      <c r="T9" s="40"/>
      <c r="U9" s="40"/>
      <c r="V9" s="40"/>
    </row>
    <row r="10" spans="2:22" ht="15.75" customHeight="1">
      <c r="B10" s="764" t="s">
        <v>183</v>
      </c>
      <c r="C10" s="765"/>
      <c r="D10" s="68">
        <f>42891+74308</f>
        <v>117199</v>
      </c>
      <c r="E10" s="68">
        <f>47293+59589</f>
        <v>106882</v>
      </c>
      <c r="F10" s="604">
        <f>38493+48501</f>
        <v>86994</v>
      </c>
      <c r="G10" s="40"/>
      <c r="H10" s="133"/>
      <c r="I10" s="147"/>
      <c r="J10" s="40"/>
      <c r="K10" s="40"/>
      <c r="L10" s="40"/>
      <c r="M10" s="40"/>
      <c r="N10" s="40"/>
      <c r="O10" s="40"/>
      <c r="P10" s="40"/>
      <c r="Q10" s="40"/>
      <c r="R10" s="40"/>
      <c r="S10" s="40"/>
      <c r="T10" s="40"/>
      <c r="U10" s="40"/>
      <c r="V10" s="40"/>
    </row>
    <row r="11" spans="2:22" ht="15.75" customHeight="1">
      <c r="B11" s="762" t="s">
        <v>184</v>
      </c>
      <c r="C11" s="763"/>
      <c r="D11" s="68">
        <f>SUM(D7:D10)</f>
        <v>975009</v>
      </c>
      <c r="E11" s="68">
        <f>SUM(E7:E10)</f>
        <v>1052742</v>
      </c>
      <c r="F11" s="68">
        <f>SUM(F7:F10)</f>
        <v>856854</v>
      </c>
      <c r="G11" s="40"/>
      <c r="H11" s="133"/>
      <c r="I11" s="147"/>
      <c r="J11" s="40"/>
      <c r="K11" s="40"/>
      <c r="L11" s="40"/>
      <c r="M11" s="40"/>
      <c r="N11" s="40"/>
      <c r="O11" s="40"/>
      <c r="P11" s="40"/>
      <c r="Q11" s="40"/>
      <c r="R11" s="40"/>
      <c r="S11" s="40"/>
      <c r="T11" s="40"/>
      <c r="U11" s="40"/>
      <c r="V11" s="40"/>
    </row>
    <row r="12" spans="2:22" ht="19.5" customHeight="1">
      <c r="B12" s="762" t="s">
        <v>185</v>
      </c>
      <c r="C12" s="770"/>
      <c r="D12" s="47">
        <v>19300</v>
      </c>
      <c r="E12" s="47">
        <v>19300</v>
      </c>
      <c r="F12" s="47">
        <v>19300</v>
      </c>
      <c r="G12" s="40"/>
      <c r="H12" s="133"/>
      <c r="I12" s="147"/>
      <c r="J12" s="40"/>
      <c r="K12" s="40"/>
      <c r="L12" s="80"/>
      <c r="M12" s="80"/>
      <c r="N12" s="80"/>
      <c r="O12" s="80"/>
      <c r="P12" s="80"/>
      <c r="Q12" s="80"/>
      <c r="R12" s="80"/>
      <c r="S12" s="80"/>
      <c r="T12" s="80"/>
      <c r="U12" s="80"/>
      <c r="V12" s="80"/>
    </row>
    <row r="13" spans="2:22" ht="16.5" customHeight="1">
      <c r="B13" s="775" t="s">
        <v>186</v>
      </c>
      <c r="C13" s="776"/>
      <c r="D13" s="47">
        <f>D12*D6</f>
        <v>1389600</v>
      </c>
      <c r="E13" s="47">
        <f>E12*E6</f>
        <v>1544000</v>
      </c>
      <c r="F13" s="47">
        <f>F12*F6</f>
        <v>1254500</v>
      </c>
      <c r="G13" s="40"/>
      <c r="H13" s="133"/>
      <c r="I13" s="147"/>
      <c r="J13" s="40"/>
      <c r="K13" s="86"/>
      <c r="L13" s="84"/>
      <c r="M13" s="83"/>
      <c r="N13" s="83"/>
      <c r="O13" s="83"/>
      <c r="P13" s="83"/>
      <c r="Q13" s="83"/>
      <c r="R13" s="83"/>
      <c r="S13" s="81"/>
      <c r="T13" s="81"/>
      <c r="U13" s="81"/>
      <c r="V13" s="81"/>
    </row>
    <row r="14" spans="2:22" ht="16.5" customHeight="1">
      <c r="B14" s="775" t="s">
        <v>187</v>
      </c>
      <c r="C14" s="776"/>
      <c r="D14" s="47">
        <f>D13-D11</f>
        <v>414591</v>
      </c>
      <c r="E14" s="47">
        <f>E13-E11</f>
        <v>491258</v>
      </c>
      <c r="F14" s="47">
        <f>F13-F11</f>
        <v>397646</v>
      </c>
      <c r="G14" s="40"/>
      <c r="H14" s="133"/>
      <c r="I14" s="147"/>
      <c r="J14" s="40"/>
      <c r="K14" s="86"/>
      <c r="L14" s="84"/>
      <c r="M14" s="83"/>
      <c r="N14" s="83"/>
      <c r="O14" s="83"/>
      <c r="P14" s="83"/>
      <c r="Q14" s="83"/>
      <c r="R14" s="83"/>
      <c r="S14" s="81"/>
      <c r="T14" s="81"/>
      <c r="U14" s="81"/>
      <c r="V14" s="81"/>
    </row>
    <row r="15" spans="2:22" ht="16.5" customHeight="1">
      <c r="B15" s="779"/>
      <c r="C15" s="780"/>
      <c r="D15" s="778"/>
      <c r="E15" s="780"/>
      <c r="F15" s="781"/>
      <c r="G15" s="40"/>
      <c r="H15" s="133"/>
      <c r="I15" s="147"/>
      <c r="J15" s="40"/>
      <c r="K15" s="86"/>
      <c r="L15" s="87"/>
      <c r="M15" s="85"/>
      <c r="N15" s="85"/>
      <c r="O15" s="85"/>
      <c r="P15" s="85"/>
      <c r="Q15" s="85"/>
      <c r="R15" s="85"/>
      <c r="S15" s="79"/>
      <c r="T15" s="79"/>
      <c r="U15" s="79"/>
      <c r="V15" s="79"/>
    </row>
    <row r="16" spans="2:22" s="19" customFormat="1" ht="16.5" customHeight="1">
      <c r="B16" s="778" t="s">
        <v>188</v>
      </c>
      <c r="C16" s="778"/>
      <c r="D16" s="778"/>
      <c r="E16" s="778"/>
      <c r="F16" s="778"/>
      <c r="H16" s="88"/>
      <c r="I16" s="89"/>
    </row>
    <row r="17" spans="2:18" ht="30" customHeight="1">
      <c r="B17" s="46" t="s">
        <v>189</v>
      </c>
      <c r="C17" s="49" t="s">
        <v>190</v>
      </c>
      <c r="D17" s="47">
        <v>60</v>
      </c>
      <c r="E17" s="47">
        <v>70</v>
      </c>
      <c r="F17" s="47">
        <v>75</v>
      </c>
      <c r="G17" s="28"/>
      <c r="H17" s="133"/>
      <c r="I17" s="147"/>
      <c r="J17" s="40"/>
      <c r="K17" s="40"/>
      <c r="L17" s="40"/>
      <c r="M17" s="40"/>
      <c r="N17" s="40"/>
      <c r="O17" s="40"/>
      <c r="P17" s="40"/>
      <c r="Q17" s="40"/>
      <c r="R17" s="40"/>
    </row>
    <row r="18" spans="2:18" ht="15.75" customHeight="1">
      <c r="B18" s="46" t="s">
        <v>191</v>
      </c>
      <c r="C18" s="46">
        <v>19300</v>
      </c>
      <c r="D18" s="47">
        <f>(D$17*$C18)-$D$11</f>
        <v>182991</v>
      </c>
      <c r="E18" s="47">
        <f>(E$17*$C18)-$D$11</f>
        <v>375991</v>
      </c>
      <c r="F18" s="47">
        <f>(F$17*$C18)-$D$11</f>
        <v>472491</v>
      </c>
      <c r="G18" s="55"/>
      <c r="H18" s="133"/>
      <c r="I18" s="83"/>
      <c r="J18" s="83"/>
      <c r="K18" s="40"/>
      <c r="L18" s="40"/>
      <c r="M18" s="40"/>
      <c r="N18" s="40"/>
      <c r="O18" s="40"/>
      <c r="P18" s="40"/>
      <c r="Q18" s="40"/>
      <c r="R18" s="40"/>
    </row>
    <row r="19" spans="2:18" ht="15.75" customHeight="1">
      <c r="B19" s="48" t="s">
        <v>192</v>
      </c>
      <c r="C19" s="48"/>
      <c r="D19" s="47">
        <f>$D$11/D17</f>
        <v>16250.15</v>
      </c>
      <c r="E19" s="47">
        <f>$D$11/E17</f>
        <v>13928.7</v>
      </c>
      <c r="F19" s="47">
        <f>$D$11/F17</f>
        <v>13000.12</v>
      </c>
      <c r="G19" s="55"/>
      <c r="H19" s="90"/>
      <c r="I19" s="83"/>
      <c r="J19" s="83"/>
      <c r="K19" s="40"/>
      <c r="L19" s="40"/>
      <c r="M19" s="40"/>
      <c r="N19" s="40"/>
      <c r="O19" s="40"/>
      <c r="P19" s="40"/>
      <c r="Q19" s="40"/>
      <c r="R19" s="40"/>
    </row>
    <row r="20" spans="2:18" ht="24.9" customHeight="1">
      <c r="B20" s="749" t="s">
        <v>193</v>
      </c>
      <c r="C20" s="749"/>
      <c r="D20" s="749"/>
      <c r="E20" s="749"/>
      <c r="F20" s="749"/>
      <c r="G20" s="55"/>
      <c r="H20" s="90"/>
      <c r="I20" s="83"/>
      <c r="J20" s="83"/>
      <c r="K20" s="40"/>
      <c r="L20" s="40"/>
      <c r="M20" s="40"/>
      <c r="N20" s="40"/>
      <c r="O20" s="40"/>
      <c r="P20" s="40"/>
      <c r="Q20" s="40"/>
      <c r="R20" s="40"/>
    </row>
    <row r="21" spans="2:18" ht="15.75" customHeight="1">
      <c r="B21" s="777" t="s">
        <v>194</v>
      </c>
      <c r="C21" s="777"/>
      <c r="D21" s="777"/>
      <c r="E21" s="777"/>
      <c r="F21" s="777"/>
      <c r="G21" s="55"/>
      <c r="H21" s="90"/>
      <c r="I21" s="83"/>
      <c r="J21" s="83"/>
      <c r="K21" s="40"/>
      <c r="L21" s="40"/>
      <c r="M21" s="40"/>
      <c r="N21" s="40"/>
      <c r="O21" s="40"/>
      <c r="P21" s="40"/>
      <c r="Q21" s="40"/>
      <c r="R21" s="40"/>
    </row>
    <row r="22" spans="2:18" ht="15.75" customHeight="1">
      <c r="B22" s="772" t="s">
        <v>195</v>
      </c>
      <c r="C22" s="773"/>
      <c r="D22" s="773"/>
      <c r="E22" s="773"/>
      <c r="F22" s="774"/>
      <c r="G22" s="55"/>
      <c r="H22" s="90"/>
      <c r="I22" s="83"/>
      <c r="J22" s="83"/>
      <c r="K22" s="40"/>
      <c r="L22" s="40"/>
      <c r="M22" s="40"/>
      <c r="N22" s="40"/>
      <c r="O22" s="40"/>
      <c r="P22" s="40"/>
      <c r="Q22" s="40"/>
      <c r="R22" s="40"/>
    </row>
    <row r="23" spans="2:18" ht="31.5" customHeight="1">
      <c r="B23" s="771" t="s">
        <v>196</v>
      </c>
      <c r="C23" s="771"/>
      <c r="D23" s="771"/>
      <c r="E23" s="771"/>
      <c r="F23" s="771"/>
      <c r="G23" s="55"/>
      <c r="H23" s="90"/>
      <c r="I23" s="83"/>
      <c r="J23" s="83"/>
      <c r="K23" s="40"/>
      <c r="L23" s="40"/>
      <c r="M23" s="40"/>
      <c r="N23" s="40"/>
      <c r="O23" s="40"/>
      <c r="P23" s="40"/>
      <c r="Q23" s="40"/>
      <c r="R23" s="40"/>
    </row>
    <row r="24" spans="2:18" ht="15" customHeight="1">
      <c r="B24" s="769" t="s">
        <v>197</v>
      </c>
      <c r="C24" s="769"/>
      <c r="D24" s="769"/>
      <c r="E24" s="769"/>
      <c r="F24" s="769"/>
      <c r="G24" s="55"/>
      <c r="H24" s="90"/>
      <c r="I24" s="83"/>
      <c r="J24" s="83"/>
      <c r="K24" s="132"/>
      <c r="L24" s="132"/>
      <c r="M24" s="133"/>
      <c r="N24" s="29"/>
      <c r="O24" s="40"/>
      <c r="P24" s="40"/>
      <c r="Q24" s="40"/>
      <c r="R24" s="40"/>
    </row>
    <row r="25" spans="2:18" ht="16.5" customHeight="1">
      <c r="B25" s="40"/>
      <c r="C25" s="35"/>
      <c r="D25" s="99"/>
      <c r="E25" s="99"/>
      <c r="F25" s="100"/>
      <c r="G25" s="55"/>
      <c r="H25" s="90"/>
      <c r="I25" s="83"/>
      <c r="J25" s="83"/>
      <c r="K25" s="132"/>
      <c r="L25" s="132"/>
      <c r="M25" s="133"/>
      <c r="N25" s="29"/>
      <c r="O25" s="40"/>
      <c r="P25" s="40"/>
      <c r="Q25" s="40"/>
      <c r="R25" s="40"/>
    </row>
    <row r="26" spans="2:18" ht="16.5" customHeight="1">
      <c r="B26" s="40"/>
      <c r="C26" s="35"/>
      <c r="D26" s="99"/>
      <c r="E26" s="99"/>
      <c r="F26" s="100"/>
      <c r="G26" s="55"/>
      <c r="H26" s="90"/>
      <c r="I26" s="83"/>
      <c r="J26" s="83"/>
      <c r="K26" s="132"/>
      <c r="L26" s="132"/>
      <c r="M26" s="133"/>
      <c r="N26" s="29"/>
      <c r="O26" s="40"/>
      <c r="P26" s="40"/>
      <c r="Q26" s="40"/>
      <c r="R26" s="40"/>
    </row>
    <row r="27" spans="2:18" ht="16.5" customHeight="1">
      <c r="B27" s="40"/>
      <c r="C27" s="35"/>
      <c r="D27" s="99"/>
      <c r="E27" s="99"/>
      <c r="F27" s="100"/>
      <c r="G27" s="55"/>
      <c r="H27" s="90"/>
      <c r="I27" s="90"/>
      <c r="J27" s="90"/>
      <c r="K27" s="601"/>
      <c r="L27" s="132"/>
      <c r="M27" s="133"/>
      <c r="N27" s="29"/>
      <c r="O27" s="40"/>
      <c r="P27" s="40"/>
      <c r="Q27" s="40"/>
      <c r="R27" s="40"/>
    </row>
    <row r="28" spans="2:18" ht="16.5" customHeight="1">
      <c r="B28" s="40"/>
      <c r="C28" s="71"/>
      <c r="D28" s="35"/>
      <c r="E28" s="40"/>
      <c r="F28" s="56"/>
      <c r="G28" s="55"/>
      <c r="H28" s="82"/>
      <c r="I28" s="147"/>
      <c r="J28" s="602"/>
      <c r="K28" s="132"/>
      <c r="L28" s="132"/>
      <c r="M28" s="133"/>
      <c r="N28" s="29"/>
      <c r="O28" s="40"/>
      <c r="P28" s="40"/>
      <c r="Q28" s="40"/>
      <c r="R28" s="40"/>
    </row>
    <row r="29" spans="2:18">
      <c r="B29" s="40"/>
      <c r="C29" s="40"/>
      <c r="D29" s="40"/>
      <c r="E29" s="40"/>
      <c r="F29" s="40"/>
      <c r="G29" s="40"/>
      <c r="H29" s="40"/>
      <c r="I29" s="40"/>
      <c r="J29" s="40"/>
      <c r="K29" s="40"/>
      <c r="L29" s="40"/>
      <c r="M29" s="40"/>
      <c r="N29" s="40"/>
      <c r="O29" s="40"/>
      <c r="P29" s="40"/>
      <c r="Q29" s="40"/>
      <c r="R29" s="40"/>
    </row>
    <row r="30" spans="2:18">
      <c r="B30" s="40"/>
      <c r="C30" s="40"/>
      <c r="D30" s="40"/>
      <c r="E30" s="40"/>
      <c r="F30" s="40"/>
      <c r="G30" s="40"/>
      <c r="H30" s="40"/>
      <c r="I30" s="40"/>
      <c r="J30" s="40"/>
      <c r="K30" s="40"/>
      <c r="L30" s="40"/>
      <c r="M30" s="40"/>
      <c r="N30" s="40"/>
      <c r="O30" s="40"/>
      <c r="P30" s="40"/>
      <c r="Q30" s="40"/>
      <c r="R30" s="40"/>
    </row>
    <row r="31" spans="2:18">
      <c r="B31" s="40"/>
      <c r="C31" s="40"/>
      <c r="D31" s="40"/>
      <c r="E31" s="40"/>
      <c r="F31" s="40"/>
      <c r="G31" s="40"/>
      <c r="H31" s="40"/>
      <c r="I31" s="40"/>
      <c r="J31" s="40"/>
      <c r="K31" s="40"/>
      <c r="L31" s="40"/>
      <c r="M31" s="40"/>
      <c r="N31" s="40"/>
      <c r="O31" s="40"/>
      <c r="P31" s="40"/>
      <c r="Q31" s="40"/>
      <c r="R31" s="40"/>
    </row>
    <row r="32" spans="2:18">
      <c r="B32" s="40"/>
      <c r="C32" s="40"/>
      <c r="D32" s="40"/>
      <c r="E32" s="40"/>
      <c r="F32" s="40"/>
      <c r="G32" s="40"/>
      <c r="H32" s="40"/>
      <c r="I32" s="40"/>
      <c r="J32" s="40"/>
      <c r="K32" s="40"/>
      <c r="L32" s="40"/>
      <c r="M32" s="40"/>
      <c r="N32" s="40"/>
      <c r="O32" s="40"/>
      <c r="P32" s="40"/>
      <c r="Q32" s="40"/>
      <c r="R32" s="40"/>
    </row>
    <row r="33" spans="3:6">
      <c r="C33" s="40"/>
      <c r="D33" s="40"/>
      <c r="E33" s="40"/>
      <c r="F33" s="40"/>
    </row>
    <row r="34" spans="3:6">
      <c r="C34" s="40"/>
      <c r="D34" s="40"/>
      <c r="E34" s="40"/>
      <c r="F34" s="40"/>
    </row>
    <row r="35" spans="3:6">
      <c r="C35" s="40"/>
      <c r="D35" s="40"/>
      <c r="E35" s="40"/>
      <c r="F35" s="40"/>
    </row>
    <row r="36" spans="3:6">
      <c r="C36" s="40"/>
      <c r="D36" s="40"/>
      <c r="E36" s="40"/>
      <c r="F36" s="40"/>
    </row>
    <row r="37" spans="3:6">
      <c r="C37" s="40"/>
      <c r="D37" s="40"/>
      <c r="E37" s="40"/>
      <c r="F37" s="40"/>
    </row>
    <row r="51" spans="2:13">
      <c r="B51" s="40"/>
      <c r="C51" s="40"/>
      <c r="D51" s="40"/>
      <c r="E51" s="40"/>
      <c r="F51" s="40"/>
      <c r="G51" s="40"/>
      <c r="H51" s="40"/>
      <c r="I51" s="40"/>
      <c r="J51" s="40"/>
      <c r="K51" s="40"/>
      <c r="L51" s="40"/>
      <c r="M51" s="40"/>
    </row>
    <row r="52" spans="2:13" ht="30" customHeight="1">
      <c r="B52" s="36"/>
      <c r="C52" s="40"/>
      <c r="D52" s="40"/>
      <c r="E52" s="40"/>
      <c r="F52" s="40"/>
      <c r="G52" s="40"/>
      <c r="H52" s="36"/>
      <c r="I52" s="40"/>
      <c r="J52" s="40"/>
      <c r="K52" s="40"/>
      <c r="L52" s="40"/>
      <c r="M52" s="40"/>
    </row>
  </sheetData>
  <mergeCells count="20">
    <mergeCell ref="B24:F24"/>
    <mergeCell ref="B12:C12"/>
    <mergeCell ref="B23:F23"/>
    <mergeCell ref="B22:F22"/>
    <mergeCell ref="B11:C11"/>
    <mergeCell ref="B14:C14"/>
    <mergeCell ref="B21:F21"/>
    <mergeCell ref="B16:F16"/>
    <mergeCell ref="B20:F20"/>
    <mergeCell ref="B13:C13"/>
    <mergeCell ref="B15:F15"/>
    <mergeCell ref="B7:C7"/>
    <mergeCell ref="B6:C6"/>
    <mergeCell ref="B8:C8"/>
    <mergeCell ref="B10:C10"/>
    <mergeCell ref="B1:G1"/>
    <mergeCell ref="B3:F3"/>
    <mergeCell ref="B4:F4"/>
    <mergeCell ref="B5:C5"/>
    <mergeCell ref="B9:C9"/>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79998168889431442"/>
    <pageSetUpPr fitToPage="1"/>
  </sheetPr>
  <dimension ref="A1:P35"/>
  <sheetViews>
    <sheetView topLeftCell="A3" zoomScaleNormal="100" workbookViewId="0">
      <selection activeCell="M16" sqref="M16:M17"/>
    </sheetView>
  </sheetViews>
  <sheetFormatPr baseColWidth="10" defaultColWidth="9.61328125" defaultRowHeight="11.4"/>
  <cols>
    <col min="1" max="1" width="1.69140625" style="1" customWidth="1"/>
    <col min="2" max="2" width="5.15234375" style="1" customWidth="1"/>
    <col min="3" max="3" width="7.84375" style="1" customWidth="1"/>
    <col min="4" max="4" width="7.23046875" style="1" customWidth="1"/>
    <col min="5" max="5" width="8.23046875" style="1" customWidth="1"/>
    <col min="6" max="7" width="7.23046875" style="1" customWidth="1"/>
    <col min="8" max="8" width="7.921875" style="1" customWidth="1"/>
    <col min="9" max="9" width="10" style="1" customWidth="1"/>
    <col min="10" max="10" width="7.23046875" style="1" customWidth="1"/>
    <col min="11" max="12" width="2.07421875" style="1" customWidth="1"/>
    <col min="13" max="13" width="7.3828125" style="399" customWidth="1"/>
    <col min="14" max="14" width="12.23046875" style="399" customWidth="1"/>
    <col min="15" max="15" width="9.61328125" style="399"/>
    <col min="16" max="16384" width="9.61328125" style="1"/>
  </cols>
  <sheetData>
    <row r="1" spans="2:16" s="15" customFormat="1" ht="18" customHeight="1">
      <c r="B1" s="746" t="s">
        <v>198</v>
      </c>
      <c r="C1" s="746"/>
      <c r="D1" s="746"/>
      <c r="E1" s="746"/>
      <c r="F1" s="746"/>
      <c r="G1" s="746"/>
      <c r="H1" s="746"/>
      <c r="I1" s="746"/>
      <c r="J1" s="746"/>
      <c r="M1" s="328"/>
      <c r="N1" s="328"/>
      <c r="O1" s="328"/>
    </row>
    <row r="2" spans="2:16" s="15" customFormat="1" ht="13.2">
      <c r="M2" s="328"/>
      <c r="N2" s="328"/>
      <c r="O2" s="328"/>
    </row>
    <row r="3" spans="2:16" s="15" customFormat="1" ht="15.75" customHeight="1">
      <c r="B3" s="725" t="s">
        <v>199</v>
      </c>
      <c r="C3" s="725"/>
      <c r="D3" s="725"/>
      <c r="E3" s="725"/>
      <c r="F3" s="725"/>
      <c r="G3" s="725"/>
      <c r="H3" s="725"/>
      <c r="I3" s="725"/>
      <c r="J3" s="725"/>
      <c r="M3" s="328"/>
      <c r="N3" s="328"/>
      <c r="O3" s="328"/>
    </row>
    <row r="4" spans="2:16" s="15" customFormat="1" ht="15.75" customHeight="1">
      <c r="B4" s="725" t="s">
        <v>200</v>
      </c>
      <c r="C4" s="725"/>
      <c r="D4" s="725"/>
      <c r="E4" s="725"/>
      <c r="F4" s="725"/>
      <c r="G4" s="725"/>
      <c r="H4" s="725"/>
      <c r="I4" s="725"/>
      <c r="J4" s="725"/>
      <c r="M4" s="328"/>
      <c r="N4" s="328"/>
      <c r="O4" s="328"/>
    </row>
    <row r="5" spans="2:16" s="15" customFormat="1" ht="15.75" customHeight="1">
      <c r="B5" s="791" t="s">
        <v>201</v>
      </c>
      <c r="C5" s="791"/>
      <c r="D5" s="792"/>
      <c r="E5" s="791"/>
      <c r="F5" s="791"/>
      <c r="G5" s="791"/>
      <c r="H5" s="791"/>
      <c r="I5" s="791"/>
      <c r="J5" s="791"/>
      <c r="K5" s="20"/>
      <c r="M5" s="328"/>
      <c r="N5" s="328"/>
      <c r="O5" s="328"/>
    </row>
    <row r="6" spans="2:16" s="14" customFormat="1" ht="28.5" customHeight="1">
      <c r="B6" s="782" t="s">
        <v>202</v>
      </c>
      <c r="C6" s="785" t="s">
        <v>95</v>
      </c>
      <c r="D6" s="217" t="s">
        <v>203</v>
      </c>
      <c r="E6" s="783" t="s">
        <v>204</v>
      </c>
      <c r="F6" s="217" t="s">
        <v>203</v>
      </c>
      <c r="G6" s="786" t="s">
        <v>205</v>
      </c>
      <c r="H6" s="784" t="s">
        <v>206</v>
      </c>
      <c r="I6" s="786" t="s">
        <v>207</v>
      </c>
      <c r="J6" s="217" t="s">
        <v>203</v>
      </c>
      <c r="K6" s="20"/>
      <c r="L6" s="22"/>
      <c r="M6" s="319" t="s">
        <v>208</v>
      </c>
      <c r="N6" s="319" t="s">
        <v>209</v>
      </c>
      <c r="O6" s="319"/>
      <c r="P6" s="22"/>
    </row>
    <row r="7" spans="2:16" s="14" customFormat="1" ht="13.2">
      <c r="B7" s="782"/>
      <c r="C7" s="784"/>
      <c r="D7" s="218" t="s">
        <v>210</v>
      </c>
      <c r="E7" s="784"/>
      <c r="F7" s="218" t="s">
        <v>210</v>
      </c>
      <c r="G7" s="787"/>
      <c r="H7" s="784"/>
      <c r="I7" s="787"/>
      <c r="J7" s="218" t="s">
        <v>210</v>
      </c>
      <c r="K7" s="20"/>
      <c r="L7" s="20"/>
      <c r="M7" s="319"/>
      <c r="N7" s="319"/>
      <c r="O7" s="319"/>
      <c r="P7" s="22"/>
    </row>
    <row r="8" spans="2:16" s="14" customFormat="1" ht="15.75" customHeight="1">
      <c r="B8" s="53">
        <v>2012</v>
      </c>
      <c r="C8" s="65">
        <v>1114411.3</v>
      </c>
      <c r="D8" s="66"/>
      <c r="E8" s="65">
        <v>816278.7</v>
      </c>
      <c r="F8" s="66"/>
      <c r="G8" s="66"/>
      <c r="H8" s="292" t="s">
        <v>211</v>
      </c>
      <c r="I8" s="67">
        <v>1930690</v>
      </c>
      <c r="J8" s="66"/>
      <c r="K8" s="22"/>
      <c r="L8" s="20"/>
      <c r="M8" s="403"/>
      <c r="N8" s="563"/>
      <c r="O8" s="516"/>
      <c r="P8" s="22"/>
    </row>
    <row r="9" spans="2:16" s="14" customFormat="1" ht="15.75" customHeight="1">
      <c r="B9" s="53">
        <v>2013</v>
      </c>
      <c r="C9" s="65">
        <v>1365123.3</v>
      </c>
      <c r="D9" s="65">
        <v>122.49725931529947</v>
      </c>
      <c r="E9" s="65">
        <v>890021.89689999993</v>
      </c>
      <c r="F9" s="65">
        <v>109.03407094905208</v>
      </c>
      <c r="G9" s="66"/>
      <c r="H9" s="292" t="s">
        <v>211</v>
      </c>
      <c r="I9" s="67">
        <v>2255145.1968999999</v>
      </c>
      <c r="J9" s="65">
        <v>116.80514204248223</v>
      </c>
      <c r="K9" s="22"/>
      <c r="L9" s="22"/>
      <c r="M9" s="403"/>
      <c r="N9" s="563"/>
      <c r="O9" s="516"/>
      <c r="P9" s="22"/>
    </row>
    <row r="10" spans="2:16" s="14" customFormat="1" ht="15.75" customHeight="1">
      <c r="B10" s="53">
        <v>2014</v>
      </c>
      <c r="C10" s="65">
        <v>1236091.7399999998</v>
      </c>
      <c r="D10" s="65">
        <v>90.54799225828171</v>
      </c>
      <c r="E10" s="65">
        <v>746723.35245000001</v>
      </c>
      <c r="F10" s="65">
        <v>83.899436075773252</v>
      </c>
      <c r="G10" s="66"/>
      <c r="H10" s="292" t="s">
        <v>211</v>
      </c>
      <c r="I10" s="67">
        <v>1982815.0924499999</v>
      </c>
      <c r="J10" s="65">
        <v>87.924054520996947</v>
      </c>
      <c r="K10" s="22"/>
      <c r="L10" s="22"/>
      <c r="M10" s="403"/>
      <c r="N10" s="563"/>
      <c r="O10" s="516"/>
      <c r="P10" s="22"/>
    </row>
    <row r="11" spans="2:16" s="14" customFormat="1" ht="15.75" customHeight="1">
      <c r="B11" s="53">
        <v>2015</v>
      </c>
      <c r="C11" s="65">
        <v>1333212.5</v>
      </c>
      <c r="D11" s="65">
        <v>107.8570834879942</v>
      </c>
      <c r="E11" s="65">
        <v>735248.38600000006</v>
      </c>
      <c r="F11" s="65">
        <v>98.463290800756326</v>
      </c>
      <c r="G11" s="66"/>
      <c r="H11" s="292" t="s">
        <v>211</v>
      </c>
      <c r="I11" s="67">
        <v>2068460.8859999999</v>
      </c>
      <c r="J11" s="65">
        <v>104.31940395633032</v>
      </c>
      <c r="K11" s="22"/>
      <c r="L11" s="22"/>
      <c r="M11" s="403"/>
      <c r="N11" s="563"/>
      <c r="O11" s="516"/>
      <c r="P11" s="221"/>
    </row>
    <row r="12" spans="2:16" s="14" customFormat="1" ht="15.75" customHeight="1">
      <c r="B12" s="53">
        <v>2016</v>
      </c>
      <c r="C12" s="65">
        <v>1531005.6</v>
      </c>
      <c r="D12" s="65">
        <v>114.8358269968216</v>
      </c>
      <c r="E12" s="65">
        <v>651573.38222000003</v>
      </c>
      <c r="F12" s="65">
        <v>88.619491674749483</v>
      </c>
      <c r="G12" s="66"/>
      <c r="H12" s="292" t="s">
        <v>211</v>
      </c>
      <c r="I12" s="67">
        <v>2182578.9822200001</v>
      </c>
      <c r="J12" s="65">
        <v>105.51705362148194</v>
      </c>
      <c r="K12" s="22"/>
      <c r="L12" s="22"/>
      <c r="M12" s="403"/>
      <c r="N12" s="563"/>
      <c r="O12" s="516"/>
      <c r="P12" s="221"/>
    </row>
    <row r="13" spans="2:16" s="14" customFormat="1" ht="15.75" customHeight="1">
      <c r="B13" s="53">
        <v>2017</v>
      </c>
      <c r="C13" s="65">
        <v>1221269.1400000001</v>
      </c>
      <c r="D13" s="65">
        <v>79.769083796950184</v>
      </c>
      <c r="E13" s="65">
        <v>1054976.7991500001</v>
      </c>
      <c r="F13" s="65">
        <v>161.91220021228449</v>
      </c>
      <c r="G13" s="66"/>
      <c r="H13" s="292" t="s">
        <v>211</v>
      </c>
      <c r="I13" s="67">
        <f t="shared" ref="I13:I14" si="0">C13+E13+G13</f>
        <v>2276245.93915</v>
      </c>
      <c r="J13" s="65">
        <f t="shared" ref="J13:J14" si="1">I13/I12*100</f>
        <v>104.29157238720987</v>
      </c>
      <c r="K13" s="22"/>
      <c r="L13" s="22"/>
      <c r="M13" s="403"/>
      <c r="N13" s="563"/>
      <c r="O13" s="516"/>
      <c r="P13" s="221"/>
    </row>
    <row r="14" spans="2:16" s="14" customFormat="1" ht="15.75" customHeight="1">
      <c r="B14" s="53">
        <v>2018</v>
      </c>
      <c r="C14" s="65">
        <v>1281339.7</v>
      </c>
      <c r="D14" s="65">
        <f t="shared" ref="D14:D16" si="2">C14/C13*100</f>
        <v>104.91869957509938</v>
      </c>
      <c r="E14" s="47">
        <v>1131992.5744099999</v>
      </c>
      <c r="F14" s="65">
        <f t="shared" ref="F14:F15" si="3">E14/E13*100</f>
        <v>107.30023402619393</v>
      </c>
      <c r="G14" s="65">
        <v>-62244</v>
      </c>
      <c r="H14" s="293" t="s">
        <v>211</v>
      </c>
      <c r="I14" s="67">
        <f t="shared" si="0"/>
        <v>2351088.2744100001</v>
      </c>
      <c r="J14" s="65">
        <f t="shared" si="1"/>
        <v>103.28797226928597</v>
      </c>
      <c r="K14" s="22"/>
      <c r="L14" s="22"/>
      <c r="M14" s="403"/>
      <c r="N14" s="563"/>
      <c r="O14" s="516"/>
      <c r="P14" s="221"/>
    </row>
    <row r="15" spans="2:16" s="14" customFormat="1" ht="15.75" customHeight="1">
      <c r="B15" s="53">
        <v>2019</v>
      </c>
      <c r="C15" s="65">
        <v>1204856.2</v>
      </c>
      <c r="D15" s="65">
        <f t="shared" si="2"/>
        <v>94.030973987616235</v>
      </c>
      <c r="E15" s="47">
        <v>1144211.3389999999</v>
      </c>
      <c r="F15" s="65">
        <f t="shared" si="3"/>
        <v>101.07940324576496</v>
      </c>
      <c r="G15" s="65">
        <v>23046</v>
      </c>
      <c r="H15" s="293" t="s">
        <v>211</v>
      </c>
      <c r="I15" s="67">
        <f>C15+E15+G15</f>
        <v>2372113.5389999999</v>
      </c>
      <c r="J15" s="65">
        <f>I15/I14*100</f>
        <v>100.8942779741129</v>
      </c>
      <c r="K15" s="22"/>
      <c r="L15" s="22"/>
      <c r="M15" s="403"/>
      <c r="N15" s="563"/>
      <c r="O15" s="516"/>
      <c r="P15" s="221"/>
    </row>
    <row r="16" spans="2:16" s="14" customFormat="1" ht="15.75" customHeight="1">
      <c r="B16" s="696">
        <v>2020</v>
      </c>
      <c r="C16" s="65">
        <v>1086140.1000000001</v>
      </c>
      <c r="D16" s="65">
        <f t="shared" si="2"/>
        <v>90.146865659155011</v>
      </c>
      <c r="E16" s="47">
        <v>1136918.7700699999</v>
      </c>
      <c r="F16" s="65">
        <v>99.362655421998042</v>
      </c>
      <c r="G16" s="65">
        <v>-34318</v>
      </c>
      <c r="H16" s="293" t="s">
        <v>211</v>
      </c>
      <c r="I16" s="67">
        <v>2188740.8700700002</v>
      </c>
      <c r="J16" s="65">
        <v>92.26965042291765</v>
      </c>
      <c r="K16" s="22"/>
      <c r="L16" s="22"/>
      <c r="M16" s="11"/>
      <c r="N16" s="563"/>
      <c r="O16" s="516"/>
      <c r="P16" s="221"/>
    </row>
    <row r="17" spans="1:16" s="14" customFormat="1" ht="15.75" customHeight="1">
      <c r="B17" s="53">
        <v>2021</v>
      </c>
      <c r="C17" s="47">
        <f>'7'!D16*1000</f>
        <v>1203308.9100000001</v>
      </c>
      <c r="D17" s="65">
        <f>C17/C16*100</f>
        <v>110.7876331975958</v>
      </c>
      <c r="E17" s="402">
        <f>'12'!F19</f>
        <v>941695.05808999995</v>
      </c>
      <c r="F17" s="65">
        <f>E17/E16*100</f>
        <v>82.828701828189537</v>
      </c>
      <c r="G17" s="65"/>
      <c r="H17" s="293" t="s">
        <v>211</v>
      </c>
      <c r="I17" s="67">
        <f>C17+E17+G17</f>
        <v>2145003.9680900001</v>
      </c>
      <c r="J17" s="65">
        <f>I17/I16*100</f>
        <v>98.001732293754756</v>
      </c>
      <c r="K17" s="22"/>
      <c r="L17" s="22"/>
      <c r="M17" s="11"/>
      <c r="N17" s="563"/>
      <c r="O17" s="319"/>
      <c r="P17" s="22"/>
    </row>
    <row r="18" spans="1:16" s="14" customFormat="1" ht="51.75" customHeight="1">
      <c r="A18" s="22"/>
      <c r="B18" s="788" t="s">
        <v>212</v>
      </c>
      <c r="C18" s="789"/>
      <c r="D18" s="789"/>
      <c r="E18" s="789"/>
      <c r="F18" s="789"/>
      <c r="G18" s="789"/>
      <c r="H18" s="789"/>
      <c r="I18" s="789"/>
      <c r="J18" s="790"/>
      <c r="K18" s="22"/>
      <c r="L18" s="22"/>
      <c r="M18" s="22"/>
      <c r="N18" s="319"/>
      <c r="O18" s="319"/>
    </row>
    <row r="19" spans="1:16" ht="15" customHeight="1"/>
    <row r="20" spans="1:16" ht="15.75" customHeight="1"/>
    <row r="21" spans="1:16" ht="15" customHeight="1"/>
    <row r="22" spans="1:16" ht="15" customHeight="1"/>
    <row r="23" spans="1:16" ht="15" customHeight="1"/>
    <row r="24" spans="1:16" ht="15" customHeight="1">
      <c r="O24" s="517"/>
    </row>
    <row r="25" spans="1:16" ht="15" customHeight="1"/>
    <row r="26" spans="1:16" ht="15" customHeight="1">
      <c r="J26" s="10"/>
    </row>
    <row r="27" spans="1:16" ht="15" customHeight="1">
      <c r="J27" s="11"/>
      <c r="O27" s="518"/>
    </row>
    <row r="28" spans="1:16" ht="15" customHeight="1">
      <c r="N28" s="519"/>
      <c r="O28" s="518"/>
    </row>
    <row r="29" spans="1:16" ht="15" customHeight="1">
      <c r="N29" s="519"/>
      <c r="O29" s="518"/>
    </row>
    <row r="30" spans="1:16" ht="15" customHeight="1"/>
    <row r="31" spans="1:16" ht="15" customHeight="1"/>
    <row r="32" spans="1:16" ht="15" customHeight="1"/>
    <row r="33" spans="12:12" ht="18" customHeight="1">
      <c r="L33" s="21"/>
    </row>
    <row r="34" spans="12:12" ht="7.5" customHeight="1"/>
    <row r="35" spans="12:12" ht="7.5" customHeight="1"/>
  </sheetData>
  <customSheetViews>
    <customSheetView guid="{5CDC6F58-B038-4A0E-A13D-C643B013E119}" topLeftCell="A16">
      <selection activeCell="D35" sqref="D35"/>
      <pageMargins left="0" right="0" top="0" bottom="0" header="0" footer="0"/>
      <printOptions horizontalCentered="1"/>
      <pageSetup firstPageNumber="0" orientation="portrait" r:id="rId1"/>
      <headerFooter alignWithMargins="0">
        <oddFooter>&amp;C&amp;10&amp;A</oddFooter>
      </headerFooter>
    </customSheetView>
  </customSheetViews>
  <mergeCells count="11">
    <mergeCell ref="B18:J18"/>
    <mergeCell ref="B4:J4"/>
    <mergeCell ref="B5:J5"/>
    <mergeCell ref="H6:H7"/>
    <mergeCell ref="I6:I7"/>
    <mergeCell ref="B1:J1"/>
    <mergeCell ref="B6:B7"/>
    <mergeCell ref="E6:E7"/>
    <mergeCell ref="C6:C7"/>
    <mergeCell ref="B3:J3"/>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2"/>
  <headerFooter alignWithMargins="0">
    <oddFooter>&amp;C&amp;10 11</oddFooter>
  </headerFooter>
  <ignoredErrors>
    <ignoredError sqref="E17" 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79998168889431442"/>
    <pageSetUpPr fitToPage="1"/>
  </sheetPr>
  <dimension ref="A1:O51"/>
  <sheetViews>
    <sheetView zoomScaleNormal="100" workbookViewId="0">
      <selection activeCell="I12" sqref="I12"/>
    </sheetView>
  </sheetViews>
  <sheetFormatPr baseColWidth="10" defaultColWidth="10.921875" defaultRowHeight="17.399999999999999"/>
  <cols>
    <col min="1" max="1" width="1.3828125" style="1" customWidth="1"/>
    <col min="2" max="2" width="13.921875" customWidth="1"/>
    <col min="3" max="6" width="12.07421875" customWidth="1"/>
    <col min="7" max="16384" width="10.921875" style="1"/>
  </cols>
  <sheetData>
    <row r="1" spans="1:15" s="15" customFormat="1" ht="16.5" customHeight="1">
      <c r="B1" s="725" t="s">
        <v>213</v>
      </c>
      <c r="C1" s="725"/>
      <c r="D1" s="725"/>
      <c r="E1" s="725"/>
      <c r="F1" s="725"/>
    </row>
    <row r="2" spans="1:15" s="15" customFormat="1" ht="11.25" customHeight="1">
      <c r="A2" s="17"/>
      <c r="B2" s="17"/>
      <c r="C2" s="17"/>
      <c r="D2" s="16"/>
      <c r="E2" s="16"/>
      <c r="F2" s="16"/>
    </row>
    <row r="3" spans="1:15" s="15" customFormat="1" ht="15.75" customHeight="1">
      <c r="B3" s="725" t="s">
        <v>214</v>
      </c>
      <c r="C3" s="725"/>
      <c r="D3" s="725"/>
      <c r="E3" s="725"/>
      <c r="F3" s="725"/>
    </row>
    <row r="4" spans="1:15" s="15" customFormat="1" ht="15.75" customHeight="1">
      <c r="B4" s="793" t="s">
        <v>215</v>
      </c>
      <c r="C4" s="793"/>
      <c r="D4" s="793"/>
      <c r="E4" s="793"/>
      <c r="F4" s="793"/>
    </row>
    <row r="5" spans="1:15" s="15" customFormat="1" ht="15.75" customHeight="1">
      <c r="B5" s="793" t="s">
        <v>201</v>
      </c>
      <c r="C5" s="793"/>
      <c r="D5" s="793"/>
      <c r="E5" s="793"/>
      <c r="F5" s="793"/>
      <c r="G5" s="20"/>
    </row>
    <row r="6" spans="1:15" s="14" customFormat="1" ht="15.75" customHeight="1">
      <c r="A6" s="22"/>
      <c r="B6" s="481" t="s">
        <v>216</v>
      </c>
      <c r="C6" s="225">
        <v>2018</v>
      </c>
      <c r="D6" s="225">
        <v>2019</v>
      </c>
      <c r="E6" s="225">
        <v>2020</v>
      </c>
      <c r="F6" s="225">
        <v>2021</v>
      </c>
      <c r="G6" s="20"/>
      <c r="H6" s="96"/>
      <c r="I6" s="96"/>
      <c r="J6" s="22"/>
      <c r="K6" s="69"/>
      <c r="L6" s="22"/>
      <c r="M6" s="22"/>
      <c r="N6" s="22"/>
      <c r="O6" s="22"/>
    </row>
    <row r="7" spans="1:15" s="14" customFormat="1" ht="15.75" customHeight="1">
      <c r="A7" s="22"/>
      <c r="B7" s="24" t="str">
        <f>'13'!B8</f>
        <v>Enero</v>
      </c>
      <c r="C7" s="68">
        <v>100066.55</v>
      </c>
      <c r="D7" s="68">
        <v>110928.26</v>
      </c>
      <c r="E7" s="68">
        <v>96514.718999999997</v>
      </c>
      <c r="F7" s="68">
        <v>63398.959000000003</v>
      </c>
      <c r="G7" s="22"/>
      <c r="H7" s="22"/>
      <c r="I7" s="1"/>
      <c r="J7" s="1"/>
      <c r="K7" s="1"/>
      <c r="L7" s="22"/>
      <c r="M7" s="22"/>
      <c r="N7" s="22"/>
      <c r="O7" s="22"/>
    </row>
    <row r="8" spans="1:15" s="14" customFormat="1" ht="15.75" customHeight="1">
      <c r="A8" s="22"/>
      <c r="B8" s="24" t="s">
        <v>217</v>
      </c>
      <c r="C8" s="68">
        <v>32375.59</v>
      </c>
      <c r="D8" s="68">
        <v>130574.61</v>
      </c>
      <c r="E8" s="68">
        <v>69539.14</v>
      </c>
      <c r="F8" s="68">
        <v>79487.328999999998</v>
      </c>
      <c r="G8" s="22"/>
      <c r="H8" s="96"/>
      <c r="I8" s="11"/>
      <c r="J8" s="1"/>
      <c r="K8" s="1"/>
      <c r="L8" s="22"/>
      <c r="M8" s="22"/>
      <c r="N8" s="22"/>
      <c r="O8" s="22"/>
    </row>
    <row r="9" spans="1:15" s="14" customFormat="1" ht="15.75" customHeight="1">
      <c r="A9" s="22"/>
      <c r="B9" s="24" t="str">
        <f>'13'!B10</f>
        <v>Marzo</v>
      </c>
      <c r="C9" s="68">
        <v>98255.790999999997</v>
      </c>
      <c r="D9" s="68">
        <v>58957.94</v>
      </c>
      <c r="E9" s="68">
        <v>119307.88800000001</v>
      </c>
      <c r="F9" s="68">
        <v>53003.621999999996</v>
      </c>
      <c r="G9" s="22"/>
      <c r="H9" s="22"/>
      <c r="I9" s="1"/>
      <c r="J9" s="1"/>
      <c r="K9" s="1"/>
      <c r="L9" s="22"/>
      <c r="M9" s="22"/>
      <c r="N9" s="22"/>
      <c r="O9" s="22"/>
    </row>
    <row r="10" spans="1:15" s="14" customFormat="1" ht="15.75" customHeight="1">
      <c r="A10" s="22"/>
      <c r="B10" s="24" t="str">
        <f>'13'!B11</f>
        <v>Abril</v>
      </c>
      <c r="C10" s="68">
        <v>89868.4</v>
      </c>
      <c r="D10" s="68">
        <v>117091.58500000001</v>
      </c>
      <c r="E10" s="68">
        <v>124223.18</v>
      </c>
      <c r="F10" s="68">
        <v>94189.157999999996</v>
      </c>
      <c r="G10" s="22"/>
      <c r="H10" s="22"/>
      <c r="I10" s="1"/>
      <c r="J10" s="1"/>
      <c r="K10" s="1"/>
      <c r="L10" s="22"/>
      <c r="M10" s="22"/>
      <c r="N10" s="22"/>
      <c r="O10" s="22"/>
    </row>
    <row r="11" spans="1:15" s="14" customFormat="1" ht="15.75" customHeight="1">
      <c r="A11" s="22"/>
      <c r="B11" s="24" t="str">
        <f>'13'!B12</f>
        <v>Mayo</v>
      </c>
      <c r="C11" s="68">
        <v>130281.515</v>
      </c>
      <c r="D11" s="68">
        <v>90954.182000000001</v>
      </c>
      <c r="E11" s="68">
        <v>62552.36</v>
      </c>
      <c r="F11" s="68">
        <v>82688.937090000007</v>
      </c>
      <c r="G11" s="96"/>
      <c r="H11" s="96"/>
      <c r="I11" s="1"/>
      <c r="J11" s="1"/>
      <c r="K11" s="1"/>
      <c r="L11" s="22"/>
      <c r="M11" s="22"/>
      <c r="N11" s="22"/>
      <c r="O11" s="22"/>
    </row>
    <row r="12" spans="1:15" s="14" customFormat="1" ht="15.75" customHeight="1">
      <c r="A12" s="22"/>
      <c r="B12" s="24" t="str">
        <f>'13'!B13</f>
        <v>Junio</v>
      </c>
      <c r="C12" s="68">
        <v>125274.86</v>
      </c>
      <c r="D12" s="68">
        <v>47586.582000000002</v>
      </c>
      <c r="E12" s="68">
        <v>13641.522000000001</v>
      </c>
      <c r="F12" s="68">
        <v>45958.144</v>
      </c>
      <c r="G12" s="22"/>
      <c r="H12" s="1"/>
      <c r="I12" s="1"/>
      <c r="J12" s="1"/>
      <c r="K12" s="1"/>
      <c r="L12" s="22"/>
      <c r="M12" s="22"/>
      <c r="N12" s="22"/>
      <c r="O12" s="22"/>
    </row>
    <row r="13" spans="1:15" s="14" customFormat="1" ht="15.75" customHeight="1">
      <c r="A13" s="22"/>
      <c r="B13" s="24" t="str">
        <f>'13'!B14</f>
        <v>Julio</v>
      </c>
      <c r="C13" s="68">
        <v>74378.89</v>
      </c>
      <c r="D13" s="68">
        <v>112338.01</v>
      </c>
      <c r="E13" s="68">
        <v>123117.16</v>
      </c>
      <c r="F13" s="68">
        <v>99473.799999999988</v>
      </c>
      <c r="G13" s="22"/>
      <c r="H13" s="1"/>
      <c r="I13" s="1"/>
      <c r="J13" s="1"/>
      <c r="K13" s="1"/>
      <c r="L13" s="22"/>
      <c r="M13" s="22"/>
      <c r="N13" s="22"/>
      <c r="O13" s="22"/>
    </row>
    <row r="14" spans="1:15" s="14" customFormat="1" ht="15.75" customHeight="1">
      <c r="A14" s="22"/>
      <c r="B14" s="24" t="str">
        <f>'13'!B15</f>
        <v>Agosto</v>
      </c>
      <c r="C14" s="68">
        <v>19843.32</v>
      </c>
      <c r="D14" s="68">
        <v>92228.86</v>
      </c>
      <c r="E14" s="68">
        <v>92572.023770000014</v>
      </c>
      <c r="F14" s="68">
        <v>113069.762</v>
      </c>
      <c r="G14" s="265"/>
      <c r="H14" s="1"/>
      <c r="I14" s="1"/>
      <c r="J14" s="1"/>
      <c r="K14" s="1"/>
      <c r="L14" s="22"/>
      <c r="M14" s="22"/>
      <c r="N14" s="22"/>
      <c r="O14" s="22"/>
    </row>
    <row r="15" spans="1:15" s="14" customFormat="1" ht="15.75" customHeight="1">
      <c r="A15" s="22"/>
      <c r="B15" s="24" t="str">
        <f>'13'!B16</f>
        <v>Septiembre</v>
      </c>
      <c r="C15" s="68">
        <v>77654.850000000006</v>
      </c>
      <c r="D15" s="68">
        <v>139531.95000000001</v>
      </c>
      <c r="E15" s="68">
        <v>98529.35</v>
      </c>
      <c r="F15" s="68">
        <v>52095.76</v>
      </c>
      <c r="G15" s="120"/>
      <c r="H15" s="1"/>
      <c r="I15" s="1"/>
      <c r="J15" s="1"/>
      <c r="K15" s="1"/>
      <c r="L15" s="22"/>
      <c r="M15" s="22"/>
      <c r="N15" s="22"/>
      <c r="O15" s="22"/>
    </row>
    <row r="16" spans="1:15" s="14" customFormat="1" ht="15.75" customHeight="1">
      <c r="A16" s="22"/>
      <c r="B16" s="24" t="str">
        <f>'13'!B17</f>
        <v>Octubre</v>
      </c>
      <c r="C16" s="68">
        <v>70782.711599999995</v>
      </c>
      <c r="D16" s="68">
        <v>45828.93</v>
      </c>
      <c r="E16" s="68">
        <v>155516.505</v>
      </c>
      <c r="F16" s="68">
        <v>46526.400000000001</v>
      </c>
      <c r="G16" s="15"/>
      <c r="H16" s="1"/>
      <c r="I16" s="1"/>
      <c r="J16" s="1"/>
      <c r="K16" s="1"/>
      <c r="L16" s="22"/>
      <c r="M16" s="22"/>
      <c r="N16" s="22"/>
      <c r="O16" s="22"/>
    </row>
    <row r="17" spans="1:15" s="14" customFormat="1" ht="15.75" customHeight="1">
      <c r="A17" s="22"/>
      <c r="B17" s="24" t="s">
        <v>218</v>
      </c>
      <c r="C17" s="68">
        <v>104883.17567</v>
      </c>
      <c r="D17" s="68">
        <v>84061.69</v>
      </c>
      <c r="E17" s="68">
        <v>85724.653000000006</v>
      </c>
      <c r="F17" s="68">
        <v>93586.786000000007</v>
      </c>
      <c r="G17" s="690"/>
      <c r="H17" s="1"/>
      <c r="I17" s="1"/>
      <c r="J17" s="1"/>
      <c r="K17" s="97"/>
      <c r="L17" s="22"/>
      <c r="M17" s="22"/>
      <c r="N17" s="22"/>
      <c r="O17" s="22"/>
    </row>
    <row r="18" spans="1:15" s="14" customFormat="1" ht="15.75" customHeight="1">
      <c r="A18" s="22"/>
      <c r="B18" s="24" t="s">
        <v>219</v>
      </c>
      <c r="C18" s="68">
        <v>146130.49</v>
      </c>
      <c r="D18" s="68">
        <v>85715.07</v>
      </c>
      <c r="E18" s="68">
        <v>95680.2693</v>
      </c>
      <c r="F18" s="68">
        <v>118216.40100000001</v>
      </c>
      <c r="G18" s="120"/>
      <c r="H18" s="1"/>
      <c r="I18" s="1"/>
      <c r="J18" s="1"/>
      <c r="K18" s="22"/>
      <c r="L18" s="22"/>
      <c r="M18" s="22"/>
      <c r="N18" s="22"/>
      <c r="O18" s="22"/>
    </row>
    <row r="19" spans="1:15" s="14" customFormat="1" ht="15.75" customHeight="1">
      <c r="A19" s="22"/>
      <c r="B19" s="24" t="s">
        <v>220</v>
      </c>
      <c r="C19" s="68">
        <f>SUM(C7:C18)</f>
        <v>1069796.1432699999</v>
      </c>
      <c r="D19" s="68">
        <f t="shared" ref="D19:E19" si="0">SUM(D7:D18)</f>
        <v>1115797.6690000002</v>
      </c>
      <c r="E19" s="68">
        <f t="shared" si="0"/>
        <v>1136918.7700699999</v>
      </c>
      <c r="F19" s="68">
        <f>SUM(F7:F18)</f>
        <v>941695.05808999995</v>
      </c>
      <c r="G19" s="96"/>
      <c r="H19" s="96"/>
      <c r="I19" s="96"/>
      <c r="J19" s="96"/>
      <c r="K19" s="22"/>
      <c r="L19" s="22"/>
      <c r="M19" s="22"/>
      <c r="N19" s="22"/>
      <c r="O19" s="22"/>
    </row>
    <row r="20" spans="1:15" ht="53.25" customHeight="1">
      <c r="B20" s="749" t="s">
        <v>703</v>
      </c>
      <c r="C20" s="749"/>
      <c r="D20" s="749"/>
      <c r="E20" s="749"/>
      <c r="F20" s="749"/>
    </row>
    <row r="21" spans="1:15" ht="11.4">
      <c r="B21" s="6"/>
      <c r="C21" s="6"/>
      <c r="D21" s="6"/>
      <c r="E21" s="6"/>
      <c r="F21" s="6"/>
    </row>
    <row r="22" spans="1:15" ht="42" customHeight="1">
      <c r="B22" s="1"/>
      <c r="C22" s="1"/>
      <c r="D22" s="1"/>
      <c r="E22" s="1"/>
      <c r="F22" s="1"/>
    </row>
    <row r="23" spans="1:15" ht="11.4">
      <c r="B23" s="1"/>
      <c r="C23" s="1"/>
      <c r="D23" s="1"/>
      <c r="E23" s="1"/>
      <c r="F23" s="1"/>
    </row>
    <row r="24" spans="1:15" ht="11.4">
      <c r="B24" s="1"/>
      <c r="C24" s="1"/>
      <c r="D24" s="1"/>
      <c r="E24" s="1"/>
      <c r="F24" s="1"/>
    </row>
    <row r="25" spans="1:15" ht="11.4">
      <c r="B25" s="1"/>
      <c r="C25" s="1"/>
      <c r="D25" s="1"/>
      <c r="E25" s="1"/>
      <c r="F25" s="1"/>
    </row>
    <row r="26" spans="1:15" ht="11.4">
      <c r="B26" s="1"/>
      <c r="C26" s="1"/>
      <c r="D26" s="1"/>
      <c r="E26" s="1"/>
      <c r="F26" s="1"/>
    </row>
    <row r="27" spans="1:15" ht="11.4">
      <c r="B27" s="1"/>
      <c r="C27" s="1"/>
      <c r="D27" s="1"/>
      <c r="E27" s="1"/>
      <c r="F27" s="1"/>
    </row>
    <row r="28" spans="1:15" ht="11.4">
      <c r="B28" s="1"/>
      <c r="C28" s="1"/>
      <c r="D28" s="1"/>
      <c r="E28" s="1"/>
      <c r="F28" s="1"/>
    </row>
    <row r="29" spans="1:15" ht="11.4">
      <c r="B29" s="1"/>
      <c r="C29" s="1"/>
      <c r="D29" s="1"/>
      <c r="E29" s="1"/>
      <c r="F29" s="1"/>
    </row>
    <row r="30" spans="1:15" ht="11.4">
      <c r="B30" s="1"/>
      <c r="C30" s="1"/>
      <c r="D30" s="1"/>
      <c r="E30" s="1"/>
      <c r="F30" s="1"/>
    </row>
    <row r="31" spans="1:15" ht="11.4">
      <c r="B31" s="1"/>
      <c r="C31" s="1"/>
      <c r="D31" s="1"/>
      <c r="E31" s="1"/>
      <c r="F31" s="1"/>
    </row>
    <row r="32" spans="1:15" ht="11.4">
      <c r="B32" s="1"/>
      <c r="C32" s="1"/>
      <c r="D32" s="1"/>
      <c r="E32" s="1"/>
      <c r="F32" s="1"/>
    </row>
    <row r="33" spans="2:6" ht="11.4">
      <c r="B33" s="1"/>
      <c r="C33" s="1"/>
      <c r="D33" s="1"/>
      <c r="E33" s="1"/>
      <c r="F33" s="1"/>
    </row>
    <row r="34" spans="2:6" ht="11.4">
      <c r="B34" s="1"/>
      <c r="C34" s="1"/>
      <c r="D34" s="1"/>
      <c r="E34" s="1"/>
      <c r="F34" s="1"/>
    </row>
    <row r="35" spans="2:6" ht="11.4">
      <c r="B35" s="1"/>
      <c r="C35" s="1"/>
      <c r="D35" s="1"/>
      <c r="E35" s="1"/>
      <c r="F35" s="1"/>
    </row>
    <row r="36" spans="2:6" ht="22.35" customHeight="1">
      <c r="B36" s="1"/>
      <c r="C36" s="1"/>
      <c r="D36" s="1"/>
      <c r="E36" s="1"/>
      <c r="F36" s="1"/>
    </row>
    <row r="37" spans="2:6" ht="11.4">
      <c r="B37" s="1"/>
      <c r="C37" s="1"/>
      <c r="D37" s="1"/>
      <c r="E37" s="1"/>
      <c r="F37" s="1"/>
    </row>
    <row r="38" spans="2:6" ht="18" customHeight="1">
      <c r="B38" s="91"/>
      <c r="C38" s="1"/>
      <c r="D38" s="1"/>
      <c r="E38" s="1"/>
      <c r="F38" s="1"/>
    </row>
    <row r="50" spans="8:12">
      <c r="H50"/>
      <c r="I50"/>
      <c r="J50"/>
      <c r="K50"/>
      <c r="L50"/>
    </row>
    <row r="51" spans="8:12">
      <c r="H51"/>
      <c r="I51"/>
      <c r="J51"/>
      <c r="K51"/>
      <c r="L51"/>
    </row>
  </sheetData>
  <customSheetViews>
    <customSheetView guid="{5CDC6F58-B038-4A0E-A13D-C643B013E119}" scale="98" topLeftCell="A18">
      <selection activeCell="E38" sqref="E38"/>
      <pageMargins left="0" right="0" top="0" bottom="0" header="0" footer="0"/>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paperSize="126" scale="92" firstPageNumber="0" orientation="portrait" r:id="rId2"/>
  <headerFooter alignWithMargins="0">
    <oddFooter>&amp;C&amp;10&amp;A</oddFooter>
  </headerFooter>
  <ignoredErrors>
    <ignoredError sqref="C19: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8168889431442"/>
    <pageSetUpPr fitToPage="1"/>
  </sheetPr>
  <dimension ref="A1:W41"/>
  <sheetViews>
    <sheetView topLeftCell="A4" zoomScaleNormal="100" workbookViewId="0">
      <selection activeCell="J20" sqref="J20"/>
    </sheetView>
  </sheetViews>
  <sheetFormatPr baseColWidth="10" defaultColWidth="10.921875" defaultRowHeight="11.4"/>
  <cols>
    <col min="1" max="1" width="1.61328125" style="1" customWidth="1"/>
    <col min="2" max="2" width="8.23046875" style="1" customWidth="1"/>
    <col min="3" max="10" width="6.3828125" style="1" customWidth="1"/>
    <col min="11" max="11" width="4.69140625" style="1" customWidth="1"/>
    <col min="12" max="12" width="1.4609375" style="1" customWidth="1"/>
    <col min="13" max="13" width="16" style="399" customWidth="1"/>
    <col min="14" max="14" width="7.61328125" style="399" customWidth="1"/>
    <col min="15" max="15" width="6.23046875" style="399" customWidth="1"/>
    <col min="16" max="16" width="6.4609375" style="399" bestFit="1" customWidth="1"/>
    <col min="17" max="17" width="5.23046875" style="399" customWidth="1"/>
    <col min="18" max="20" width="10.921875" style="399"/>
    <col min="21" max="21" width="10.921875" style="63"/>
    <col min="22" max="22" width="4.69140625" style="63" customWidth="1"/>
    <col min="23" max="16384" width="10.921875" style="1"/>
  </cols>
  <sheetData>
    <row r="1" spans="2:23" s="15" customFormat="1" ht="13.2">
      <c r="B1" s="725" t="s">
        <v>221</v>
      </c>
      <c r="C1" s="725"/>
      <c r="D1" s="725"/>
      <c r="E1" s="725"/>
      <c r="F1" s="725"/>
      <c r="G1" s="725"/>
      <c r="H1" s="725"/>
      <c r="I1" s="725"/>
      <c r="J1" s="725"/>
      <c r="K1" s="725"/>
      <c r="M1" s="328"/>
      <c r="N1" s="328" t="str">
        <f>C6</f>
        <v>Argentina</v>
      </c>
      <c r="O1" s="328" t="str">
        <f>E6</f>
        <v>Canadá</v>
      </c>
      <c r="P1" s="328" t="str">
        <f>G6</f>
        <v>EE.UU.</v>
      </c>
      <c r="Q1" s="328" t="s">
        <v>222</v>
      </c>
      <c r="R1" s="328"/>
      <c r="S1" s="328"/>
      <c r="T1" s="328"/>
      <c r="U1" s="61"/>
      <c r="V1" s="61"/>
    </row>
    <row r="2" spans="2:23" s="15" customFormat="1" ht="17.399999999999999">
      <c r="B2" s="17"/>
      <c r="C2" s="17"/>
      <c r="D2" s="17"/>
      <c r="E2" s="17"/>
      <c r="F2" s="17"/>
      <c r="G2" s="17"/>
      <c r="H2" s="17"/>
      <c r="I2" s="23"/>
      <c r="J2" s="23"/>
      <c r="K2" s="11"/>
      <c r="M2" s="328"/>
      <c r="N2" s="490">
        <f>+D21</f>
        <v>0.49359610484958727</v>
      </c>
      <c r="O2" s="490">
        <f>+F21</f>
        <v>0.34942181721651377</v>
      </c>
      <c r="P2" s="490">
        <f>+H21</f>
        <v>0.15442833389711827</v>
      </c>
      <c r="Q2" s="491">
        <f>1-N2-O2-P2</f>
        <v>2.5537440367806863E-3</v>
      </c>
      <c r="R2" s="328"/>
      <c r="S2" s="328"/>
      <c r="T2" s="328"/>
      <c r="U2" s="61"/>
      <c r="V2" s="61"/>
    </row>
    <row r="3" spans="2:23" s="15" customFormat="1" ht="13.2">
      <c r="B3" s="725" t="s">
        <v>42</v>
      </c>
      <c r="C3" s="725"/>
      <c r="D3" s="725"/>
      <c r="E3" s="725"/>
      <c r="F3" s="725"/>
      <c r="G3" s="725"/>
      <c r="H3" s="725"/>
      <c r="I3" s="725"/>
      <c r="J3" s="725"/>
      <c r="K3" s="725"/>
      <c r="M3" s="328"/>
      <c r="N3" s="328"/>
      <c r="O3" s="328"/>
      <c r="P3" s="328"/>
      <c r="Q3" s="328"/>
      <c r="R3" s="328"/>
      <c r="S3" s="328"/>
      <c r="T3" s="328"/>
      <c r="U3" s="61"/>
      <c r="V3" s="61"/>
    </row>
    <row r="4" spans="2:23" s="15" customFormat="1" ht="13.2">
      <c r="B4" s="793" t="s">
        <v>223</v>
      </c>
      <c r="C4" s="793"/>
      <c r="D4" s="793"/>
      <c r="E4" s="793"/>
      <c r="F4" s="793"/>
      <c r="G4" s="793"/>
      <c r="H4" s="793"/>
      <c r="I4" s="793"/>
      <c r="J4" s="793"/>
      <c r="K4" s="793"/>
      <c r="M4" s="328"/>
      <c r="N4" s="328"/>
      <c r="O4" s="328"/>
      <c r="P4" s="328"/>
      <c r="Q4" s="328"/>
      <c r="R4" s="328"/>
      <c r="S4" s="328"/>
      <c r="T4" s="328"/>
      <c r="U4" s="61"/>
      <c r="V4" s="61"/>
    </row>
    <row r="5" spans="2:23" s="15" customFormat="1" ht="13.2">
      <c r="B5" s="795" t="s">
        <v>201</v>
      </c>
      <c r="C5" s="795"/>
      <c r="D5" s="795"/>
      <c r="E5" s="795"/>
      <c r="F5" s="795"/>
      <c r="G5" s="795"/>
      <c r="H5" s="795"/>
      <c r="I5" s="795"/>
      <c r="J5" s="795"/>
      <c r="K5" s="795"/>
      <c r="M5" s="319"/>
      <c r="N5" s="328"/>
      <c r="O5" s="328"/>
      <c r="P5" s="328"/>
      <c r="Q5" s="328"/>
      <c r="R5" s="328"/>
      <c r="S5" s="328"/>
      <c r="T5" s="328"/>
      <c r="U5" s="61"/>
      <c r="V5" s="61"/>
    </row>
    <row r="6" spans="2:23" s="14" customFormat="1" ht="24" customHeight="1">
      <c r="B6" s="605" t="s">
        <v>224</v>
      </c>
      <c r="C6" s="787" t="s">
        <v>119</v>
      </c>
      <c r="D6" s="787"/>
      <c r="E6" s="787" t="s">
        <v>121</v>
      </c>
      <c r="F6" s="787"/>
      <c r="G6" s="787" t="s">
        <v>126</v>
      </c>
      <c r="H6" s="787"/>
      <c r="I6" s="796" t="s">
        <v>220</v>
      </c>
      <c r="J6" s="796"/>
      <c r="K6" s="796"/>
      <c r="L6" s="22"/>
      <c r="M6" s="319"/>
      <c r="N6" s="319"/>
      <c r="O6" s="319"/>
      <c r="P6" s="319"/>
      <c r="Q6" s="319"/>
      <c r="R6" s="319"/>
      <c r="S6" s="319"/>
      <c r="T6" s="540"/>
      <c r="U6" s="64"/>
      <c r="V6" s="64"/>
      <c r="W6" s="22"/>
    </row>
    <row r="7" spans="2:23" s="14" customFormat="1" ht="17.25" customHeight="1">
      <c r="B7" s="230"/>
      <c r="C7" s="129">
        <v>2020</v>
      </c>
      <c r="D7" s="129">
        <v>2021</v>
      </c>
      <c r="E7" s="129">
        <v>2020</v>
      </c>
      <c r="F7" s="129">
        <v>2021</v>
      </c>
      <c r="G7" s="129">
        <v>2020</v>
      </c>
      <c r="H7" s="129">
        <v>2021</v>
      </c>
      <c r="I7" s="129">
        <v>2020</v>
      </c>
      <c r="J7" s="129">
        <v>2021</v>
      </c>
      <c r="K7" s="129" t="s">
        <v>225</v>
      </c>
      <c r="L7" s="22"/>
      <c r="M7" s="493"/>
      <c r="N7" s="492"/>
      <c r="O7" s="319"/>
      <c r="P7" s="319"/>
      <c r="Q7" s="319"/>
      <c r="R7" s="319"/>
      <c r="S7" s="319"/>
      <c r="T7" s="319"/>
      <c r="U7" s="64"/>
      <c r="V7" s="64"/>
      <c r="W7" s="22"/>
    </row>
    <row r="8" spans="2:23" s="14" customFormat="1" ht="15.75" customHeight="1">
      <c r="B8" s="24" t="s">
        <v>226</v>
      </c>
      <c r="C8" s="405">
        <v>72627.968999999997</v>
      </c>
      <c r="D8" s="405">
        <v>37232.027000000002</v>
      </c>
      <c r="E8" s="405">
        <v>11557.75</v>
      </c>
      <c r="F8" s="405">
        <v>2631.4520000000002</v>
      </c>
      <c r="G8" s="405">
        <v>12329</v>
      </c>
      <c r="H8" s="405">
        <v>23525.08</v>
      </c>
      <c r="I8" s="405">
        <v>96514.718999999997</v>
      </c>
      <c r="J8" s="405">
        <v>63398.959000000003</v>
      </c>
      <c r="K8" s="414">
        <f t="shared" ref="K8:K15" si="0">+J8/I8*100-100</f>
        <v>-34.311616241663614</v>
      </c>
      <c r="L8" s="22"/>
      <c r="M8" s="493"/>
      <c r="N8" s="492"/>
      <c r="O8" s="319"/>
      <c r="P8" s="319"/>
      <c r="Q8" s="319"/>
      <c r="R8" s="319"/>
      <c r="S8" s="319"/>
      <c r="T8" s="319"/>
      <c r="U8" s="64"/>
      <c r="V8" s="64"/>
      <c r="W8" s="22"/>
    </row>
    <row r="9" spans="2:23" s="14" customFormat="1" ht="15.75" customHeight="1">
      <c r="B9" s="24" t="s">
        <v>227</v>
      </c>
      <c r="C9" s="314">
        <v>44440.87</v>
      </c>
      <c r="D9" s="314">
        <v>57265.148999999998</v>
      </c>
      <c r="E9" s="314"/>
      <c r="F9" s="314">
        <v>17126.95</v>
      </c>
      <c r="G9" s="314">
        <v>25098.27</v>
      </c>
      <c r="H9" s="314">
        <v>5086.2299999999996</v>
      </c>
      <c r="I9" s="314">
        <v>69539.14</v>
      </c>
      <c r="J9" s="314">
        <v>79487.328999999998</v>
      </c>
      <c r="K9" s="414">
        <f t="shared" si="0"/>
        <v>14.305884427101063</v>
      </c>
      <c r="L9" s="22"/>
      <c r="M9" s="496"/>
      <c r="N9" s="492"/>
      <c r="O9" s="319"/>
      <c r="P9" s="319"/>
      <c r="Q9" s="319"/>
      <c r="R9" s="319"/>
      <c r="S9" s="319"/>
      <c r="T9" s="319"/>
      <c r="U9" s="64"/>
      <c r="V9" s="64"/>
      <c r="W9" s="22"/>
    </row>
    <row r="10" spans="2:23" s="14" customFormat="1" ht="15.75" customHeight="1">
      <c r="B10" s="24" t="s">
        <v>228</v>
      </c>
      <c r="C10" s="314">
        <v>77035.547999999995</v>
      </c>
      <c r="D10" s="314">
        <v>16324.164000000001</v>
      </c>
      <c r="E10" s="314">
        <v>35273.26</v>
      </c>
      <c r="F10" s="314">
        <v>25599.43</v>
      </c>
      <c r="G10" s="314">
        <v>6999.08</v>
      </c>
      <c r="H10" s="314">
        <v>11080</v>
      </c>
      <c r="I10" s="314">
        <v>119307.88800000001</v>
      </c>
      <c r="J10" s="314">
        <v>53003.593999999997</v>
      </c>
      <c r="K10" s="414">
        <f t="shared" si="0"/>
        <v>-55.574107556073749</v>
      </c>
      <c r="L10" s="22"/>
      <c r="M10" s="493"/>
      <c r="N10" s="492"/>
      <c r="O10" s="319"/>
      <c r="P10" s="319"/>
      <c r="Q10" s="319"/>
      <c r="R10" s="319"/>
      <c r="S10" s="319"/>
      <c r="T10" s="319"/>
      <c r="U10" s="64"/>
      <c r="V10" s="64"/>
      <c r="W10" s="22"/>
    </row>
    <row r="11" spans="2:23" s="14" customFormat="1" ht="15" customHeight="1">
      <c r="B11" s="24" t="s">
        <v>229</v>
      </c>
      <c r="C11" s="314">
        <v>76239.53</v>
      </c>
      <c r="D11" s="314">
        <v>54964.597999999998</v>
      </c>
      <c r="E11" s="314">
        <v>23546.32</v>
      </c>
      <c r="F11" s="314">
        <v>77.58</v>
      </c>
      <c r="G11" s="314">
        <v>24437.33</v>
      </c>
      <c r="H11" s="314">
        <v>39118.519999999997</v>
      </c>
      <c r="I11" s="314">
        <v>124223.18</v>
      </c>
      <c r="J11" s="314">
        <v>94189.157999999996</v>
      </c>
      <c r="K11" s="414">
        <f t="shared" si="0"/>
        <v>-24.177469937575253</v>
      </c>
      <c r="L11" s="22"/>
      <c r="M11" s="493"/>
      <c r="N11" s="492"/>
      <c r="O11" s="319"/>
      <c r="P11" s="319"/>
      <c r="Q11" s="319"/>
      <c r="R11" s="319"/>
      <c r="S11" s="319"/>
      <c r="T11" s="319"/>
      <c r="U11" s="64"/>
      <c r="V11" s="64"/>
      <c r="W11" s="22"/>
    </row>
    <row r="12" spans="2:23" s="14" customFormat="1" ht="15.75" customHeight="1">
      <c r="B12" s="24" t="s">
        <v>230</v>
      </c>
      <c r="C12" s="314">
        <v>21387.439999999999</v>
      </c>
      <c r="D12" s="314">
        <v>13293.19</v>
      </c>
      <c r="E12" s="47">
        <v>27111.74</v>
      </c>
      <c r="F12" s="47">
        <v>64748.275999999998</v>
      </c>
      <c r="G12" s="47">
        <v>14053.18</v>
      </c>
      <c r="H12" s="47">
        <v>4490.1499999999996</v>
      </c>
      <c r="I12" s="47">
        <v>62552.36</v>
      </c>
      <c r="J12" s="47">
        <v>82688.937090000007</v>
      </c>
      <c r="K12" s="414">
        <f t="shared" si="0"/>
        <v>32.191554547262513</v>
      </c>
      <c r="L12" s="22"/>
      <c r="M12" s="493"/>
      <c r="N12" s="492"/>
      <c r="O12" s="319"/>
      <c r="P12" s="319"/>
      <c r="Q12" s="319"/>
      <c r="R12" s="319"/>
      <c r="S12" s="319"/>
      <c r="T12" s="319"/>
      <c r="U12" s="64"/>
      <c r="V12" s="64"/>
      <c r="W12" s="22"/>
    </row>
    <row r="13" spans="2:23" s="14" customFormat="1" ht="15.75" customHeight="1">
      <c r="B13" s="24" t="s">
        <v>231</v>
      </c>
      <c r="C13" s="314">
        <v>913.50199999999995</v>
      </c>
      <c r="D13" s="314">
        <v>34097.440000000002</v>
      </c>
      <c r="E13" s="314">
        <v>1149.24</v>
      </c>
      <c r="F13" s="314">
        <v>4147.6779999999999</v>
      </c>
      <c r="G13" s="314">
        <v>11578.78</v>
      </c>
      <c r="H13" s="314">
        <v>7357.7</v>
      </c>
      <c r="I13" s="314">
        <v>13641.522000000001</v>
      </c>
      <c r="J13" s="314">
        <v>45814.447999999997</v>
      </c>
      <c r="K13" s="414">
        <f t="shared" si="0"/>
        <v>235.84557500255465</v>
      </c>
      <c r="L13" s="22"/>
      <c r="M13" s="526"/>
      <c r="N13" s="526"/>
      <c r="O13" s="319"/>
      <c r="P13" s="319"/>
      <c r="Q13" s="319"/>
      <c r="R13" s="319"/>
      <c r="S13" s="319"/>
      <c r="T13" s="319"/>
      <c r="U13" s="64"/>
      <c r="V13" s="64"/>
      <c r="W13" s="22"/>
    </row>
    <row r="14" spans="2:23" s="14" customFormat="1" ht="15.75" customHeight="1">
      <c r="B14" s="24" t="s">
        <v>232</v>
      </c>
      <c r="C14" s="314">
        <v>6971.96</v>
      </c>
      <c r="D14" s="314">
        <v>41315.53</v>
      </c>
      <c r="E14" s="314">
        <v>50770.09</v>
      </c>
      <c r="F14" s="314">
        <v>54073.7</v>
      </c>
      <c r="G14" s="314">
        <v>43463.19</v>
      </c>
      <c r="H14" s="314"/>
      <c r="I14" s="314">
        <v>123117.16</v>
      </c>
      <c r="J14" s="314">
        <v>95415.9</v>
      </c>
      <c r="K14" s="414">
        <f t="shared" si="0"/>
        <v>-22.499917964319522</v>
      </c>
      <c r="L14" s="22"/>
      <c r="M14" s="493"/>
      <c r="N14" s="492"/>
      <c r="O14" s="319"/>
      <c r="P14" s="319"/>
      <c r="Q14" s="319"/>
      <c r="R14" s="399"/>
      <c r="S14" s="399"/>
      <c r="T14" s="399"/>
      <c r="U14" s="64"/>
      <c r="V14" s="64"/>
      <c r="W14" s="22"/>
    </row>
    <row r="15" spans="2:23" s="14" customFormat="1" ht="15.75" customHeight="1">
      <c r="B15" s="371" t="s">
        <v>233</v>
      </c>
      <c r="C15" s="314">
        <v>420</v>
      </c>
      <c r="D15" s="314">
        <v>57138.36</v>
      </c>
      <c r="E15" s="314">
        <v>44379.1</v>
      </c>
      <c r="F15" s="314">
        <v>38475.89</v>
      </c>
      <c r="G15" s="314">
        <v>47772.923769999994</v>
      </c>
      <c r="H15" s="314">
        <v>14398.512000000001</v>
      </c>
      <c r="I15" s="314">
        <v>92572.023770000014</v>
      </c>
      <c r="J15" s="314">
        <v>110012.762</v>
      </c>
      <c r="K15" s="414">
        <f t="shared" si="0"/>
        <v>18.840182508413577</v>
      </c>
      <c r="L15" s="22"/>
      <c r="M15" s="541"/>
      <c r="N15" s="492"/>
      <c r="O15" s="319"/>
      <c r="P15" s="319"/>
      <c r="Q15" s="319"/>
      <c r="R15" s="399"/>
      <c r="S15" s="399"/>
      <c r="T15" s="399"/>
      <c r="U15" s="64"/>
      <c r="V15" s="64"/>
      <c r="W15" s="22"/>
    </row>
    <row r="16" spans="2:23" s="14" customFormat="1" ht="15.75" customHeight="1">
      <c r="B16" s="24" t="s">
        <v>234</v>
      </c>
      <c r="C16" s="314"/>
      <c r="D16" s="314">
        <v>26449.01</v>
      </c>
      <c r="E16" s="47">
        <v>28566.17</v>
      </c>
      <c r="F16" s="47">
        <v>7106.93</v>
      </c>
      <c r="G16" s="47">
        <v>69906.009999999995</v>
      </c>
      <c r="H16" s="47">
        <v>17617.29</v>
      </c>
      <c r="I16" s="47">
        <v>98529.35</v>
      </c>
      <c r="J16" s="47">
        <v>51173.23</v>
      </c>
      <c r="K16" s="414">
        <f>+J16/I16*100-100</f>
        <v>-48.062957890212409</v>
      </c>
      <c r="L16" s="22"/>
      <c r="M16" s="493"/>
      <c r="N16" s="492"/>
      <c r="O16" s="319"/>
      <c r="P16" s="319"/>
      <c r="Q16" s="319"/>
      <c r="R16" s="399"/>
      <c r="S16" s="399"/>
      <c r="T16" s="399"/>
      <c r="U16" s="64"/>
      <c r="V16" s="64"/>
      <c r="W16" s="22"/>
    </row>
    <row r="17" spans="1:23" s="14" customFormat="1" ht="15.75" customHeight="1">
      <c r="A17" s="22"/>
      <c r="B17" s="24" t="s">
        <v>235</v>
      </c>
      <c r="C17" s="47"/>
      <c r="D17" s="47">
        <v>42511.15</v>
      </c>
      <c r="E17" s="47">
        <v>89019.975000000006</v>
      </c>
      <c r="F17" s="47">
        <v>35.18</v>
      </c>
      <c r="G17" s="47">
        <v>66188.84</v>
      </c>
      <c r="H17" s="47">
        <v>3428.31</v>
      </c>
      <c r="I17" s="47">
        <v>155516.505</v>
      </c>
      <c r="J17" s="47">
        <v>45974.64</v>
      </c>
      <c r="K17" s="414">
        <f>+J17/I17*100-100</f>
        <v>-70.437452925012693</v>
      </c>
      <c r="L17" s="22"/>
      <c r="M17" s="526"/>
      <c r="N17" s="492"/>
      <c r="O17" s="319"/>
      <c r="P17" s="319"/>
      <c r="Q17" s="319"/>
      <c r="R17" s="319"/>
      <c r="S17" s="319"/>
      <c r="T17" s="319"/>
      <c r="U17" s="64"/>
      <c r="V17" s="64"/>
      <c r="W17" s="22"/>
    </row>
    <row r="18" spans="1:23" s="14" customFormat="1" ht="15.75" customHeight="1">
      <c r="A18" s="22"/>
      <c r="B18" s="24" t="s">
        <v>218</v>
      </c>
      <c r="C18" s="314"/>
      <c r="D18" s="314">
        <v>36100.633999999998</v>
      </c>
      <c r="E18" s="314">
        <v>59763.476000000002</v>
      </c>
      <c r="F18" s="314">
        <v>38241.881999999998</v>
      </c>
      <c r="G18" s="314">
        <v>25961.177</v>
      </c>
      <c r="H18" s="314">
        <v>17755.03</v>
      </c>
      <c r="I18" s="314">
        <v>85724.653000000006</v>
      </c>
      <c r="J18" s="314">
        <v>93437.046000000002</v>
      </c>
      <c r="K18" s="414">
        <f>+J18/I18*100-100</f>
        <v>8.9967036670302889</v>
      </c>
      <c r="L18" s="22"/>
      <c r="M18" s="674"/>
      <c r="N18" s="675"/>
      <c r="O18" s="319"/>
      <c r="P18" s="319"/>
      <c r="Q18" s="319"/>
      <c r="R18" s="319"/>
      <c r="S18" s="319"/>
      <c r="T18" s="319"/>
      <c r="U18" s="64"/>
      <c r="V18" s="64"/>
      <c r="W18" s="22"/>
    </row>
    <row r="19" spans="1:23" s="14" customFormat="1" ht="15.75" customHeight="1">
      <c r="A19" s="22"/>
      <c r="B19" s="24" t="s">
        <v>236</v>
      </c>
      <c r="C19" s="314">
        <v>19674.55</v>
      </c>
      <c r="D19" s="314">
        <v>43609.3</v>
      </c>
      <c r="E19" s="314">
        <v>60470.419299999994</v>
      </c>
      <c r="F19" s="314">
        <v>73586.600999999995</v>
      </c>
      <c r="G19" s="314">
        <v>15535.3</v>
      </c>
      <c r="H19" s="314">
        <v>154.54</v>
      </c>
      <c r="I19" s="314">
        <v>95680.2693</v>
      </c>
      <c r="J19" s="314">
        <v>117948.94100000001</v>
      </c>
      <c r="K19" s="414">
        <f>+J19/I19*100-100</f>
        <v>23.274047891919977</v>
      </c>
      <c r="L19" s="22"/>
      <c r="M19" s="96"/>
      <c r="N19" s="493"/>
      <c r="O19" s="319"/>
      <c r="P19" s="319"/>
      <c r="Q19" s="319"/>
      <c r="R19" s="319"/>
      <c r="S19" s="319"/>
      <c r="T19" s="319"/>
      <c r="U19" s="64"/>
      <c r="V19" s="64"/>
      <c r="W19" s="22"/>
    </row>
    <row r="20" spans="1:23" s="14" customFormat="1" ht="15.75" customHeight="1">
      <c r="A20" s="22"/>
      <c r="B20" s="24" t="s">
        <v>220</v>
      </c>
      <c r="C20" s="314">
        <f>SUM(C8:C19)</f>
        <v>319711.36900000001</v>
      </c>
      <c r="D20" s="314">
        <f t="shared" ref="D20:J20" si="1">SUM(D8:D19)</f>
        <v>460300.55200000008</v>
      </c>
      <c r="E20" s="314">
        <f t="shared" si="1"/>
        <v>431607.54030000005</v>
      </c>
      <c r="F20" s="314">
        <f t="shared" si="1"/>
        <v>325851.549</v>
      </c>
      <c r="G20" s="314">
        <f t="shared" si="1"/>
        <v>363323.08077000006</v>
      </c>
      <c r="H20" s="314">
        <f t="shared" si="1"/>
        <v>144011.36199999999</v>
      </c>
      <c r="I20" s="314">
        <f t="shared" si="1"/>
        <v>1136918.7700699999</v>
      </c>
      <c r="J20" s="314">
        <f t="shared" si="1"/>
        <v>932544.94408999989</v>
      </c>
      <c r="K20" s="414">
        <f>+J20/I20*100-100</f>
        <v>-17.976115036557687</v>
      </c>
      <c r="L20" s="22"/>
      <c r="M20" s="664"/>
      <c r="N20" s="493"/>
      <c r="O20" s="319"/>
      <c r="P20" s="319"/>
      <c r="Q20" s="319"/>
      <c r="R20" s="319"/>
      <c r="S20" s="319"/>
      <c r="T20" s="319"/>
      <c r="U20" s="64"/>
      <c r="V20" s="64"/>
      <c r="W20" s="22"/>
    </row>
    <row r="21" spans="1:23" s="14" customFormat="1" ht="15.75" customHeight="1">
      <c r="A21" s="22"/>
      <c r="B21" s="58" t="s">
        <v>237</v>
      </c>
      <c r="C21" s="606">
        <f>+C20/$I$20</f>
        <v>0.28120862933797414</v>
      </c>
      <c r="D21" s="606">
        <f>+D20/$J$20</f>
        <v>0.49359610484958727</v>
      </c>
      <c r="E21" s="606">
        <f>+E20/$I$20</f>
        <v>0.37962917990475792</v>
      </c>
      <c r="F21" s="606">
        <f>+F20/$J$20</f>
        <v>0.34942181721651377</v>
      </c>
      <c r="G21" s="606">
        <f>+G20/$I$20</f>
        <v>0.31956819636958789</v>
      </c>
      <c r="H21" s="606">
        <f>+H20/$J$20</f>
        <v>0.15442833389711827</v>
      </c>
      <c r="I21" s="606">
        <f>+I20/$I$20</f>
        <v>1</v>
      </c>
      <c r="J21" s="606">
        <f>+J20/$J$20</f>
        <v>1</v>
      </c>
      <c r="K21" s="78"/>
      <c r="L21" s="22"/>
      <c r="M21" s="262"/>
      <c r="N21" s="493"/>
      <c r="O21" s="319"/>
      <c r="P21" s="319"/>
      <c r="Q21" s="319"/>
      <c r="R21" s="319"/>
      <c r="S21" s="319"/>
      <c r="T21" s="319"/>
      <c r="U21" s="64"/>
      <c r="V21" s="64"/>
      <c r="W21" s="22"/>
    </row>
    <row r="22" spans="1:23" s="14" customFormat="1" ht="57.75" customHeight="1">
      <c r="A22" s="22"/>
      <c r="B22" s="797" t="s">
        <v>704</v>
      </c>
      <c r="C22" s="798"/>
      <c r="D22" s="798"/>
      <c r="E22" s="798"/>
      <c r="F22" s="798"/>
      <c r="G22" s="798"/>
      <c r="H22" s="798"/>
      <c r="I22" s="798"/>
      <c r="J22" s="798"/>
      <c r="K22" s="799"/>
      <c r="L22" s="22"/>
      <c r="M22" s="319"/>
      <c r="N22" s="319"/>
      <c r="O22" s="418"/>
      <c r="P22" s="418"/>
      <c r="Q22" s="418"/>
      <c r="R22" s="418"/>
      <c r="S22" s="418"/>
      <c r="T22" s="418"/>
      <c r="U22" s="64"/>
      <c r="V22" s="64"/>
      <c r="W22" s="22"/>
    </row>
    <row r="23" spans="1:23" s="14" customFormat="1" ht="8.1" customHeight="1">
      <c r="A23" s="22"/>
      <c r="B23" s="30"/>
      <c r="C23" s="30"/>
      <c r="D23" s="30"/>
      <c r="E23" s="30"/>
      <c r="F23" s="30"/>
      <c r="G23" s="30"/>
      <c r="H23" s="30"/>
      <c r="I23" s="574"/>
      <c r="J23" s="575"/>
      <c r="K23" s="30"/>
      <c r="L23" s="22"/>
      <c r="M23" s="319"/>
      <c r="N23" s="319"/>
      <c r="O23" s="418"/>
      <c r="P23" s="418"/>
      <c r="Q23" s="418"/>
      <c r="R23" s="418"/>
      <c r="S23" s="418"/>
      <c r="T23" s="418"/>
      <c r="U23" s="64"/>
      <c r="V23" s="64"/>
      <c r="W23" s="22"/>
    </row>
    <row r="24" spans="1:23" s="14" customFormat="1" ht="15.75" customHeight="1">
      <c r="A24" s="22"/>
      <c r="B24" s="794"/>
      <c r="C24" s="794"/>
      <c r="D24" s="794"/>
      <c r="E24" s="794"/>
      <c r="F24" s="794"/>
      <c r="G24" s="794"/>
      <c r="H24" s="794"/>
      <c r="I24" s="794"/>
      <c r="J24" s="794"/>
      <c r="K24" s="794"/>
      <c r="L24" s="22"/>
      <c r="M24" s="319"/>
      <c r="N24" s="319"/>
      <c r="O24" s="418"/>
      <c r="P24" s="418"/>
      <c r="Q24" s="418"/>
      <c r="R24" s="418"/>
      <c r="S24" s="418"/>
      <c r="T24" s="418"/>
      <c r="U24" s="64"/>
      <c r="V24" s="64"/>
      <c r="W24" s="22"/>
    </row>
    <row r="25" spans="1:23" s="14" customFormat="1" ht="15.75" customHeight="1">
      <c r="A25" s="22"/>
      <c r="B25" s="1"/>
      <c r="C25" s="22"/>
      <c r="D25" s="22"/>
      <c r="E25" s="22"/>
      <c r="F25" s="22"/>
      <c r="G25" s="22"/>
      <c r="H25" s="22"/>
      <c r="I25" s="22"/>
      <c r="J25" s="22"/>
      <c r="K25" s="22"/>
      <c r="L25" s="22"/>
      <c r="M25" s="319"/>
      <c r="N25" s="319"/>
      <c r="O25" s="418"/>
      <c r="P25" s="418"/>
      <c r="Q25" s="418"/>
      <c r="R25" s="418"/>
      <c r="S25" s="418"/>
      <c r="T25" s="418"/>
      <c r="U25" s="64"/>
      <c r="V25" s="64"/>
      <c r="W25" s="22"/>
    </row>
    <row r="26" spans="1:23" ht="17.25" customHeight="1">
      <c r="B26" s="60"/>
      <c r="C26" s="60"/>
      <c r="D26" s="60"/>
      <c r="E26" s="60"/>
      <c r="F26" s="60"/>
      <c r="G26" s="60"/>
      <c r="H26" s="60"/>
      <c r="I26" s="60"/>
      <c r="J26" s="60"/>
      <c r="K26" s="60"/>
      <c r="L26" s="91"/>
      <c r="O26" s="418"/>
      <c r="P26" s="418"/>
      <c r="Q26" s="418"/>
      <c r="R26" s="418"/>
      <c r="S26" s="418"/>
      <c r="T26" s="418"/>
    </row>
    <row r="27" spans="1:23" ht="15" customHeight="1">
      <c r="B27" s="2"/>
      <c r="C27" s="2"/>
      <c r="D27" s="2"/>
      <c r="E27" s="2"/>
      <c r="F27" s="2"/>
      <c r="G27" s="2"/>
      <c r="H27" s="2"/>
      <c r="I27" s="2"/>
      <c r="J27" s="2"/>
      <c r="K27" s="2"/>
      <c r="O27" s="418"/>
      <c r="P27" s="418"/>
      <c r="Q27" s="418"/>
      <c r="R27" s="418"/>
      <c r="S27" s="418"/>
      <c r="T27" s="418"/>
    </row>
    <row r="28" spans="1:23" ht="15" customHeight="1">
      <c r="O28" s="418"/>
      <c r="P28" s="418"/>
      <c r="Q28" s="418"/>
      <c r="R28" s="418"/>
      <c r="S28" s="418"/>
      <c r="T28" s="418"/>
    </row>
    <row r="29" spans="1:23" ht="15" customHeight="1">
      <c r="O29" s="418"/>
      <c r="P29" s="418"/>
      <c r="Q29" s="418"/>
      <c r="R29" s="418"/>
      <c r="S29" s="418"/>
      <c r="T29" s="418"/>
    </row>
    <row r="30" spans="1:23" ht="15" customHeight="1">
      <c r="O30" s="418"/>
      <c r="P30" s="418"/>
      <c r="Q30" s="418"/>
      <c r="R30" s="418"/>
      <c r="S30" s="418"/>
      <c r="T30" s="418"/>
    </row>
    <row r="31" spans="1:23" ht="15" customHeight="1">
      <c r="O31" s="418"/>
      <c r="P31" s="418"/>
      <c r="Q31" s="418"/>
      <c r="R31" s="418"/>
      <c r="S31" s="418"/>
      <c r="T31" s="418"/>
    </row>
    <row r="32" spans="1:23" ht="15" customHeight="1"/>
    <row r="33" spans="22:22" ht="15" customHeight="1"/>
    <row r="34" spans="22:22" ht="15" customHeight="1"/>
    <row r="35" spans="22:22" ht="15" customHeight="1"/>
    <row r="36" spans="22:22" ht="15" customHeight="1"/>
    <row r="37" spans="22:22" ht="15" customHeight="1"/>
    <row r="38" spans="22:22" ht="15" customHeight="1">
      <c r="V38" s="74"/>
    </row>
    <row r="39" spans="22:22" ht="15" customHeight="1"/>
    <row r="40" spans="22:22" ht="15" customHeight="1"/>
    <row r="41" spans="22:22" ht="15" customHeight="1"/>
  </sheetData>
  <customSheetViews>
    <customSheetView guid="{5CDC6F58-B038-4A0E-A13D-C643B013E119}" hiddenColumns="1" topLeftCell="A31">
      <selection activeCell="A43" sqref="A43:J43"/>
      <pageMargins left="0" right="0" top="0" bottom="0" header="0" footer="0"/>
      <printOptions horizontalCentered="1"/>
      <pageSetup scale="95" firstPageNumber="0" orientation="portrait" r:id="rId1"/>
      <headerFooter alignWithMargins="0">
        <oddFooter>&amp;C&amp;10&amp;A</oddFooter>
      </headerFooter>
    </customSheetView>
  </customSheetViews>
  <mergeCells count="10">
    <mergeCell ref="B24:K24"/>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paperSize="126" firstPageNumber="0" orientation="portrait" r:id="rId2"/>
  <headerFooter alignWithMargins="0">
    <oddFooter>&amp;C&amp;10&amp;A</oddFooter>
  </headerFooter>
  <ignoredErrors>
    <ignoredError sqref="C20:J20 C21" formulaRange="1"/>
    <ignoredError sqref="D21:I21" formula="1" formulaRange="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79998168889431442"/>
    <pageSetUpPr fitToPage="1"/>
  </sheetPr>
  <dimension ref="B1:X38"/>
  <sheetViews>
    <sheetView topLeftCell="A7" zoomScaleNormal="100" workbookViewId="0">
      <selection activeCell="N6" sqref="N6"/>
    </sheetView>
  </sheetViews>
  <sheetFormatPr baseColWidth="10" defaultColWidth="10.921875" defaultRowHeight="13.2"/>
  <cols>
    <col min="1" max="1" width="2.23046875" style="1" customWidth="1"/>
    <col min="2" max="2" width="9.84375" style="1" customWidth="1"/>
    <col min="3" max="8" width="5.53515625" style="1" customWidth="1"/>
    <col min="9" max="9" width="6.69140625" style="1" customWidth="1"/>
    <col min="10" max="10" width="6.07421875" style="1" bestFit="1" customWidth="1"/>
    <col min="11" max="11" width="5.53515625" style="1" customWidth="1"/>
    <col min="12" max="12" width="1.4609375" style="1" customWidth="1"/>
    <col min="13" max="13" width="7.61328125" style="558" customWidth="1"/>
    <col min="14" max="14" width="8.3828125" style="558" bestFit="1" customWidth="1"/>
    <col min="15" max="15" width="7.15234375" style="558" bestFit="1" customWidth="1"/>
    <col min="16" max="16" width="5.23046875" style="558" customWidth="1"/>
    <col min="17" max="17" width="10.921875" style="558"/>
    <col min="18" max="18" width="10.921875" style="1"/>
    <col min="19" max="22" width="10.921875" style="22"/>
    <col min="23" max="23" width="10.921875" style="1"/>
    <col min="24" max="24" width="4.69140625" style="1" customWidth="1"/>
    <col min="25" max="16384" width="10.921875" style="1"/>
  </cols>
  <sheetData>
    <row r="1" spans="2:23" s="15" customFormat="1">
      <c r="B1" s="725" t="s">
        <v>238</v>
      </c>
      <c r="C1" s="725"/>
      <c r="D1" s="725"/>
      <c r="E1" s="725"/>
      <c r="F1" s="725"/>
      <c r="G1" s="725"/>
      <c r="H1" s="725"/>
      <c r="I1" s="725"/>
      <c r="J1" s="725"/>
      <c r="K1" s="725"/>
      <c r="M1" s="545" t="str">
        <f>C6</f>
        <v>Suave</v>
      </c>
      <c r="N1" s="545" t="str">
        <f>E6</f>
        <v>Intermedio</v>
      </c>
      <c r="O1" s="545" t="str">
        <f>G6</f>
        <v>Fuerte</v>
      </c>
      <c r="P1" s="545" t="s">
        <v>222</v>
      </c>
      <c r="Q1" s="545"/>
    </row>
    <row r="2" spans="2:23" s="15" customFormat="1">
      <c r="B2" s="17"/>
      <c r="C2" s="17"/>
      <c r="D2" s="17"/>
      <c r="E2" s="17"/>
      <c r="F2" s="17"/>
      <c r="G2" s="17"/>
      <c r="H2" s="17"/>
      <c r="M2" s="546">
        <f>D21</f>
        <v>0.24121535644537323</v>
      </c>
      <c r="N2" s="546">
        <f>F21</f>
        <v>0.42069482172018247</v>
      </c>
      <c r="O2" s="546">
        <f>H21</f>
        <v>0.30503439410910255</v>
      </c>
      <c r="P2" s="546">
        <f>1-M2-N2-O2</f>
        <v>3.3055427725341813E-2</v>
      </c>
      <c r="Q2" s="545"/>
    </row>
    <row r="3" spans="2:23" s="15" customFormat="1">
      <c r="B3" s="725" t="s">
        <v>44</v>
      </c>
      <c r="C3" s="725"/>
      <c r="D3" s="725"/>
      <c r="E3" s="725"/>
      <c r="F3" s="725"/>
      <c r="G3" s="725"/>
      <c r="H3" s="725"/>
      <c r="I3" s="725"/>
      <c r="J3" s="725"/>
      <c r="K3" s="725"/>
      <c r="M3" s="545"/>
      <c r="N3" s="545"/>
      <c r="O3" s="545"/>
      <c r="P3" s="545"/>
      <c r="Q3" s="545"/>
    </row>
    <row r="4" spans="2:23" s="15" customFormat="1">
      <c r="B4" s="793" t="s">
        <v>223</v>
      </c>
      <c r="C4" s="793"/>
      <c r="D4" s="793"/>
      <c r="E4" s="793"/>
      <c r="F4" s="793"/>
      <c r="G4" s="793"/>
      <c r="H4" s="793"/>
      <c r="I4" s="793"/>
      <c r="J4" s="793"/>
      <c r="K4" s="793"/>
      <c r="M4" s="545"/>
      <c r="N4" s="545"/>
      <c r="O4" s="545"/>
      <c r="P4" s="545"/>
      <c r="Q4" s="545"/>
    </row>
    <row r="5" spans="2:23" s="15" customFormat="1">
      <c r="B5" s="807" t="s">
        <v>201</v>
      </c>
      <c r="C5" s="807"/>
      <c r="D5" s="807"/>
      <c r="E5" s="807"/>
      <c r="F5" s="807"/>
      <c r="G5" s="807"/>
      <c r="H5" s="807"/>
      <c r="I5" s="807"/>
      <c r="J5" s="807"/>
      <c r="K5" s="807"/>
      <c r="M5" s="547"/>
      <c r="N5" s="545"/>
      <c r="O5" s="545"/>
      <c r="P5" s="545"/>
      <c r="Q5" s="545"/>
    </row>
    <row r="6" spans="2:23" s="22" customFormat="1" ht="24" customHeight="1">
      <c r="B6" s="808" t="s">
        <v>224</v>
      </c>
      <c r="C6" s="784" t="s">
        <v>239</v>
      </c>
      <c r="D6" s="784"/>
      <c r="E6" s="784" t="s">
        <v>191</v>
      </c>
      <c r="F6" s="784"/>
      <c r="G6" s="784" t="s">
        <v>240</v>
      </c>
      <c r="H6" s="784"/>
      <c r="I6" s="750" t="s">
        <v>220</v>
      </c>
      <c r="J6" s="750"/>
      <c r="K6" s="750"/>
      <c r="M6" s="547"/>
      <c r="N6" s="547"/>
      <c r="O6" s="547"/>
      <c r="P6" s="547"/>
      <c r="Q6" s="547"/>
    </row>
    <row r="7" spans="2:23" s="22" customFormat="1" ht="17.399999999999999">
      <c r="B7" s="808"/>
      <c r="C7" s="129">
        <v>2020</v>
      </c>
      <c r="D7" s="129">
        <v>2021</v>
      </c>
      <c r="E7" s="129">
        <v>2020</v>
      </c>
      <c r="F7" s="129">
        <v>2021</v>
      </c>
      <c r="G7" s="129">
        <v>2020</v>
      </c>
      <c r="H7" s="129">
        <v>2021</v>
      </c>
      <c r="I7" s="129">
        <v>2020</v>
      </c>
      <c r="J7" s="32">
        <v>2021</v>
      </c>
      <c r="K7" s="225" t="s">
        <v>225</v>
      </c>
      <c r="M7" s="547"/>
      <c r="N7" s="548"/>
      <c r="O7" s="547"/>
      <c r="P7" s="547"/>
      <c r="Q7" s="547"/>
    </row>
    <row r="8" spans="2:23" s="22" customFormat="1" ht="15.75" customHeight="1">
      <c r="B8" s="24" t="s">
        <v>226</v>
      </c>
      <c r="C8" s="314">
        <v>29721.919999999998</v>
      </c>
      <c r="D8" s="314">
        <v>23355.56</v>
      </c>
      <c r="E8" s="314">
        <v>36987.438999999998</v>
      </c>
      <c r="F8" s="314">
        <v>27135.919999999998</v>
      </c>
      <c r="G8" s="314">
        <v>29357.360000000001</v>
      </c>
      <c r="H8" s="314">
        <v>11675.478999999999</v>
      </c>
      <c r="I8" s="314">
        <v>96514.718999999997</v>
      </c>
      <c r="J8" s="314">
        <v>63398.958999999995</v>
      </c>
      <c r="K8" s="314">
        <f t="shared" ref="K8:K15" si="0">J8/I8*100-100</f>
        <v>-34.311616241663629</v>
      </c>
      <c r="M8" s="549"/>
      <c r="N8" s="550"/>
      <c r="O8" s="550"/>
      <c r="P8" s="547"/>
      <c r="Q8" s="547"/>
      <c r="T8" s="542"/>
      <c r="U8" s="96"/>
      <c r="V8" s="96"/>
      <c r="W8" s="96"/>
    </row>
    <row r="9" spans="2:23" s="22" customFormat="1" ht="15.75" customHeight="1">
      <c r="B9" s="24" t="s">
        <v>227</v>
      </c>
      <c r="C9" s="314">
        <v>10850.28</v>
      </c>
      <c r="D9" s="314">
        <v>9652.17</v>
      </c>
      <c r="E9" s="314">
        <v>51258.46</v>
      </c>
      <c r="F9" s="314">
        <v>40035.879999999997</v>
      </c>
      <c r="G9" s="314">
        <v>7430.4</v>
      </c>
      <c r="H9" s="314">
        <v>28791.278999999999</v>
      </c>
      <c r="I9" s="314">
        <v>69539.14</v>
      </c>
      <c r="J9" s="314">
        <v>79487.328999999998</v>
      </c>
      <c r="K9" s="314">
        <f t="shared" si="0"/>
        <v>14.305884427101063</v>
      </c>
      <c r="M9" s="549" t="s">
        <v>239</v>
      </c>
      <c r="N9" s="551" t="s">
        <v>191</v>
      </c>
      <c r="O9" s="551" t="s">
        <v>240</v>
      </c>
      <c r="P9" s="551" t="s">
        <v>222</v>
      </c>
      <c r="Q9" s="547"/>
      <c r="T9" s="542"/>
      <c r="U9" s="96"/>
      <c r="V9" s="96"/>
      <c r="W9" s="96"/>
    </row>
    <row r="10" spans="2:23" s="22" customFormat="1" ht="15.75" customHeight="1">
      <c r="B10" s="24" t="s">
        <v>228</v>
      </c>
      <c r="C10" s="314">
        <v>30163.23</v>
      </c>
      <c r="D10" s="314">
        <v>8970</v>
      </c>
      <c r="E10" s="314">
        <v>57561.468000000001</v>
      </c>
      <c r="F10" s="314">
        <v>21938.27</v>
      </c>
      <c r="G10" s="314">
        <v>31583.19</v>
      </c>
      <c r="H10" s="314">
        <v>21087.324000000001</v>
      </c>
      <c r="I10" s="314">
        <v>119307.88800000001</v>
      </c>
      <c r="J10" s="314">
        <v>53003.593999999997</v>
      </c>
      <c r="K10" s="314">
        <f t="shared" si="0"/>
        <v>-55.574107556073749</v>
      </c>
      <c r="M10" s="552">
        <f>D21</f>
        <v>0.24121535644537323</v>
      </c>
      <c r="N10" s="552">
        <f>F21</f>
        <v>0.42069482172018247</v>
      </c>
      <c r="O10" s="552">
        <f>H21</f>
        <v>0.30503439410910255</v>
      </c>
      <c r="P10" s="553">
        <f>1-(SUM(M10:O10))</f>
        <v>3.3055427725341868E-2</v>
      </c>
      <c r="Q10" s="547"/>
      <c r="T10" s="542"/>
      <c r="U10" s="96"/>
      <c r="V10" s="96"/>
      <c r="W10" s="96"/>
    </row>
    <row r="11" spans="2:23" s="22" customFormat="1" ht="15.75" customHeight="1">
      <c r="B11" s="24" t="s">
        <v>229</v>
      </c>
      <c r="C11" s="314">
        <v>24235.599999999999</v>
      </c>
      <c r="D11" s="314">
        <v>50475.07</v>
      </c>
      <c r="E11" s="314">
        <v>34384.76</v>
      </c>
      <c r="F11" s="314">
        <v>37006.730000000003</v>
      </c>
      <c r="G11" s="314">
        <v>65602.820000000007</v>
      </c>
      <c r="H11" s="314">
        <v>5951.3580000000002</v>
      </c>
      <c r="I11" s="314">
        <v>124223.18000000001</v>
      </c>
      <c r="J11" s="314">
        <v>94189.157999999996</v>
      </c>
      <c r="K11" s="314">
        <f t="shared" si="0"/>
        <v>-24.177469937575268</v>
      </c>
      <c r="M11" s="549"/>
      <c r="N11" s="548"/>
      <c r="O11" s="547"/>
      <c r="P11" s="547"/>
      <c r="Q11" s="547"/>
      <c r="T11" s="542"/>
      <c r="U11" s="96"/>
      <c r="V11" s="96"/>
      <c r="W11" s="96"/>
    </row>
    <row r="12" spans="2:23" s="22" customFormat="1" ht="15.75" customHeight="1">
      <c r="B12" s="24" t="s">
        <v>230</v>
      </c>
      <c r="C12" s="314">
        <v>7136.96</v>
      </c>
      <c r="D12" s="314">
        <v>5410.4610899999998</v>
      </c>
      <c r="E12" s="314">
        <v>23431.41</v>
      </c>
      <c r="F12" s="314">
        <v>31537.294000000002</v>
      </c>
      <c r="G12" s="314">
        <v>31617.23</v>
      </c>
      <c r="H12" s="314">
        <v>43489.182000000001</v>
      </c>
      <c r="I12" s="314">
        <v>62552.36</v>
      </c>
      <c r="J12" s="314">
        <v>82688.937089999992</v>
      </c>
      <c r="K12" s="314">
        <f t="shared" si="0"/>
        <v>32.191554547262484</v>
      </c>
      <c r="M12" s="549"/>
      <c r="N12" s="548"/>
      <c r="O12" s="547"/>
      <c r="P12" s="547"/>
      <c r="Q12" s="547"/>
      <c r="T12" s="542"/>
      <c r="U12" s="96"/>
      <c r="V12" s="96"/>
      <c r="W12" s="96"/>
    </row>
    <row r="13" spans="2:23" s="22" customFormat="1" ht="15.75" customHeight="1">
      <c r="B13" s="24" t="s">
        <v>231</v>
      </c>
      <c r="C13" s="314">
        <v>7570.39</v>
      </c>
      <c r="D13" s="314">
        <v>35867.25</v>
      </c>
      <c r="E13" s="314">
        <v>4783.232</v>
      </c>
      <c r="F13" s="314">
        <v>7321.07</v>
      </c>
      <c r="G13" s="314">
        <v>1149.24</v>
      </c>
      <c r="H13" s="314">
        <v>2579.078</v>
      </c>
      <c r="I13" s="314">
        <v>13641.521999999999</v>
      </c>
      <c r="J13" s="314">
        <v>45814.448000000004</v>
      </c>
      <c r="K13" s="314">
        <f t="shared" si="0"/>
        <v>235.84557500255477</v>
      </c>
      <c r="M13" s="549"/>
      <c r="N13" s="548"/>
      <c r="O13" s="547"/>
      <c r="P13" s="547"/>
      <c r="Q13" s="547"/>
      <c r="T13" s="542"/>
      <c r="U13" s="96"/>
      <c r="V13" s="96"/>
      <c r="W13" s="96"/>
    </row>
    <row r="14" spans="2:23" s="22" customFormat="1" ht="15.75" customHeight="1">
      <c r="B14" s="24" t="s">
        <v>232</v>
      </c>
      <c r="C14" s="314">
        <v>43463.19</v>
      </c>
      <c r="D14" s="314">
        <v>17879.82</v>
      </c>
      <c r="E14" s="314">
        <v>72682.009999999995</v>
      </c>
      <c r="F14" s="314">
        <v>32090.080000000002</v>
      </c>
      <c r="G14" s="314">
        <v>6595.02</v>
      </c>
      <c r="H14" s="314">
        <v>45362</v>
      </c>
      <c r="I14" s="314">
        <v>123117.16</v>
      </c>
      <c r="J14" s="314">
        <v>95415.9</v>
      </c>
      <c r="K14" s="314">
        <f t="shared" si="0"/>
        <v>-22.499917964319522</v>
      </c>
      <c r="M14" s="549"/>
      <c r="N14" s="548"/>
      <c r="O14" s="547"/>
      <c r="P14" s="547"/>
      <c r="Q14" s="547"/>
      <c r="T14" s="542"/>
      <c r="U14" s="96"/>
      <c r="V14" s="96"/>
      <c r="W14" s="96"/>
    </row>
    <row r="15" spans="2:23" s="22" customFormat="1" ht="15.75" customHeight="1">
      <c r="B15" s="371" t="s">
        <v>233</v>
      </c>
      <c r="C15" s="314">
        <v>33211.21</v>
      </c>
      <c r="D15" s="314">
        <v>28102.959999999999</v>
      </c>
      <c r="E15" s="314">
        <v>7582.82377</v>
      </c>
      <c r="F15" s="314">
        <v>39953.269999999997</v>
      </c>
      <c r="G15" s="314">
        <v>42739.1</v>
      </c>
      <c r="H15" s="314">
        <v>27026.02</v>
      </c>
      <c r="I15" s="314">
        <v>92572.02377</v>
      </c>
      <c r="J15" s="314">
        <v>110012.762</v>
      </c>
      <c r="K15" s="314">
        <f t="shared" si="0"/>
        <v>18.840182508413577</v>
      </c>
      <c r="M15" s="549"/>
      <c r="N15" s="548"/>
      <c r="O15" s="547"/>
      <c r="P15" s="547"/>
      <c r="Q15" s="547"/>
      <c r="T15" s="542"/>
      <c r="U15" s="96"/>
      <c r="V15" s="96"/>
      <c r="W15" s="96"/>
    </row>
    <row r="16" spans="2:23" s="22" customFormat="1" ht="15.75" customHeight="1">
      <c r="B16" s="24" t="s">
        <v>234</v>
      </c>
      <c r="C16" s="314">
        <v>62332.69</v>
      </c>
      <c r="D16" s="314">
        <v>10072.530000000001</v>
      </c>
      <c r="E16" s="314">
        <v>11885.49</v>
      </c>
      <c r="F16" s="314">
        <v>31013.35</v>
      </c>
      <c r="G16" s="314">
        <v>24311.17</v>
      </c>
      <c r="H16" s="314">
        <v>9472.69</v>
      </c>
      <c r="I16" s="314">
        <v>98529.35</v>
      </c>
      <c r="J16" s="314">
        <v>51173.23</v>
      </c>
      <c r="K16" s="314">
        <f>J16/I16*100-100</f>
        <v>-48.062957890212409</v>
      </c>
      <c r="M16" s="549"/>
      <c r="N16" s="548"/>
      <c r="O16" s="547"/>
      <c r="P16" s="547"/>
      <c r="Q16" s="547"/>
      <c r="T16" s="542"/>
      <c r="U16" s="96"/>
      <c r="V16" s="96"/>
      <c r="W16" s="96"/>
    </row>
    <row r="17" spans="2:23" s="22" customFormat="1" ht="15.75" customHeight="1">
      <c r="B17" s="24" t="s">
        <v>235</v>
      </c>
      <c r="C17" s="314">
        <v>65862.36</v>
      </c>
      <c r="D17" s="314">
        <v>17876.93</v>
      </c>
      <c r="E17" s="314">
        <v>32412.535</v>
      </c>
      <c r="F17" s="314">
        <v>27869.42</v>
      </c>
      <c r="G17" s="314">
        <v>57241.61</v>
      </c>
      <c r="H17" s="314"/>
      <c r="I17" s="314">
        <v>155516.505</v>
      </c>
      <c r="J17" s="314">
        <v>45974.64</v>
      </c>
      <c r="K17" s="314">
        <f>J17/I17*100-100</f>
        <v>-70.437452925012693</v>
      </c>
      <c r="M17" s="549"/>
      <c r="N17" s="554"/>
      <c r="O17" s="555"/>
      <c r="P17" s="556"/>
      <c r="Q17" s="556"/>
      <c r="T17" s="542"/>
      <c r="U17" s="96"/>
      <c r="V17" s="96"/>
      <c r="W17" s="96"/>
    </row>
    <row r="18" spans="2:23" s="22" customFormat="1" ht="15.75" customHeight="1">
      <c r="B18" s="24" t="s">
        <v>218</v>
      </c>
      <c r="C18" s="314">
        <v>25961.177</v>
      </c>
      <c r="D18" s="314">
        <v>10700.72</v>
      </c>
      <c r="E18" s="314">
        <v>39534.667000000001</v>
      </c>
      <c r="F18" s="314">
        <v>46923.824000000001</v>
      </c>
      <c r="G18" s="314">
        <v>20228.809000000001</v>
      </c>
      <c r="H18" s="314">
        <v>27441.882000000001</v>
      </c>
      <c r="I18" s="314">
        <v>85724.652999999991</v>
      </c>
      <c r="J18" s="314">
        <v>93437.046000000002</v>
      </c>
      <c r="K18" s="314">
        <f>J18/I18*100-100</f>
        <v>8.9967036670303173</v>
      </c>
      <c r="M18" s="557"/>
      <c r="N18" s="556"/>
      <c r="O18" s="556"/>
      <c r="P18" s="556"/>
      <c r="Q18" s="556"/>
      <c r="T18" s="542"/>
      <c r="U18" s="96"/>
      <c r="V18" s="96"/>
      <c r="W18" s="96"/>
    </row>
    <row r="19" spans="2:23" s="22" customFormat="1" ht="15.75" customHeight="1">
      <c r="B19" s="24" t="s">
        <v>236</v>
      </c>
      <c r="C19" s="314">
        <v>15535.3</v>
      </c>
      <c r="D19" s="314">
        <v>6580.69</v>
      </c>
      <c r="E19" s="314">
        <v>56206.687299999998</v>
      </c>
      <c r="F19" s="314">
        <v>49491.720999999998</v>
      </c>
      <c r="G19" s="314">
        <v>23658.281999999999</v>
      </c>
      <c r="H19" s="314">
        <v>61581.99</v>
      </c>
      <c r="I19" s="314">
        <v>95680.269299999985</v>
      </c>
      <c r="J19" s="314">
        <v>117948.94099999999</v>
      </c>
      <c r="K19" s="314">
        <f>J19/I19*100-100</f>
        <v>23.274047891919977</v>
      </c>
      <c r="M19" s="557"/>
      <c r="N19" s="556"/>
      <c r="O19" s="556"/>
      <c r="P19" s="556"/>
      <c r="Q19" s="556"/>
      <c r="T19" s="542"/>
      <c r="U19" s="96"/>
      <c r="V19" s="96"/>
      <c r="W19" s="96"/>
    </row>
    <row r="20" spans="2:23" s="22" customFormat="1" ht="16.5" customHeight="1">
      <c r="B20" s="24" t="s">
        <v>220</v>
      </c>
      <c r="C20" s="314">
        <f t="shared" ref="C20:I20" si="1">SUM(C8:C19)</f>
        <v>356044.30700000003</v>
      </c>
      <c r="D20" s="314">
        <f t="shared" si="1"/>
        <v>224944.16108999998</v>
      </c>
      <c r="E20" s="314">
        <f t="shared" si="1"/>
        <v>428710.98206999997</v>
      </c>
      <c r="F20" s="314">
        <f t="shared" si="1"/>
        <v>392316.82900000003</v>
      </c>
      <c r="G20" s="314">
        <f t="shared" si="1"/>
        <v>341514.23100000003</v>
      </c>
      <c r="H20" s="314">
        <f t="shared" si="1"/>
        <v>284458.28200000001</v>
      </c>
      <c r="I20" s="314">
        <f t="shared" si="1"/>
        <v>1136918.7700699999</v>
      </c>
      <c r="J20" s="314">
        <f>SUM(J8:J19)</f>
        <v>932544.94408999989</v>
      </c>
      <c r="K20" s="314">
        <f>J20/I20*100-100</f>
        <v>-17.976115036557687</v>
      </c>
      <c r="M20" s="567"/>
      <c r="N20" s="544"/>
      <c r="O20" s="566"/>
      <c r="P20" s="547"/>
      <c r="Q20" s="547"/>
      <c r="T20" s="543"/>
      <c r="U20" s="96"/>
    </row>
    <row r="21" spans="2:23" s="22" customFormat="1" ht="16.5" customHeight="1">
      <c r="B21" s="48" t="s">
        <v>241</v>
      </c>
      <c r="C21" s="237">
        <f>C20/I20</f>
        <v>0.31316600303650405</v>
      </c>
      <c r="D21" s="237">
        <f>D20/J20</f>
        <v>0.24121535644537323</v>
      </c>
      <c r="E21" s="237">
        <f>E20/I20</f>
        <v>0.37708145327181497</v>
      </c>
      <c r="F21" s="237">
        <f>F20/J20</f>
        <v>0.42069482172018247</v>
      </c>
      <c r="G21" s="237">
        <f>G20/I20</f>
        <v>0.30038577952141038</v>
      </c>
      <c r="H21" s="237">
        <f>H20/J20</f>
        <v>0.30503439410910255</v>
      </c>
      <c r="I21" s="237">
        <v>1</v>
      </c>
      <c r="J21" s="237">
        <v>1</v>
      </c>
      <c r="K21" s="370"/>
      <c r="M21" s="547"/>
      <c r="N21" s="547"/>
      <c r="O21" s="547"/>
      <c r="P21" s="547"/>
      <c r="Q21" s="547"/>
      <c r="T21" s="542"/>
      <c r="U21" s="96"/>
    </row>
    <row r="22" spans="2:23" s="22" customFormat="1" ht="15.75" customHeight="1">
      <c r="B22" s="800" t="s">
        <v>712</v>
      </c>
      <c r="C22" s="801"/>
      <c r="D22" s="801"/>
      <c r="E22" s="801"/>
      <c r="F22" s="801"/>
      <c r="G22" s="801"/>
      <c r="H22" s="801"/>
      <c r="I22" s="801"/>
      <c r="J22" s="801"/>
      <c r="K22" s="802"/>
      <c r="M22" s="547"/>
      <c r="N22" s="547"/>
      <c r="O22" s="547"/>
      <c r="P22" s="547"/>
      <c r="Q22" s="547"/>
      <c r="T22" s="542"/>
      <c r="U22" s="96"/>
    </row>
    <row r="23" spans="2:23" s="22" customFormat="1" ht="30" customHeight="1">
      <c r="B23" s="803"/>
      <c r="C23" s="804"/>
      <c r="D23" s="804"/>
      <c r="E23" s="804"/>
      <c r="F23" s="804"/>
      <c r="G23" s="804"/>
      <c r="H23" s="804"/>
      <c r="I23" s="804"/>
      <c r="J23" s="804"/>
      <c r="K23" s="805"/>
      <c r="M23" s="547"/>
      <c r="N23" s="547"/>
      <c r="O23" s="547"/>
      <c r="P23" s="547"/>
      <c r="Q23" s="547"/>
      <c r="T23" s="542"/>
      <c r="U23" s="96"/>
    </row>
    <row r="24" spans="2:23" ht="17.25" customHeight="1">
      <c r="B24" s="806"/>
      <c r="C24" s="806"/>
      <c r="D24" s="806"/>
      <c r="E24" s="806"/>
      <c r="F24" s="806"/>
      <c r="G24" s="806"/>
      <c r="H24" s="806"/>
      <c r="I24" s="806"/>
      <c r="J24" s="806"/>
      <c r="K24" s="806"/>
      <c r="T24" s="542"/>
      <c r="U24" s="96"/>
    </row>
    <row r="25" spans="2:23" ht="15" customHeight="1"/>
    <row r="26" spans="2:23" ht="15" customHeight="1"/>
    <row r="27" spans="2:23" ht="15" customHeight="1"/>
    <row r="28" spans="2:23" ht="15" customHeight="1">
      <c r="M28" s="559"/>
    </row>
    <row r="29" spans="2:23" ht="15" customHeight="1"/>
    <row r="30" spans="2:23" ht="15" customHeight="1"/>
    <row r="31" spans="2:23" ht="15" customHeight="1"/>
    <row r="32" spans="2:23" ht="15" customHeight="1"/>
    <row r="34" spans="24:24" ht="15" customHeight="1"/>
    <row r="35" spans="24:24" ht="15" customHeight="1">
      <c r="X35" s="9"/>
    </row>
    <row r="36" spans="24:24" ht="15" customHeight="1"/>
    <row r="37" spans="24:24" ht="15" customHeight="1"/>
    <row r="38" spans="24:24" ht="15" customHeight="1"/>
  </sheetData>
  <mergeCells count="11">
    <mergeCell ref="B22:K23"/>
    <mergeCell ref="B24:K24"/>
    <mergeCell ref="B1:K1"/>
    <mergeCell ref="B3:K3"/>
    <mergeCell ref="B5:K5"/>
    <mergeCell ref="C6:D6"/>
    <mergeCell ref="E6:F6"/>
    <mergeCell ref="G6:H6"/>
    <mergeCell ref="I6:K6"/>
    <mergeCell ref="B6:B7"/>
    <mergeCell ref="B4:K4"/>
  </mergeCells>
  <phoneticPr fontId="47" type="noConversion"/>
  <printOptions horizontalCentered="1"/>
  <pageMargins left="0.59055118110236227" right="0.59055118110236227" top="0.74803149606299213" bottom="0.78740157480314965" header="0.51181102362204722" footer="0.59055118110236227"/>
  <pageSetup paperSize="126"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pageSetUpPr fitToPage="1"/>
  </sheetPr>
  <dimension ref="B1:M24"/>
  <sheetViews>
    <sheetView zoomScaleNormal="100" workbookViewId="0">
      <selection activeCell="L19" sqref="L19"/>
    </sheetView>
  </sheetViews>
  <sheetFormatPr baseColWidth="10" defaultColWidth="10.921875" defaultRowHeight="13.2"/>
  <cols>
    <col min="1" max="1" width="1.61328125" style="267" customWidth="1"/>
    <col min="2" max="2" width="9.921875" style="267" customWidth="1"/>
    <col min="3" max="10" width="6.61328125" style="267" customWidth="1"/>
    <col min="11" max="16384" width="10.921875" style="267"/>
  </cols>
  <sheetData>
    <row r="1" spans="2:11">
      <c r="B1" s="725" t="s">
        <v>242</v>
      </c>
      <c r="C1" s="725"/>
      <c r="D1" s="725"/>
      <c r="E1" s="725"/>
      <c r="F1" s="725"/>
      <c r="G1" s="725"/>
      <c r="H1" s="725"/>
      <c r="I1" s="725"/>
      <c r="J1" s="725"/>
      <c r="K1" s="17"/>
    </row>
    <row r="3" spans="2:11">
      <c r="B3" s="725" t="s">
        <v>46</v>
      </c>
      <c r="C3" s="725"/>
      <c r="D3" s="725"/>
      <c r="E3" s="725"/>
      <c r="F3" s="725"/>
      <c r="G3" s="725"/>
      <c r="H3" s="725"/>
      <c r="I3" s="725"/>
      <c r="J3" s="725"/>
      <c r="K3" s="22"/>
    </row>
    <row r="4" spans="2:11">
      <c r="B4" s="725" t="s">
        <v>243</v>
      </c>
      <c r="C4" s="725"/>
      <c r="D4" s="725"/>
      <c r="E4" s="725"/>
      <c r="F4" s="725"/>
      <c r="G4" s="725"/>
      <c r="H4" s="725"/>
      <c r="I4" s="725"/>
      <c r="J4" s="725"/>
      <c r="K4" s="22"/>
    </row>
    <row r="5" spans="2:11" ht="13.5" customHeight="1">
      <c r="B5" s="725" t="s">
        <v>201</v>
      </c>
      <c r="C5" s="725"/>
      <c r="D5" s="725"/>
      <c r="E5" s="725"/>
      <c r="F5" s="725"/>
      <c r="G5" s="725"/>
      <c r="H5" s="725"/>
      <c r="I5" s="725"/>
      <c r="J5" s="725"/>
      <c r="K5" s="22"/>
    </row>
    <row r="6" spans="2:11" ht="104.25" customHeight="1">
      <c r="B6" s="569" t="s">
        <v>244</v>
      </c>
      <c r="C6" s="811" t="s">
        <v>245</v>
      </c>
      <c r="D6" s="811"/>
      <c r="E6" s="811" t="s">
        <v>246</v>
      </c>
      <c r="F6" s="811"/>
      <c r="G6" s="811" t="s">
        <v>247</v>
      </c>
      <c r="H6" s="811"/>
      <c r="I6" s="811" t="s">
        <v>248</v>
      </c>
      <c r="J6" s="811"/>
      <c r="K6" s="22"/>
    </row>
    <row r="7" spans="2:11" ht="15.75" customHeight="1">
      <c r="B7" s="607" t="s">
        <v>249</v>
      </c>
      <c r="C7" s="810" t="s">
        <v>240</v>
      </c>
      <c r="D7" s="810"/>
      <c r="E7" s="810" t="s">
        <v>191</v>
      </c>
      <c r="F7" s="810"/>
      <c r="G7" s="810" t="s">
        <v>239</v>
      </c>
      <c r="H7" s="810"/>
      <c r="I7" s="810" t="s">
        <v>222</v>
      </c>
      <c r="J7" s="810"/>
      <c r="K7" s="22"/>
    </row>
    <row r="8" spans="2:11" ht="15.75" customHeight="1">
      <c r="B8" s="373" t="s">
        <v>224</v>
      </c>
      <c r="C8" s="329">
        <v>2020</v>
      </c>
      <c r="D8" s="329">
        <v>2021</v>
      </c>
      <c r="E8" s="329">
        <v>2020</v>
      </c>
      <c r="F8" s="329">
        <v>2021</v>
      </c>
      <c r="G8" s="329">
        <v>2020</v>
      </c>
      <c r="H8" s="329">
        <v>2021</v>
      </c>
      <c r="I8" s="329">
        <v>2020</v>
      </c>
      <c r="J8" s="329">
        <v>2021</v>
      </c>
      <c r="K8" s="22"/>
    </row>
    <row r="9" spans="2:11" ht="15.75" customHeight="1">
      <c r="B9" s="373" t="s">
        <v>226</v>
      </c>
      <c r="C9" s="314">
        <v>18199.61</v>
      </c>
      <c r="D9" s="314">
        <v>10533.627</v>
      </c>
      <c r="E9" s="314">
        <v>24118.438999999998</v>
      </c>
      <c r="F9" s="314">
        <v>25466.400000000001</v>
      </c>
      <c r="G9" s="314">
        <v>29721.919999999998</v>
      </c>
      <c r="H9" s="314"/>
      <c r="I9" s="314">
        <v>448</v>
      </c>
      <c r="J9" s="314">
        <v>1232</v>
      </c>
      <c r="K9" s="22"/>
    </row>
    <row r="10" spans="2:11" ht="15.75" customHeight="1">
      <c r="B10" s="373" t="s">
        <v>227</v>
      </c>
      <c r="C10" s="314">
        <v>7430.4</v>
      </c>
      <c r="D10" s="314">
        <v>15955.329</v>
      </c>
      <c r="E10" s="314">
        <v>25936.19</v>
      </c>
      <c r="F10" s="314">
        <v>30649.65</v>
      </c>
      <c r="G10" s="314">
        <v>10850.28</v>
      </c>
      <c r="H10" s="314">
        <v>9652.17</v>
      </c>
      <c r="I10" s="314"/>
      <c r="J10" s="314">
        <v>1008</v>
      </c>
      <c r="K10" s="22"/>
    </row>
    <row r="11" spans="2:11" ht="15.75" customHeight="1">
      <c r="B11" s="373" t="s">
        <v>228</v>
      </c>
      <c r="C11" s="314">
        <v>7239.93</v>
      </c>
      <c r="D11" s="314">
        <v>4344.2740000000003</v>
      </c>
      <c r="E11" s="314">
        <v>39632.387999999999</v>
      </c>
      <c r="F11" s="314">
        <v>9471.89</v>
      </c>
      <c r="G11" s="314">
        <v>30163.23</v>
      </c>
      <c r="H11" s="314">
        <v>1500</v>
      </c>
      <c r="I11" s="314"/>
      <c r="J11" s="314">
        <v>1008</v>
      </c>
      <c r="K11" s="22"/>
    </row>
    <row r="12" spans="2:11" ht="15.75" customHeight="1">
      <c r="B12" s="373" t="s">
        <v>229</v>
      </c>
      <c r="C12" s="314">
        <v>30480.86</v>
      </c>
      <c r="D12" s="314">
        <v>42.628</v>
      </c>
      <c r="E12" s="314">
        <v>21523.07</v>
      </c>
      <c r="F12" s="314">
        <v>36929.15</v>
      </c>
      <c r="G12" s="314">
        <v>24235.599999999999</v>
      </c>
      <c r="H12" s="314">
        <v>17236.82</v>
      </c>
      <c r="I12" s="314"/>
      <c r="J12" s="314">
        <v>756</v>
      </c>
      <c r="K12" s="22"/>
    </row>
    <row r="13" spans="2:11" ht="15.75" customHeight="1">
      <c r="B13" s="373" t="s">
        <v>230</v>
      </c>
      <c r="C13" s="314">
        <v>2263.54</v>
      </c>
      <c r="D13" s="314"/>
      <c r="E13" s="314">
        <v>11620.18</v>
      </c>
      <c r="F13" s="314">
        <v>8788.0499999999993</v>
      </c>
      <c r="G13" s="314">
        <v>7136.96</v>
      </c>
      <c r="H13" s="314">
        <v>4253.1400000000003</v>
      </c>
      <c r="I13" s="314">
        <v>366.76</v>
      </c>
      <c r="J13" s="314">
        <v>252</v>
      </c>
      <c r="K13" s="22"/>
    </row>
    <row r="14" spans="2:11" ht="15.75" customHeight="1">
      <c r="B14" s="373" t="s">
        <v>231</v>
      </c>
      <c r="C14" s="314"/>
      <c r="D14" s="314"/>
      <c r="E14" s="314">
        <v>774.84199999999998</v>
      </c>
      <c r="F14" s="314">
        <v>5752.47</v>
      </c>
      <c r="G14" s="314"/>
      <c r="H14" s="314">
        <v>28344.97</v>
      </c>
      <c r="I14" s="314">
        <v>138.66</v>
      </c>
      <c r="J14" s="314"/>
      <c r="K14" s="22"/>
    </row>
    <row r="15" spans="2:11" ht="15.75" customHeight="1">
      <c r="B15" s="373" t="s">
        <v>232</v>
      </c>
      <c r="C15" s="314">
        <v>6595.02</v>
      </c>
      <c r="D15" s="314"/>
      <c r="E15" s="314"/>
      <c r="F15" s="314">
        <v>11352.78</v>
      </c>
      <c r="G15" s="314"/>
      <c r="H15" s="314">
        <v>17853.150000000001</v>
      </c>
      <c r="I15" s="314">
        <v>376.94</v>
      </c>
      <c r="J15" s="314">
        <v>84</v>
      </c>
      <c r="K15" s="22"/>
    </row>
    <row r="16" spans="2:11" ht="15.75" customHeight="1">
      <c r="B16" s="373" t="s">
        <v>233</v>
      </c>
      <c r="C16" s="388"/>
      <c r="D16" s="388"/>
      <c r="E16" s="388"/>
      <c r="F16" s="388">
        <v>27694</v>
      </c>
      <c r="G16" s="388"/>
      <c r="H16" s="388">
        <v>28102.959999999999</v>
      </c>
      <c r="I16" s="388">
        <v>420</v>
      </c>
      <c r="J16" s="388">
        <v>532</v>
      </c>
      <c r="K16" s="22"/>
    </row>
    <row r="17" spans="2:13" ht="15.75" customHeight="1">
      <c r="B17" s="373" t="s">
        <v>234</v>
      </c>
      <c r="C17" s="314"/>
      <c r="D17" s="388"/>
      <c r="E17" s="314"/>
      <c r="F17" s="314">
        <v>25548.73</v>
      </c>
      <c r="G17" s="388"/>
      <c r="H17" s="388"/>
      <c r="I17" s="463"/>
      <c r="J17" s="571">
        <v>614.66</v>
      </c>
      <c r="K17" s="22"/>
      <c r="L17" s="22"/>
      <c r="M17" s="22"/>
    </row>
    <row r="18" spans="2:13" ht="15.75" customHeight="1">
      <c r="B18" s="373" t="s">
        <v>235</v>
      </c>
      <c r="C18" s="314"/>
      <c r="D18" s="314"/>
      <c r="E18" s="314"/>
      <c r="F18" s="314">
        <v>27311.38</v>
      </c>
      <c r="G18" s="314"/>
      <c r="H18" s="314">
        <v>14448.62</v>
      </c>
      <c r="I18" s="314"/>
      <c r="J18" s="314">
        <v>228.29</v>
      </c>
      <c r="K18" s="22"/>
      <c r="L18" s="22"/>
      <c r="M18" s="22"/>
    </row>
    <row r="19" spans="2:13" ht="15.75" customHeight="1">
      <c r="B19" s="373" t="s">
        <v>218</v>
      </c>
      <c r="C19" s="314"/>
      <c r="D19" s="314"/>
      <c r="E19" s="314"/>
      <c r="F19" s="314">
        <v>22627.23</v>
      </c>
      <c r="G19" s="314"/>
      <c r="H19" s="314">
        <v>10700.72</v>
      </c>
      <c r="I19" s="388"/>
      <c r="J19" s="388">
        <v>616.22</v>
      </c>
      <c r="K19" s="22"/>
      <c r="L19" s="22"/>
      <c r="M19" s="22"/>
    </row>
    <row r="20" spans="2:13" ht="15.75" customHeight="1">
      <c r="B20" s="373" t="s">
        <v>219</v>
      </c>
      <c r="C20" s="314">
        <v>19394.55</v>
      </c>
      <c r="D20" s="314"/>
      <c r="E20" s="314"/>
      <c r="F20" s="314">
        <v>34943.71</v>
      </c>
      <c r="G20" s="314"/>
      <c r="H20" s="314">
        <v>6580.69</v>
      </c>
      <c r="I20" s="388">
        <v>280</v>
      </c>
      <c r="J20" s="388">
        <v>140</v>
      </c>
      <c r="K20" s="22"/>
      <c r="L20" s="96"/>
      <c r="M20" s="22"/>
    </row>
    <row r="21" spans="2:13">
      <c r="B21" s="373" t="s">
        <v>220</v>
      </c>
      <c r="C21" s="314">
        <f t="shared" ref="C21:I21" si="0">SUM(C9:C20)</f>
        <v>91603.91</v>
      </c>
      <c r="D21" s="314">
        <f t="shared" si="0"/>
        <v>30875.858</v>
      </c>
      <c r="E21" s="314">
        <f>SUM(E9:E20)</f>
        <v>123605.109</v>
      </c>
      <c r="F21" s="314">
        <f t="shared" si="0"/>
        <v>266535.44000000006</v>
      </c>
      <c r="G21" s="314">
        <f t="shared" si="0"/>
        <v>102107.99</v>
      </c>
      <c r="H21" s="314">
        <f t="shared" si="0"/>
        <v>138673.24</v>
      </c>
      <c r="I21" s="314">
        <f t="shared" si="0"/>
        <v>2030.36</v>
      </c>
      <c r="J21" s="314">
        <f>SUM(J9:J20)</f>
        <v>6471.17</v>
      </c>
      <c r="K21" s="96"/>
      <c r="L21" s="96"/>
      <c r="M21" s="22"/>
    </row>
    <row r="22" spans="2:13" ht="54" customHeight="1">
      <c r="B22" s="809" t="s">
        <v>705</v>
      </c>
      <c r="C22" s="809"/>
      <c r="D22" s="809"/>
      <c r="E22" s="809"/>
      <c r="F22" s="809"/>
      <c r="G22" s="809"/>
      <c r="H22" s="809"/>
      <c r="I22" s="809"/>
      <c r="J22" s="809"/>
      <c r="K22" s="22"/>
      <c r="L22" s="22"/>
      <c r="M22" s="40"/>
    </row>
    <row r="24" spans="2:13" s="44" customFormat="1" ht="27.6" customHeight="1">
      <c r="B24" s="749" t="s">
        <v>706</v>
      </c>
      <c r="C24" s="749"/>
      <c r="D24" s="749"/>
      <c r="E24" s="749"/>
      <c r="F24" s="749"/>
      <c r="G24" s="749"/>
      <c r="H24" s="749"/>
      <c r="I24" s="749"/>
      <c r="J24" s="749"/>
      <c r="K24" s="40"/>
      <c r="L24" s="40"/>
      <c r="M24" s="40"/>
    </row>
  </sheetData>
  <mergeCells count="14">
    <mergeCell ref="B24:J24"/>
    <mergeCell ref="B22:J22"/>
    <mergeCell ref="B4:J4"/>
    <mergeCell ref="B3:J3"/>
    <mergeCell ref="B1:J1"/>
    <mergeCell ref="I7:J7"/>
    <mergeCell ref="G7:H7"/>
    <mergeCell ref="E7:F7"/>
    <mergeCell ref="C7:D7"/>
    <mergeCell ref="B5:J5"/>
    <mergeCell ref="C6:D6"/>
    <mergeCell ref="E6:F6"/>
    <mergeCell ref="G6:H6"/>
    <mergeCell ref="I6:J6"/>
  </mergeCells>
  <hyperlinks>
    <hyperlink ref="B24" r:id="rId1" display="https://www.magyp.gob.ar/sitio/areas/ss_mercados_agropecuarios/logistica/_archivos/000022_Posición%20de%20Buques%20en%20Puertos%20y%20Anunciados%20(Line%20up)/000008_Movimientos%20Portuarios%20Internos%20-%20Actual.pdf" xr:uid="{02EF6302-DD75-48DB-8E57-98CE746CC7CE}"/>
  </hyperlinks>
  <pageMargins left="0.70866141732283472" right="0.70866141732283472" top="0.74803149606299213" bottom="0.74803149606299213" header="0.31496062992125984" footer="0.31496062992125984"/>
  <pageSetup paperSize="126" orientation="portrait" r:id="rId2"/>
  <headerFooter>
    <oddFooter>&amp;C&amp;10 15</oddFooter>
  </headerFooter>
  <ignoredErrors>
    <ignoredError sqref="C21:E21 F21:J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pageSetUpPr fitToPage="1"/>
  </sheetPr>
  <dimension ref="A1:AL52"/>
  <sheetViews>
    <sheetView topLeftCell="A7" zoomScaleNormal="100" workbookViewId="0">
      <selection activeCell="K18" sqref="K18"/>
    </sheetView>
  </sheetViews>
  <sheetFormatPr baseColWidth="10" defaultColWidth="10.921875" defaultRowHeight="11.4"/>
  <cols>
    <col min="1" max="1" width="1" style="1" customWidth="1"/>
    <col min="2" max="2" width="8.69140625" style="1" customWidth="1"/>
    <col min="3" max="10" width="6.07421875" style="1" customWidth="1"/>
    <col min="11" max="11" width="5.23046875" style="1" customWidth="1"/>
    <col min="12" max="12" width="1.53515625" style="1" customWidth="1"/>
    <col min="13" max="13" width="4.4609375" style="1" customWidth="1"/>
    <col min="14" max="14" width="4.69140625" style="399" bestFit="1" customWidth="1"/>
    <col min="15" max="15" width="4" style="399" customWidth="1"/>
    <col min="16" max="17" width="4.23046875" style="399" customWidth="1"/>
    <col min="18" max="18" width="4.69140625" style="451" customWidth="1"/>
    <col min="19" max="19" width="3.53515625" style="451" customWidth="1"/>
    <col min="20" max="20" width="7.53515625" style="451" customWidth="1"/>
    <col min="21" max="21" width="3.53515625" style="399" customWidth="1"/>
    <col min="22" max="30" width="3.53515625" style="451" customWidth="1"/>
    <col min="31" max="31" width="7.921875" style="1" customWidth="1"/>
    <col min="32" max="32" width="2" style="1" customWidth="1"/>
    <col min="33" max="38" width="3" style="2" customWidth="1"/>
    <col min="39" max="16384" width="10.921875" style="1"/>
  </cols>
  <sheetData>
    <row r="1" spans="2:32" s="22" customFormat="1" ht="12.75" customHeight="1">
      <c r="B1" s="812" t="s">
        <v>250</v>
      </c>
      <c r="C1" s="812"/>
      <c r="D1" s="812"/>
      <c r="E1" s="812"/>
      <c r="F1" s="812"/>
      <c r="G1" s="812"/>
      <c r="H1" s="812"/>
      <c r="I1" s="812"/>
      <c r="J1" s="812"/>
      <c r="K1" s="812"/>
      <c r="N1" s="319"/>
      <c r="O1" s="319"/>
      <c r="P1" s="319"/>
      <c r="Q1" s="319"/>
      <c r="R1" s="403"/>
      <c r="S1" s="403"/>
      <c r="T1" s="403"/>
      <c r="U1" s="319"/>
      <c r="V1" s="403"/>
      <c r="W1" s="403"/>
      <c r="X1" s="403"/>
      <c r="Y1" s="403"/>
      <c r="Z1" s="403"/>
      <c r="AA1" s="403"/>
      <c r="AB1" s="403"/>
      <c r="AC1" s="403"/>
      <c r="AD1" s="403"/>
    </row>
    <row r="2" spans="2:32" s="22" customFormat="1" ht="13.2">
      <c r="N2" s="319"/>
      <c r="O2" s="319"/>
      <c r="P2" s="319"/>
      <c r="Q2" s="319"/>
      <c r="R2" s="403"/>
      <c r="S2" s="403"/>
      <c r="T2" s="403"/>
      <c r="U2" s="319"/>
      <c r="V2" s="403"/>
      <c r="W2" s="403"/>
      <c r="X2" s="403"/>
      <c r="Y2" s="403"/>
      <c r="Z2" s="403"/>
      <c r="AA2" s="403"/>
      <c r="AB2" s="403"/>
      <c r="AC2" s="403"/>
      <c r="AD2" s="403"/>
    </row>
    <row r="3" spans="2:32" s="22" customFormat="1" ht="13.2">
      <c r="B3" s="725" t="s">
        <v>251</v>
      </c>
      <c r="C3" s="725"/>
      <c r="D3" s="725"/>
      <c r="E3" s="725"/>
      <c r="F3" s="725"/>
      <c r="G3" s="725"/>
      <c r="H3" s="725"/>
      <c r="I3" s="725"/>
      <c r="J3" s="725"/>
      <c r="K3" s="725"/>
      <c r="N3" s="319"/>
      <c r="O3" s="319"/>
      <c r="P3" s="319"/>
      <c r="Q3" s="319"/>
      <c r="R3" s="403"/>
      <c r="S3" s="403"/>
      <c r="T3" s="403"/>
      <c r="U3" s="319"/>
      <c r="V3" s="403"/>
      <c r="W3" s="403"/>
      <c r="X3" s="403"/>
      <c r="Y3" s="403"/>
      <c r="Z3" s="403"/>
      <c r="AA3" s="403"/>
      <c r="AB3" s="403"/>
      <c r="AC3" s="403"/>
      <c r="AD3" s="403"/>
    </row>
    <row r="4" spans="2:32" s="22" customFormat="1" ht="13.2">
      <c r="B4" s="793" t="s">
        <v>252</v>
      </c>
      <c r="C4" s="793"/>
      <c r="D4" s="793"/>
      <c r="E4" s="793"/>
      <c r="F4" s="793"/>
      <c r="G4" s="793"/>
      <c r="H4" s="793"/>
      <c r="I4" s="793"/>
      <c r="J4" s="793"/>
      <c r="K4" s="793"/>
      <c r="N4" s="319"/>
      <c r="O4" s="319"/>
      <c r="P4" s="319"/>
      <c r="Q4" s="423"/>
      <c r="R4" s="469"/>
      <c r="S4" s="403"/>
      <c r="T4" s="403"/>
      <c r="U4" s="319"/>
      <c r="V4" s="403"/>
      <c r="W4" s="403"/>
      <c r="X4" s="403"/>
      <c r="Y4" s="403"/>
      <c r="Z4" s="403"/>
      <c r="AA4" s="403"/>
      <c r="AB4" s="403"/>
      <c r="AC4" s="403"/>
      <c r="AD4" s="403"/>
    </row>
    <row r="5" spans="2:32" s="22" customFormat="1" ht="13.2">
      <c r="B5" s="793" t="s">
        <v>253</v>
      </c>
      <c r="C5" s="793"/>
      <c r="D5" s="793"/>
      <c r="E5" s="793"/>
      <c r="F5" s="793"/>
      <c r="G5" s="793"/>
      <c r="H5" s="793"/>
      <c r="I5" s="793"/>
      <c r="J5" s="793"/>
      <c r="K5" s="793"/>
      <c r="N5" s="319"/>
      <c r="O5" s="319"/>
      <c r="P5" s="319"/>
      <c r="Q5" s="319"/>
      <c r="R5" s="403"/>
      <c r="S5" s="469"/>
      <c r="T5" s="469"/>
      <c r="U5" s="423"/>
      <c r="V5" s="469"/>
      <c r="W5" s="469"/>
      <c r="X5" s="469"/>
      <c r="Y5" s="403"/>
      <c r="Z5" s="403"/>
      <c r="AA5" s="403"/>
      <c r="AB5" s="403"/>
      <c r="AC5" s="403"/>
      <c r="AD5" s="403"/>
    </row>
    <row r="6" spans="2:32" s="22" customFormat="1" ht="30" customHeight="1">
      <c r="B6" s="129" t="s">
        <v>224</v>
      </c>
      <c r="C6" s="784" t="s">
        <v>254</v>
      </c>
      <c r="D6" s="784"/>
      <c r="E6" s="784" t="s">
        <v>240</v>
      </c>
      <c r="F6" s="784"/>
      <c r="G6" s="784" t="s">
        <v>255</v>
      </c>
      <c r="H6" s="784"/>
      <c r="I6" s="750" t="s">
        <v>220</v>
      </c>
      <c r="J6" s="750"/>
      <c r="K6" s="750"/>
      <c r="M6" s="363"/>
      <c r="N6" s="680"/>
      <c r="O6" s="680"/>
      <c r="P6" s="680"/>
      <c r="Q6" s="423"/>
      <c r="R6" s="469"/>
      <c r="S6" s="470"/>
      <c r="T6" s="470"/>
      <c r="U6" s="424"/>
      <c r="V6" s="470"/>
      <c r="W6" s="470"/>
      <c r="X6" s="470"/>
      <c r="Y6" s="469"/>
      <c r="Z6" s="469"/>
      <c r="AA6" s="403"/>
      <c r="AB6" s="403"/>
      <c r="AC6" s="403"/>
      <c r="AD6" s="403"/>
    </row>
    <row r="7" spans="2:32" s="22" customFormat="1" ht="15.75" customHeight="1">
      <c r="B7" s="230"/>
      <c r="C7" s="329">
        <v>2020</v>
      </c>
      <c r="D7" s="329">
        <v>2021</v>
      </c>
      <c r="E7" s="329">
        <v>2020</v>
      </c>
      <c r="F7" s="329">
        <v>2021</v>
      </c>
      <c r="G7" s="329">
        <v>2020</v>
      </c>
      <c r="H7" s="329">
        <v>2021</v>
      </c>
      <c r="I7" s="329">
        <v>2020</v>
      </c>
      <c r="J7" s="329">
        <v>2021</v>
      </c>
      <c r="K7" s="129" t="s">
        <v>225</v>
      </c>
      <c r="N7" s="319"/>
      <c r="O7" s="319" t="s">
        <v>240</v>
      </c>
      <c r="P7" s="319" t="s">
        <v>256</v>
      </c>
      <c r="Q7" s="424" t="s">
        <v>257</v>
      </c>
      <c r="R7" s="470"/>
      <c r="S7" s="470"/>
      <c r="T7" s="470"/>
      <c r="U7" s="424"/>
      <c r="V7" s="470"/>
      <c r="W7" s="470"/>
      <c r="X7" s="470"/>
      <c r="Y7" s="470"/>
      <c r="Z7" s="470"/>
      <c r="AA7" s="469"/>
      <c r="AB7" s="469"/>
      <c r="AC7" s="469"/>
      <c r="AD7" s="469"/>
      <c r="AE7" s="429"/>
      <c r="AF7" s="429"/>
    </row>
    <row r="8" spans="2:32" s="22" customFormat="1" ht="15.75" customHeight="1">
      <c r="B8" s="54" t="s">
        <v>226</v>
      </c>
      <c r="C8" s="406">
        <v>170.00229653909187</v>
      </c>
      <c r="D8" s="406">
        <v>179.06751708119464</v>
      </c>
      <c r="E8" s="406">
        <v>181.49013191736245</v>
      </c>
      <c r="F8" s="406">
        <v>177.09252557740888</v>
      </c>
      <c r="G8" s="406">
        <v>179.84608737526446</v>
      </c>
      <c r="H8" s="406">
        <v>165.35555572300007</v>
      </c>
      <c r="I8" s="406">
        <v>175.30409397100351</v>
      </c>
      <c r="J8" s="406">
        <v>185.62952478349058</v>
      </c>
      <c r="K8" s="390">
        <f t="shared" ref="K8:K15" si="0">J8/I8*100-100</f>
        <v>5.890011224834808</v>
      </c>
      <c r="N8" s="407">
        <v>43831</v>
      </c>
      <c r="O8" s="681">
        <v>181.49013191736245</v>
      </c>
      <c r="P8" s="681">
        <v>179.84608737526446</v>
      </c>
      <c r="Q8" s="681">
        <v>170.00229653909187</v>
      </c>
      <c r="R8" s="470"/>
      <c r="S8" s="470"/>
      <c r="T8" s="470"/>
      <c r="U8" s="424"/>
      <c r="V8" s="470"/>
      <c r="W8" s="470"/>
      <c r="X8" s="470"/>
      <c r="Y8" s="470"/>
      <c r="Z8" s="470"/>
      <c r="AA8" s="470"/>
      <c r="AB8" s="470"/>
      <c r="AC8" s="470"/>
      <c r="AD8" s="403"/>
    </row>
    <row r="9" spans="2:32" s="22" customFormat="1" ht="15.75" customHeight="1">
      <c r="B9" s="54" t="s">
        <v>227</v>
      </c>
      <c r="C9" s="406">
        <v>173.69576799811472</v>
      </c>
      <c r="D9" s="406">
        <v>189.30695667784781</v>
      </c>
      <c r="E9" s="406">
        <v>189.39620218483532</v>
      </c>
      <c r="F9" s="406">
        <v>186.40526781787636</v>
      </c>
      <c r="G9" s="406">
        <v>186.75110999999998</v>
      </c>
      <c r="H9" s="406">
        <v>190.02701916172467</v>
      </c>
      <c r="I9" s="406">
        <v>186.18503153737592</v>
      </c>
      <c r="J9" s="406">
        <v>188.41974828926126</v>
      </c>
      <c r="K9" s="390">
        <f t="shared" si="0"/>
        <v>1.2002666022250708</v>
      </c>
      <c r="M9" s="9"/>
      <c r="N9" s="407">
        <v>43862</v>
      </c>
      <c r="O9" s="681">
        <v>189.39620218483532</v>
      </c>
      <c r="P9" s="681">
        <v>186.75110999999998</v>
      </c>
      <c r="Q9" s="681">
        <v>173.69576799811472</v>
      </c>
      <c r="R9" s="470"/>
      <c r="S9" s="470"/>
      <c r="T9" s="470"/>
      <c r="U9" s="424"/>
      <c r="V9" s="470"/>
      <c r="W9" s="470"/>
      <c r="X9" s="470"/>
      <c r="Y9" s="470"/>
      <c r="Z9" s="470"/>
      <c r="AA9" s="470"/>
      <c r="AB9" s="470"/>
      <c r="AC9" s="470"/>
      <c r="AD9" s="403"/>
    </row>
    <row r="10" spans="2:32" s="22" customFormat="1" ht="15.75" customHeight="1">
      <c r="B10" s="54" t="s">
        <v>228</v>
      </c>
      <c r="C10" s="406">
        <v>182.75104898120671</v>
      </c>
      <c r="D10" s="406">
        <v>183.41406272080454</v>
      </c>
      <c r="E10" s="406">
        <v>217.85601603699948</v>
      </c>
      <c r="F10" s="406">
        <v>195.4833534485978</v>
      </c>
      <c r="G10" s="406">
        <v>220.90781266580973</v>
      </c>
      <c r="H10" s="406">
        <v>195.2668893943185</v>
      </c>
      <c r="I10" s="404">
        <v>196.73134444714086</v>
      </c>
      <c r="J10" s="404">
        <v>194.8454914500345</v>
      </c>
      <c r="K10" s="390">
        <f t="shared" si="0"/>
        <v>-0.95859305104940518</v>
      </c>
      <c r="N10" s="407">
        <v>43891</v>
      </c>
      <c r="O10" s="681">
        <v>217.85601603699948</v>
      </c>
      <c r="P10" s="681">
        <v>220.90781266580973</v>
      </c>
      <c r="Q10" s="681">
        <v>182.75104898120671</v>
      </c>
      <c r="R10" s="470"/>
      <c r="S10" s="470"/>
      <c r="T10" s="470"/>
      <c r="U10" s="424"/>
      <c r="V10" s="470"/>
      <c r="W10" s="470"/>
      <c r="X10" s="470"/>
      <c r="Y10" s="470"/>
      <c r="Z10" s="470"/>
      <c r="AA10" s="470"/>
      <c r="AB10" s="470"/>
      <c r="AC10" s="470"/>
      <c r="AD10" s="403"/>
    </row>
    <row r="11" spans="2:32" s="22" customFormat="1" ht="15.75" customHeight="1">
      <c r="B11" s="54" t="s">
        <v>229</v>
      </c>
      <c r="C11" s="406">
        <v>199.60643765752232</v>
      </c>
      <c r="D11" s="406">
        <v>204.15279983555058</v>
      </c>
      <c r="E11" s="406">
        <v>218.12383990791238</v>
      </c>
      <c r="F11" s="406">
        <v>217.17736414688881</v>
      </c>
      <c r="G11" s="406">
        <v>214.75067418770325</v>
      </c>
      <c r="H11" s="406">
        <v>195.18521229698376</v>
      </c>
      <c r="I11" s="406">
        <v>209.48322419267637</v>
      </c>
      <c r="J11" s="406">
        <v>205.05762532232222</v>
      </c>
      <c r="K11" s="390">
        <f t="shared" si="0"/>
        <v>-2.1126268642321548</v>
      </c>
      <c r="N11" s="407">
        <v>43922</v>
      </c>
      <c r="O11" s="682">
        <v>218</v>
      </c>
      <c r="P11" s="682">
        <v>215</v>
      </c>
      <c r="Q11" s="681">
        <v>199.60643765752232</v>
      </c>
      <c r="R11" s="470"/>
      <c r="S11" s="470"/>
      <c r="T11" s="470"/>
      <c r="U11" s="424"/>
      <c r="V11" s="470"/>
      <c r="W11" s="470"/>
      <c r="X11" s="470"/>
      <c r="Y11" s="470"/>
      <c r="Z11" s="470"/>
      <c r="AA11" s="470"/>
      <c r="AB11" s="470"/>
      <c r="AC11" s="470"/>
      <c r="AD11" s="403"/>
    </row>
    <row r="12" spans="2:32" s="22" customFormat="1" ht="15.75" customHeight="1">
      <c r="B12" s="54" t="s">
        <v>230</v>
      </c>
      <c r="C12" s="406">
        <v>197.54904988549347</v>
      </c>
      <c r="D12" s="406">
        <v>210.65756835698585</v>
      </c>
      <c r="E12" s="406">
        <v>212.57714110417325</v>
      </c>
      <c r="F12" s="406">
        <v>204.15676618910891</v>
      </c>
      <c r="G12" s="406">
        <v>208.17982594751942</v>
      </c>
      <c r="H12" s="406">
        <v>206.0752893210522</v>
      </c>
      <c r="I12" s="406">
        <v>208.66761013881006</v>
      </c>
      <c r="J12" s="406">
        <v>208.69301977498188</v>
      </c>
      <c r="K12" s="390">
        <f t="shared" si="0"/>
        <v>1.2177086877500187E-2</v>
      </c>
      <c r="N12" s="407">
        <v>43952</v>
      </c>
      <c r="O12" s="319">
        <v>213</v>
      </c>
      <c r="P12" s="319">
        <v>208</v>
      </c>
      <c r="Q12" s="681">
        <v>197.54904988549347</v>
      </c>
      <c r="R12" s="470"/>
      <c r="S12" s="470"/>
      <c r="T12" s="403"/>
      <c r="U12" s="319"/>
      <c r="V12" s="470"/>
      <c r="W12" s="470"/>
      <c r="X12" s="470"/>
      <c r="Y12" s="470"/>
      <c r="Z12" s="470"/>
      <c r="AA12" s="470"/>
      <c r="AB12" s="470"/>
      <c r="AC12" s="470"/>
      <c r="AD12" s="403"/>
    </row>
    <row r="13" spans="2:32" s="22" customFormat="1" ht="15.75" customHeight="1">
      <c r="B13" s="54" t="s">
        <v>231</v>
      </c>
      <c r="C13" s="406">
        <v>183.22657214412229</v>
      </c>
      <c r="D13" s="406">
        <v>209.66826032490411</v>
      </c>
      <c r="E13" s="406">
        <v>198.7553019884445</v>
      </c>
      <c r="F13" s="406">
        <v>214.82520559874493</v>
      </c>
      <c r="G13" s="406">
        <v>198.7553019884445</v>
      </c>
      <c r="H13" s="406">
        <v>215.4115169975104</v>
      </c>
      <c r="I13" s="406">
        <v>204.72722346031475</v>
      </c>
      <c r="J13" s="406">
        <v>209.33781443581296</v>
      </c>
      <c r="K13" s="390">
        <f t="shared" si="0"/>
        <v>2.2520654056503275</v>
      </c>
      <c r="L13" s="443"/>
      <c r="N13" s="407">
        <v>43983</v>
      </c>
      <c r="O13" s="319">
        <v>199</v>
      </c>
      <c r="P13" s="319">
        <v>199</v>
      </c>
      <c r="Q13" s="681">
        <v>183.22657214412229</v>
      </c>
      <c r="R13" s="470"/>
      <c r="S13" s="470"/>
      <c r="T13" s="469"/>
      <c r="U13" s="423"/>
      <c r="V13" s="470"/>
      <c r="W13" s="403"/>
      <c r="X13" s="403"/>
      <c r="Y13" s="470"/>
      <c r="Z13" s="470"/>
      <c r="AA13" s="470"/>
      <c r="AB13" s="470"/>
      <c r="AC13" s="470"/>
      <c r="AD13" s="403"/>
    </row>
    <row r="14" spans="2:32" s="22" customFormat="1" ht="15.75" customHeight="1">
      <c r="B14" s="54" t="s">
        <v>232</v>
      </c>
      <c r="C14" s="406">
        <v>214.90895754181034</v>
      </c>
      <c r="D14" s="406">
        <v>220.76350792425433</v>
      </c>
      <c r="E14" s="406">
        <v>215.47817518818744</v>
      </c>
      <c r="F14" s="406">
        <v>224.71672620383583</v>
      </c>
      <c r="G14" s="406">
        <v>204.28536618444053</v>
      </c>
      <c r="H14" s="406">
        <v>224.52085389448848</v>
      </c>
      <c r="I14" s="406">
        <v>201.58200093515558</v>
      </c>
      <c r="J14" s="406">
        <v>222.56568284165644</v>
      </c>
      <c r="K14" s="390">
        <f t="shared" si="0"/>
        <v>10.409501745768893</v>
      </c>
      <c r="N14" s="407">
        <v>44013</v>
      </c>
      <c r="O14" s="319">
        <v>215</v>
      </c>
      <c r="P14" s="319">
        <v>204</v>
      </c>
      <c r="Q14" s="681">
        <v>214.90895754181034</v>
      </c>
      <c r="R14" s="470"/>
      <c r="S14" s="470"/>
      <c r="T14" s="470"/>
      <c r="U14" s="424"/>
      <c r="V14" s="403"/>
      <c r="W14" s="403"/>
      <c r="X14" s="469"/>
      <c r="Y14" s="403"/>
      <c r="Z14" s="403"/>
      <c r="AA14" s="470"/>
      <c r="AB14" s="470"/>
      <c r="AC14" s="470"/>
      <c r="AD14" s="403"/>
    </row>
    <row r="15" spans="2:32" s="22" customFormat="1" ht="15.75" customHeight="1">
      <c r="B15" s="54" t="s">
        <v>233</v>
      </c>
      <c r="C15" s="406">
        <v>204.93150175571432</v>
      </c>
      <c r="D15" s="406">
        <v>241.25919977991967</v>
      </c>
      <c r="E15" s="406">
        <v>194.13521422787565</v>
      </c>
      <c r="F15" s="406">
        <v>251.7965352415338</v>
      </c>
      <c r="G15" s="406">
        <v>194.5944637346544</v>
      </c>
      <c r="H15" s="406">
        <v>242.16923152955016</v>
      </c>
      <c r="I15" s="406">
        <v>200.76794190695259</v>
      </c>
      <c r="J15" s="406">
        <v>248.42215999538408</v>
      </c>
      <c r="K15" s="390">
        <f t="shared" si="0"/>
        <v>23.735969814601773</v>
      </c>
      <c r="N15" s="407">
        <v>44044</v>
      </c>
      <c r="O15" s="319">
        <v>194</v>
      </c>
      <c r="P15" s="319">
        <v>195</v>
      </c>
      <c r="Q15" s="681">
        <v>204.93150175571432</v>
      </c>
      <c r="R15" s="470"/>
      <c r="S15" s="470"/>
      <c r="T15" s="470"/>
      <c r="U15" s="424"/>
      <c r="V15" s="469"/>
      <c r="W15" s="469"/>
      <c r="X15" s="470"/>
      <c r="Y15" s="469"/>
      <c r="Z15" s="469"/>
      <c r="AA15" s="470"/>
      <c r="AB15" s="470"/>
      <c r="AC15" s="470"/>
      <c r="AD15" s="403"/>
    </row>
    <row r="16" spans="2:32" ht="15.75" customHeight="1">
      <c r="B16" s="54" t="s">
        <v>234</v>
      </c>
      <c r="C16" s="406"/>
      <c r="D16" s="406">
        <v>254.62518425105466</v>
      </c>
      <c r="E16" s="406">
        <v>191.50945003025359</v>
      </c>
      <c r="F16" s="406">
        <v>291.05351928467002</v>
      </c>
      <c r="G16" s="406">
        <v>192.18758368538735</v>
      </c>
      <c r="H16" s="406">
        <v>236.72206263368295</v>
      </c>
      <c r="I16" s="406">
        <v>187.52306313288366</v>
      </c>
      <c r="J16" s="406">
        <v>257.7661227506569</v>
      </c>
      <c r="K16" s="390">
        <f>J16/I16*100-100</f>
        <v>37.458357625055015</v>
      </c>
      <c r="M16" s="13"/>
      <c r="N16" s="407">
        <v>44075</v>
      </c>
      <c r="O16" s="399">
        <v>192</v>
      </c>
      <c r="P16" s="399">
        <v>192</v>
      </c>
      <c r="Q16" s="681"/>
      <c r="R16" s="470"/>
      <c r="S16" s="470"/>
      <c r="T16" s="470"/>
      <c r="U16" s="424"/>
      <c r="V16" s="470"/>
      <c r="W16" s="470"/>
      <c r="X16" s="470"/>
      <c r="Y16" s="470"/>
      <c r="Z16" s="470"/>
      <c r="AA16" s="470"/>
      <c r="AB16" s="470"/>
      <c r="AC16" s="470"/>
    </row>
    <row r="17" spans="1:38" ht="15.75" customHeight="1">
      <c r="B17" s="54" t="s">
        <v>235</v>
      </c>
      <c r="C17" s="406"/>
      <c r="D17" s="406">
        <v>259.79918706588194</v>
      </c>
      <c r="E17" s="406">
        <v>185.21413913393246</v>
      </c>
      <c r="F17" s="406"/>
      <c r="G17" s="406">
        <v>186.16920010005393</v>
      </c>
      <c r="H17" s="406">
        <v>246.77399957362135</v>
      </c>
      <c r="I17" s="406">
        <v>190.31829229722922</v>
      </c>
      <c r="J17" s="406">
        <v>258.87184680399889</v>
      </c>
      <c r="K17" s="390">
        <f>J17/I17*100-100</f>
        <v>36.020475845646132</v>
      </c>
      <c r="M17" s="13"/>
      <c r="N17" s="407">
        <v>44105</v>
      </c>
      <c r="O17" s="399">
        <v>185</v>
      </c>
      <c r="P17" s="399">
        <v>186</v>
      </c>
      <c r="Q17" s="681"/>
      <c r="R17" s="470"/>
      <c r="S17" s="470"/>
      <c r="T17" s="470"/>
      <c r="U17" s="424"/>
      <c r="V17" s="470"/>
      <c r="W17" s="470"/>
      <c r="X17" s="470"/>
      <c r="Y17" s="470"/>
      <c r="Z17" s="470"/>
      <c r="AA17" s="470"/>
      <c r="AB17" s="470"/>
      <c r="AC17" s="470"/>
    </row>
    <row r="18" spans="1:38" ht="15.75" customHeight="1">
      <c r="B18" s="54" t="s">
        <v>218</v>
      </c>
      <c r="C18" s="406"/>
      <c r="D18" s="406">
        <v>269.92286061216396</v>
      </c>
      <c r="E18" s="406">
        <v>178.45852154416008</v>
      </c>
      <c r="F18" s="406">
        <v>314.47832685103737</v>
      </c>
      <c r="G18" s="406">
        <v>187.28139470998642</v>
      </c>
      <c r="H18" s="406">
        <v>297.82257417658997</v>
      </c>
      <c r="I18" s="406">
        <v>189.76444944209928</v>
      </c>
      <c r="J18" s="406">
        <v>285.22992451601266</v>
      </c>
      <c r="K18" s="390">
        <f>J18/I18*100-100</f>
        <v>50.307354910036338</v>
      </c>
      <c r="M18" s="679"/>
      <c r="N18" s="407">
        <v>44136</v>
      </c>
      <c r="O18" s="399">
        <v>178</v>
      </c>
      <c r="P18" s="399">
        <v>187</v>
      </c>
      <c r="Q18" s="681"/>
      <c r="R18" s="470"/>
      <c r="S18" s="470"/>
      <c r="T18" s="470"/>
      <c r="U18" s="424"/>
      <c r="V18" s="470"/>
      <c r="W18" s="470"/>
      <c r="X18" s="470"/>
      <c r="Y18" s="470"/>
      <c r="Z18" s="470"/>
      <c r="AA18" s="470"/>
      <c r="AB18" s="470"/>
      <c r="AC18" s="470"/>
    </row>
    <row r="19" spans="1:38" ht="15.75" customHeight="1">
      <c r="B19" s="54" t="s">
        <v>219</v>
      </c>
      <c r="C19" s="406">
        <v>170.59636438599611</v>
      </c>
      <c r="D19" s="406">
        <v>294.84701899390365</v>
      </c>
      <c r="E19" s="406">
        <v>170.43118562562154</v>
      </c>
      <c r="F19" s="406">
        <v>365.18341981231845</v>
      </c>
      <c r="G19" s="406">
        <v>188.65983190545211</v>
      </c>
      <c r="H19" s="406">
        <v>349.62283716758714</v>
      </c>
      <c r="I19" s="406">
        <v>184.92860437039758</v>
      </c>
      <c r="J19" s="406">
        <v>327.59651989061945</v>
      </c>
      <c r="K19" s="390">
        <f>J19/I19*100-100</f>
        <v>77.147565140582117</v>
      </c>
      <c r="M19" s="13"/>
      <c r="N19" s="407">
        <v>44166</v>
      </c>
      <c r="O19" s="683">
        <v>170</v>
      </c>
      <c r="P19" s="683">
        <v>189</v>
      </c>
      <c r="Q19" s="681">
        <v>170.59636438599611</v>
      </c>
      <c r="R19" s="403"/>
      <c r="S19" s="403"/>
      <c r="T19" s="470"/>
      <c r="U19" s="424"/>
      <c r="V19" s="470"/>
      <c r="W19" s="470"/>
      <c r="X19" s="470"/>
      <c r="Y19" s="470"/>
      <c r="Z19" s="470"/>
      <c r="AA19" s="470"/>
      <c r="AB19" s="470"/>
      <c r="AC19" s="470"/>
    </row>
    <row r="20" spans="1:38" ht="32.25" customHeight="1">
      <c r="B20" s="803" t="s">
        <v>258</v>
      </c>
      <c r="C20" s="804"/>
      <c r="D20" s="804"/>
      <c r="E20" s="804"/>
      <c r="F20" s="804"/>
      <c r="G20" s="804"/>
      <c r="H20" s="804"/>
      <c r="I20" s="804"/>
      <c r="J20" s="804"/>
      <c r="K20" s="805"/>
      <c r="N20" s="407">
        <v>44197</v>
      </c>
      <c r="O20" s="683">
        <f>F8</f>
        <v>177.09252557740888</v>
      </c>
      <c r="P20" s="683">
        <f>H8</f>
        <v>165.35555572300007</v>
      </c>
      <c r="Q20" s="681">
        <f t="shared" ref="Q20:Q25" si="1">D8</f>
        <v>179.06751708119464</v>
      </c>
      <c r="R20" s="403"/>
      <c r="S20" s="403"/>
      <c r="T20" s="470"/>
      <c r="U20" s="424"/>
      <c r="V20" s="470"/>
      <c r="W20" s="470"/>
      <c r="X20" s="470"/>
      <c r="Y20" s="470"/>
      <c r="Z20" s="470"/>
      <c r="AA20" s="477"/>
      <c r="AB20" s="477"/>
    </row>
    <row r="21" spans="1:38" ht="15" customHeight="1">
      <c r="D21" s="318"/>
      <c r="F21" s="318"/>
      <c r="H21" s="318"/>
      <c r="J21" s="318"/>
      <c r="N21" s="407">
        <v>44228</v>
      </c>
      <c r="O21" s="683">
        <f>F9</f>
        <v>186.40526781787636</v>
      </c>
      <c r="P21" s="683">
        <f>H9</f>
        <v>190.02701916172467</v>
      </c>
      <c r="Q21" s="681">
        <f t="shared" si="1"/>
        <v>189.30695667784781</v>
      </c>
      <c r="R21" s="403"/>
      <c r="S21" s="403"/>
      <c r="T21" s="470"/>
      <c r="U21" s="424"/>
      <c r="V21" s="470"/>
      <c r="W21" s="470"/>
      <c r="X21" s="470"/>
      <c r="Y21" s="470"/>
      <c r="Z21" s="470"/>
    </row>
    <row r="22" spans="1:38" ht="27" customHeight="1">
      <c r="M22" s="18"/>
      <c r="N22" s="407">
        <v>44256</v>
      </c>
      <c r="O22" s="683">
        <f t="shared" ref="O22:O24" si="2">F10</f>
        <v>195.4833534485978</v>
      </c>
      <c r="P22" s="683">
        <f t="shared" ref="P22:P24" si="3">H10</f>
        <v>195.2668893943185</v>
      </c>
      <c r="Q22" s="681">
        <f t="shared" si="1"/>
        <v>183.41406272080454</v>
      </c>
      <c r="R22" s="403"/>
      <c r="S22" s="403"/>
      <c r="T22" s="403"/>
      <c r="U22" s="319"/>
      <c r="V22" s="470"/>
      <c r="W22" s="470"/>
      <c r="X22" s="470"/>
      <c r="Y22" s="470"/>
      <c r="Z22" s="470"/>
    </row>
    <row r="23" spans="1:38" ht="15" customHeight="1">
      <c r="N23" s="407">
        <v>44287</v>
      </c>
      <c r="O23" s="683">
        <f t="shared" si="2"/>
        <v>217.17736414688881</v>
      </c>
      <c r="P23" s="683">
        <f t="shared" si="3"/>
        <v>195.18521229698376</v>
      </c>
      <c r="Q23" s="681">
        <f t="shared" si="1"/>
        <v>204.15279983555058</v>
      </c>
      <c r="R23" s="403"/>
      <c r="S23" s="403"/>
      <c r="T23" s="403"/>
      <c r="U23" s="319"/>
      <c r="V23" s="470"/>
      <c r="W23" s="470"/>
      <c r="Y23" s="470"/>
      <c r="Z23" s="470"/>
    </row>
    <row r="24" spans="1:38" ht="15" customHeight="1">
      <c r="N24" s="407">
        <v>44317</v>
      </c>
      <c r="O24" s="683">
        <f t="shared" si="2"/>
        <v>204.15676618910891</v>
      </c>
      <c r="P24" s="683">
        <f t="shared" si="3"/>
        <v>206.0752893210522</v>
      </c>
      <c r="Q24" s="681">
        <f t="shared" si="1"/>
        <v>210.65756835698585</v>
      </c>
      <c r="R24" s="403"/>
      <c r="S24" s="403"/>
      <c r="T24" s="403"/>
      <c r="U24" s="319"/>
      <c r="V24" s="403"/>
    </row>
    <row r="25" spans="1:38" ht="15" customHeight="1">
      <c r="N25" s="407">
        <v>44348</v>
      </c>
      <c r="O25" s="683">
        <f>F13</f>
        <v>214.82520559874493</v>
      </c>
      <c r="P25" s="683">
        <f>H13</f>
        <v>215.4115169975104</v>
      </c>
      <c r="Q25" s="681">
        <f t="shared" si="1"/>
        <v>209.66826032490411</v>
      </c>
      <c r="R25" s="403"/>
      <c r="S25" s="403"/>
      <c r="T25" s="403"/>
      <c r="U25" s="319"/>
      <c r="V25" s="403"/>
    </row>
    <row r="26" spans="1:38" ht="15" customHeight="1">
      <c r="N26" s="407">
        <v>44378</v>
      </c>
      <c r="O26" s="683">
        <f t="shared" ref="O26" si="4">F14</f>
        <v>224.71672620383583</v>
      </c>
      <c r="P26" s="683">
        <f t="shared" ref="P26" si="5">H14</f>
        <v>224.52085389448848</v>
      </c>
      <c r="Q26" s="681">
        <f t="shared" ref="Q26" si="6">D14</f>
        <v>220.76350792425433</v>
      </c>
      <c r="R26" s="403"/>
      <c r="S26" s="403"/>
      <c r="T26" s="403"/>
      <c r="U26" s="319"/>
      <c r="V26" s="403"/>
      <c r="AG26" s="1"/>
      <c r="AH26" s="1"/>
      <c r="AI26" s="1"/>
      <c r="AJ26" s="1"/>
      <c r="AK26" s="1"/>
      <c r="AL26" s="1"/>
    </row>
    <row r="27" spans="1:38" ht="15" customHeight="1">
      <c r="N27" s="407">
        <v>44409</v>
      </c>
      <c r="O27" s="683">
        <f t="shared" ref="O27:O28" si="7">F15</f>
        <v>251.7965352415338</v>
      </c>
      <c r="P27" s="683">
        <f t="shared" ref="P27:P29" si="8">H15</f>
        <v>242.16923152955016</v>
      </c>
      <c r="Q27" s="681">
        <f t="shared" ref="Q27:Q29" si="9">D15</f>
        <v>241.25919977991967</v>
      </c>
      <c r="R27" s="403"/>
      <c r="S27" s="403"/>
      <c r="T27" s="403"/>
      <c r="U27" s="319"/>
      <c r="V27" s="403"/>
    </row>
    <row r="28" spans="1:38" ht="17.100000000000001" customHeight="1">
      <c r="N28" s="407">
        <v>44440</v>
      </c>
      <c r="O28" s="683">
        <f t="shared" si="7"/>
        <v>291.05351928467002</v>
      </c>
      <c r="P28" s="683">
        <f t="shared" si="8"/>
        <v>236.72206263368295</v>
      </c>
      <c r="Q28" s="681">
        <f t="shared" si="9"/>
        <v>254.62518425105466</v>
      </c>
    </row>
    <row r="29" spans="1:38" ht="18" customHeight="1">
      <c r="A29" s="30"/>
      <c r="B29" s="30"/>
      <c r="C29" s="30"/>
      <c r="D29" s="30"/>
      <c r="E29" s="30"/>
      <c r="F29" s="30"/>
      <c r="G29" s="30"/>
      <c r="H29" s="30"/>
      <c r="I29" s="30"/>
      <c r="J29" s="30"/>
      <c r="K29" s="30"/>
      <c r="L29" s="30"/>
      <c r="N29" s="407">
        <v>44470</v>
      </c>
      <c r="O29" s="683"/>
      <c r="P29" s="683">
        <f t="shared" si="8"/>
        <v>246.77399957362135</v>
      </c>
      <c r="Q29" s="681">
        <f t="shared" si="9"/>
        <v>259.79918706588194</v>
      </c>
    </row>
    <row r="30" spans="1:38" ht="15" customHeight="1">
      <c r="N30" s="407">
        <v>44501</v>
      </c>
      <c r="O30" s="683">
        <f>F18</f>
        <v>314.47832685103737</v>
      </c>
      <c r="P30" s="683">
        <f>H18</f>
        <v>297.82257417658997</v>
      </c>
      <c r="Q30" s="681">
        <f>D18</f>
        <v>269.92286061216396</v>
      </c>
      <c r="AG30" s="3"/>
    </row>
    <row r="31" spans="1:38" ht="15" customHeight="1">
      <c r="I31" s="13"/>
      <c r="J31" s="13"/>
      <c r="N31" s="703">
        <v>44531</v>
      </c>
      <c r="O31" s="704">
        <f>F19</f>
        <v>365.18341981231845</v>
      </c>
      <c r="P31" s="704">
        <f>H19</f>
        <v>349.62283716758714</v>
      </c>
      <c r="Q31" s="705">
        <f>D19</f>
        <v>294.84701899390365</v>
      </c>
      <c r="AG31" s="3"/>
    </row>
    <row r="32" spans="1:38" ht="15" customHeight="1">
      <c r="AG32" s="3"/>
    </row>
    <row r="33" spans="2:38" ht="15" customHeight="1">
      <c r="AG33" s="3"/>
    </row>
    <row r="34" spans="2:38" ht="57.75" customHeight="1">
      <c r="B34" s="801" t="s">
        <v>259</v>
      </c>
      <c r="C34" s="801"/>
      <c r="D34" s="801"/>
      <c r="E34" s="801"/>
      <c r="F34" s="801"/>
      <c r="G34" s="801"/>
      <c r="H34" s="801"/>
      <c r="I34" s="801"/>
      <c r="J34" s="801"/>
      <c r="K34" s="801"/>
      <c r="AG34" s="3"/>
      <c r="AH34" s="3"/>
      <c r="AI34" s="3"/>
      <c r="AJ34" s="3"/>
      <c r="AK34" s="3"/>
      <c r="AL34" s="3"/>
    </row>
    <row r="35" spans="2:38" ht="15" customHeight="1">
      <c r="AG35" s="3"/>
      <c r="AH35" s="3"/>
      <c r="AI35" s="3"/>
      <c r="AJ35" s="3"/>
      <c r="AK35" s="3"/>
      <c r="AL35" s="3"/>
    </row>
    <row r="36" spans="2:38" ht="15" customHeight="1">
      <c r="AG36" s="3"/>
      <c r="AH36" s="3"/>
      <c r="AI36" s="3"/>
      <c r="AJ36" s="3"/>
      <c r="AK36" s="3"/>
      <c r="AL36" s="3"/>
    </row>
    <row r="37" spans="2:38" ht="15" customHeight="1">
      <c r="AG37" s="3"/>
      <c r="AH37" s="3"/>
      <c r="AI37" s="3"/>
      <c r="AJ37" s="3"/>
      <c r="AK37" s="3"/>
      <c r="AL37" s="3"/>
    </row>
    <row r="38" spans="2:38" ht="15" customHeight="1">
      <c r="AG38" s="3"/>
      <c r="AH38" s="3"/>
      <c r="AI38" s="3"/>
      <c r="AJ38" s="3"/>
      <c r="AK38" s="3"/>
      <c r="AL38" s="3"/>
    </row>
    <row r="39" spans="2:38" ht="15" customHeight="1">
      <c r="AG39" s="3"/>
      <c r="AH39" s="3"/>
      <c r="AI39" s="3"/>
      <c r="AJ39" s="3"/>
      <c r="AK39" s="3"/>
      <c r="AL39" s="3"/>
    </row>
    <row r="40" spans="2:38" ht="15" customHeight="1">
      <c r="AG40" s="3"/>
      <c r="AH40" s="3"/>
      <c r="AI40" s="3"/>
      <c r="AJ40" s="3"/>
      <c r="AK40" s="3"/>
      <c r="AL40" s="3"/>
    </row>
    <row r="41" spans="2:38" ht="15" customHeight="1">
      <c r="AG41" s="3"/>
      <c r="AH41" s="3"/>
      <c r="AI41" s="3"/>
      <c r="AJ41" s="3"/>
      <c r="AK41" s="3"/>
      <c r="AL41" s="3"/>
    </row>
    <row r="42" spans="2:38" ht="15" customHeight="1">
      <c r="AG42" s="3"/>
      <c r="AH42" s="3"/>
      <c r="AI42" s="3"/>
      <c r="AJ42" s="3"/>
      <c r="AK42" s="3"/>
      <c r="AL42" s="3"/>
    </row>
    <row r="43" spans="2:38" ht="15" customHeight="1">
      <c r="AG43" s="3"/>
      <c r="AH43" s="3"/>
      <c r="AI43" s="3"/>
      <c r="AJ43" s="3"/>
      <c r="AK43" s="3"/>
      <c r="AL43" s="3"/>
    </row>
    <row r="44" spans="2:38" ht="15" customHeight="1">
      <c r="AG44" s="3"/>
      <c r="AH44" s="3"/>
      <c r="AI44" s="3"/>
      <c r="AJ44" s="3"/>
      <c r="AK44" s="3"/>
      <c r="AL44" s="3"/>
    </row>
    <row r="45" spans="2:38" ht="15" customHeight="1">
      <c r="AG45" s="3"/>
      <c r="AH45" s="3"/>
      <c r="AI45" s="3"/>
      <c r="AJ45" s="3"/>
      <c r="AK45" s="3"/>
      <c r="AL45" s="3"/>
    </row>
    <row r="46" spans="2:38" ht="15" customHeight="1">
      <c r="AG46" s="3"/>
    </row>
    <row r="47" spans="2:38" ht="15" customHeight="1"/>
    <row r="48" spans="2:38" ht="15" customHeight="1"/>
    <row r="49" ht="15" customHeight="1"/>
    <row r="50" ht="15" customHeight="1"/>
    <row r="51" ht="15" customHeight="1"/>
    <row r="52" ht="15" customHeight="1"/>
  </sheetData>
  <customSheetViews>
    <customSheetView guid="{5CDC6F58-B038-4A0E-A13D-C643B013E119}" topLeftCell="A16">
      <selection activeCell="E34" sqref="E34"/>
      <pageMargins left="0" right="0" top="0" bottom="0" header="0" footer="0"/>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26" firstPageNumber="0" orientation="portrait" r:id="rId2"/>
  <headerFooter alignWithMargins="0">
    <oddFooter>&amp;C&amp;10&amp;A</oddFooter>
  </headerFooter>
  <ignoredErrors>
    <ignoredError sqref="O20:Q20" evalError="1"/>
  </ignoredError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pageSetUpPr fitToPage="1"/>
  </sheetPr>
  <dimension ref="B1:J21"/>
  <sheetViews>
    <sheetView zoomScaleNormal="100" workbookViewId="0">
      <selection activeCell="L19" sqref="L19"/>
    </sheetView>
  </sheetViews>
  <sheetFormatPr baseColWidth="10" defaultColWidth="10.921875" defaultRowHeight="13.2"/>
  <cols>
    <col min="1" max="1" width="2.4609375" style="267" customWidth="1"/>
    <col min="2" max="2" width="8" style="267" customWidth="1"/>
    <col min="3" max="10" width="6.3828125" style="267" customWidth="1"/>
    <col min="11" max="11" width="3.07421875" style="267" customWidth="1"/>
    <col min="12" max="16384" width="10.921875" style="267"/>
  </cols>
  <sheetData>
    <row r="1" spans="2:10">
      <c r="B1" s="813" t="s">
        <v>260</v>
      </c>
      <c r="C1" s="813"/>
      <c r="D1" s="813"/>
      <c r="E1" s="813"/>
      <c r="F1" s="813"/>
      <c r="G1" s="813"/>
      <c r="H1" s="813"/>
      <c r="I1" s="813"/>
      <c r="J1" s="813"/>
    </row>
    <row r="2" spans="2:10">
      <c r="B2" s="608"/>
      <c r="C2" s="608"/>
      <c r="D2" s="608"/>
      <c r="E2" s="608"/>
      <c r="F2" s="608"/>
      <c r="G2" s="608"/>
      <c r="H2" s="608"/>
      <c r="I2" s="608"/>
      <c r="J2" s="22"/>
    </row>
    <row r="3" spans="2:10" ht="21" customHeight="1">
      <c r="B3" s="814" t="s">
        <v>50</v>
      </c>
      <c r="C3" s="814"/>
      <c r="D3" s="814"/>
      <c r="E3" s="814"/>
      <c r="F3" s="814"/>
      <c r="G3" s="814"/>
      <c r="H3" s="814"/>
      <c r="I3" s="814"/>
      <c r="J3" s="814"/>
    </row>
    <row r="4" spans="2:10" ht="15.75" customHeight="1">
      <c r="B4" s="793" t="s">
        <v>252</v>
      </c>
      <c r="C4" s="793"/>
      <c r="D4" s="793"/>
      <c r="E4" s="793"/>
      <c r="F4" s="793"/>
      <c r="G4" s="793"/>
      <c r="H4" s="793"/>
      <c r="I4" s="793"/>
      <c r="J4" s="793"/>
    </row>
    <row r="5" spans="2:10" ht="15.75" customHeight="1">
      <c r="B5" s="793" t="s">
        <v>261</v>
      </c>
      <c r="C5" s="793"/>
      <c r="D5" s="793"/>
      <c r="E5" s="793"/>
      <c r="F5" s="793"/>
      <c r="G5" s="793"/>
      <c r="H5" s="793"/>
      <c r="I5" s="793"/>
      <c r="J5" s="793"/>
    </row>
    <row r="6" spans="2:10" ht="103.5" customHeight="1">
      <c r="B6" s="609" t="s">
        <v>244</v>
      </c>
      <c r="C6" s="816" t="s">
        <v>245</v>
      </c>
      <c r="D6" s="816"/>
      <c r="E6" s="816" t="s">
        <v>262</v>
      </c>
      <c r="F6" s="816"/>
      <c r="G6" s="816" t="s">
        <v>247</v>
      </c>
      <c r="H6" s="816"/>
      <c r="I6" s="816" t="s">
        <v>248</v>
      </c>
      <c r="J6" s="816"/>
    </row>
    <row r="7" spans="2:10" ht="15.75" customHeight="1">
      <c r="B7" s="610" t="s">
        <v>249</v>
      </c>
      <c r="C7" s="815" t="s">
        <v>240</v>
      </c>
      <c r="D7" s="815"/>
      <c r="E7" s="815" t="s">
        <v>191</v>
      </c>
      <c r="F7" s="815"/>
      <c r="G7" s="815" t="s">
        <v>239</v>
      </c>
      <c r="H7" s="815"/>
      <c r="I7" s="815"/>
      <c r="J7" s="815"/>
    </row>
    <row r="8" spans="2:10" ht="15.75" customHeight="1">
      <c r="B8" s="611" t="s">
        <v>224</v>
      </c>
      <c r="C8" s="329">
        <v>2020</v>
      </c>
      <c r="D8" s="329">
        <v>2021</v>
      </c>
      <c r="E8" s="329">
        <v>2020</v>
      </c>
      <c r="F8" s="329">
        <v>2021</v>
      </c>
      <c r="G8" s="329">
        <v>2020</v>
      </c>
      <c r="H8" s="329">
        <v>2021</v>
      </c>
      <c r="I8" s="329">
        <v>2020</v>
      </c>
      <c r="J8" s="329">
        <v>2021</v>
      </c>
    </row>
    <row r="9" spans="2:10" ht="15.75" customHeight="1">
      <c r="B9" s="611" t="s">
        <v>226</v>
      </c>
      <c r="C9" s="332">
        <v>235.81303170782229</v>
      </c>
      <c r="D9" s="332">
        <v>245.2445278345246</v>
      </c>
      <c r="E9" s="332">
        <v>213.16856451613634</v>
      </c>
      <c r="F9" s="404">
        <v>248.01186543838159</v>
      </c>
      <c r="G9" s="332">
        <v>215.70144660910196</v>
      </c>
      <c r="H9" s="404"/>
      <c r="I9" s="332">
        <v>234.60750000000002</v>
      </c>
      <c r="J9" s="332">
        <v>255.63636363636363</v>
      </c>
    </row>
    <row r="10" spans="2:10" ht="15.75" customHeight="1">
      <c r="B10" s="611" t="s">
        <v>227</v>
      </c>
      <c r="C10" s="332">
        <v>237.82139454134366</v>
      </c>
      <c r="D10" s="332">
        <v>252.68105533894033</v>
      </c>
      <c r="E10" s="332">
        <v>210.68976515054834</v>
      </c>
      <c r="F10" s="404">
        <v>265.94090111958866</v>
      </c>
      <c r="G10" s="332">
        <v>222.33483283380707</v>
      </c>
      <c r="H10" s="404">
        <v>264.48345397977863</v>
      </c>
      <c r="I10" s="333"/>
      <c r="J10" s="332">
        <v>264.16000000000003</v>
      </c>
    </row>
    <row r="11" spans="2:10" ht="15.75" customHeight="1">
      <c r="B11" s="611" t="s">
        <v>228</v>
      </c>
      <c r="C11" s="332">
        <v>237.70798612693767</v>
      </c>
      <c r="D11" s="332">
        <v>253.02971221428484</v>
      </c>
      <c r="E11" s="332">
        <v>213.7368921600181</v>
      </c>
      <c r="F11" s="404">
        <v>245.65849265563682</v>
      </c>
      <c r="G11" s="332">
        <v>217.76909535218874</v>
      </c>
      <c r="H11" s="404">
        <v>264.48205999999999</v>
      </c>
      <c r="I11" s="333"/>
      <c r="J11" s="332">
        <v>296.8</v>
      </c>
    </row>
    <row r="12" spans="2:10" ht="15.75" customHeight="1">
      <c r="B12" s="611" t="s">
        <v>229</v>
      </c>
      <c r="C12" s="352">
        <v>246.91698921880814</v>
      </c>
      <c r="D12" s="332">
        <v>252.73505677019799</v>
      </c>
      <c r="E12" s="332">
        <v>223.4333856647774</v>
      </c>
      <c r="F12" s="332">
        <v>286.84215991973826</v>
      </c>
      <c r="G12" s="332">
        <v>226.82697890706234</v>
      </c>
      <c r="H12" s="332">
        <v>291.41221234543264</v>
      </c>
      <c r="I12" s="332"/>
      <c r="J12" s="332">
        <v>298.74</v>
      </c>
    </row>
    <row r="13" spans="2:10" ht="15.75" customHeight="1">
      <c r="B13" s="611" t="s">
        <v>230</v>
      </c>
      <c r="C13" s="332">
        <v>264.5687418821845</v>
      </c>
      <c r="D13" s="332"/>
      <c r="E13" s="332">
        <v>228.49455258008055</v>
      </c>
      <c r="F13" s="332">
        <v>296.73973407069832</v>
      </c>
      <c r="G13" s="332">
        <v>251.00000000000003</v>
      </c>
      <c r="H13" s="332">
        <v>293.55708723437266</v>
      </c>
      <c r="I13" s="332">
        <v>261.17237430472244</v>
      </c>
      <c r="J13" s="332">
        <v>298.74</v>
      </c>
    </row>
    <row r="14" spans="2:10" ht="15.75" customHeight="1">
      <c r="B14" s="611" t="s">
        <v>231</v>
      </c>
      <c r="C14" s="332"/>
      <c r="D14" s="332"/>
      <c r="E14" s="332">
        <v>225.41825301158173</v>
      </c>
      <c r="F14" s="332">
        <v>292.59709655156826</v>
      </c>
      <c r="G14" s="332"/>
      <c r="H14" s="332">
        <v>287.77029222468747</v>
      </c>
      <c r="I14" s="332">
        <v>261.17236405596424</v>
      </c>
      <c r="J14" s="332"/>
    </row>
    <row r="15" spans="2:10" ht="15.75" customHeight="1">
      <c r="B15" s="611" t="s">
        <v>232</v>
      </c>
      <c r="C15" s="332">
        <v>274.58893528753515</v>
      </c>
      <c r="D15" s="332"/>
      <c r="E15" s="332"/>
      <c r="F15" s="332">
        <v>286.655369874163</v>
      </c>
      <c r="G15" s="332"/>
      <c r="H15" s="332">
        <v>299.99107440423677</v>
      </c>
      <c r="I15" s="332">
        <v>261.17238817848994</v>
      </c>
      <c r="J15" s="332">
        <v>287.45999999999998</v>
      </c>
    </row>
    <row r="16" spans="2:10" ht="15.75" customHeight="1">
      <c r="B16" s="611" t="s">
        <v>233</v>
      </c>
      <c r="C16" s="332"/>
      <c r="D16" s="332"/>
      <c r="E16" s="332"/>
      <c r="F16" s="404">
        <v>316.09199537806018</v>
      </c>
      <c r="G16" s="332"/>
      <c r="H16" s="404">
        <v>303.16879538667814</v>
      </c>
      <c r="I16" s="332">
        <v>261.17235714285715</v>
      </c>
      <c r="J16" s="332">
        <v>287.45999999999998</v>
      </c>
    </row>
    <row r="17" spans="2:10" ht="15.75" customHeight="1">
      <c r="B17" s="611" t="s">
        <v>234</v>
      </c>
      <c r="C17" s="332"/>
      <c r="D17" s="332"/>
      <c r="E17" s="332"/>
      <c r="F17" s="404">
        <v>325.43502984297066</v>
      </c>
      <c r="G17" s="332"/>
      <c r="H17" s="404"/>
      <c r="I17" s="332"/>
      <c r="J17" s="332">
        <v>303.95377932515538</v>
      </c>
    </row>
    <row r="18" spans="2:10" ht="15.75" customHeight="1">
      <c r="B18" s="611" t="s">
        <v>235</v>
      </c>
      <c r="C18" s="332"/>
      <c r="D18" s="332"/>
      <c r="E18" s="332"/>
      <c r="F18" s="404">
        <v>321.69534860559958</v>
      </c>
      <c r="G18" s="332"/>
      <c r="H18" s="404">
        <v>314.03975673801369</v>
      </c>
      <c r="I18" s="332"/>
      <c r="J18" s="332">
        <v>344.17999036313466</v>
      </c>
    </row>
    <row r="19" spans="2:10" ht="15.75" customHeight="1">
      <c r="B19" s="611" t="s">
        <v>218</v>
      </c>
      <c r="C19" s="332"/>
      <c r="D19" s="332"/>
      <c r="E19" s="332"/>
      <c r="F19" s="404">
        <v>335.78767750184187</v>
      </c>
      <c r="G19" s="332"/>
      <c r="H19" s="404">
        <v>325.17170713746373</v>
      </c>
      <c r="I19" s="332"/>
      <c r="J19" s="332">
        <v>320.5096880984064</v>
      </c>
    </row>
    <row r="20" spans="2:10" ht="15.75" customHeight="1">
      <c r="B20" s="611" t="s">
        <v>219</v>
      </c>
      <c r="C20" s="332">
        <v>231.8743074729756</v>
      </c>
      <c r="D20" s="332"/>
      <c r="E20" s="332"/>
      <c r="F20" s="404">
        <v>347.48302512812751</v>
      </c>
      <c r="G20" s="332"/>
      <c r="H20" s="404">
        <v>346.690000592643</v>
      </c>
      <c r="I20" s="332">
        <v>254</v>
      </c>
      <c r="J20" s="332">
        <v>311.94</v>
      </c>
    </row>
    <row r="21" spans="2:10" ht="29.1" customHeight="1">
      <c r="B21" s="749" t="s">
        <v>259</v>
      </c>
      <c r="C21" s="749"/>
      <c r="D21" s="749"/>
      <c r="E21" s="749"/>
      <c r="F21" s="749"/>
      <c r="G21" s="749"/>
      <c r="H21" s="749"/>
      <c r="I21" s="749"/>
      <c r="J21" s="749"/>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0866141732283472" right="0.70866141732283472" top="0.74803149606299213" bottom="0.74803149606299213" header="0.31496062992125984" footer="0.31496062992125984"/>
  <pageSetup paperSize="126" orientation="portrait" r:id="rId1"/>
  <headerFooter>
    <oddFooter>&amp;C&amp;10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79998168889431442"/>
    <pageSetUpPr fitToPage="1"/>
  </sheetPr>
  <dimension ref="B1:W93"/>
  <sheetViews>
    <sheetView zoomScaleNormal="100" zoomScaleSheetLayoutView="75" workbookViewId="0">
      <selection activeCell="K18" sqref="K18:K19"/>
    </sheetView>
  </sheetViews>
  <sheetFormatPr baseColWidth="10" defaultColWidth="7.23046875" defaultRowHeight="11.4"/>
  <cols>
    <col min="1" max="1" width="1.23046875" style="1" customWidth="1"/>
    <col min="2" max="2" width="6.921875" style="1" customWidth="1"/>
    <col min="3" max="11" width="5.4609375" style="1" customWidth="1"/>
    <col min="12" max="12" width="8.4609375" style="1" customWidth="1"/>
    <col min="13" max="13" width="7.23046875" style="399"/>
    <col min="14" max="15" width="7.23046875" style="399" customWidth="1"/>
    <col min="16" max="16" width="7.23046875" style="399"/>
    <col min="17" max="17" width="7.4609375" style="399" bestFit="1" customWidth="1"/>
    <col min="18" max="18" width="7.4609375" style="1" bestFit="1" customWidth="1"/>
    <col min="19" max="16384" width="7.23046875" style="1"/>
  </cols>
  <sheetData>
    <row r="1" spans="2:23" s="15" customFormat="1" ht="13.2">
      <c r="B1" s="725" t="s">
        <v>263</v>
      </c>
      <c r="C1" s="725"/>
      <c r="D1" s="725"/>
      <c r="E1" s="725"/>
      <c r="F1" s="725"/>
      <c r="G1" s="725"/>
      <c r="H1" s="725"/>
      <c r="I1" s="725"/>
      <c r="J1" s="725"/>
      <c r="K1" s="725"/>
      <c r="M1" s="328"/>
      <c r="N1" s="328"/>
      <c r="O1" s="328"/>
      <c r="P1" s="328"/>
      <c r="Q1" s="328"/>
    </row>
    <row r="2" spans="2:23" s="15" customFormat="1" ht="13.2">
      <c r="M2" s="328"/>
      <c r="N2" s="328"/>
      <c r="O2" s="328"/>
      <c r="P2" s="328"/>
      <c r="Q2" s="328"/>
    </row>
    <row r="3" spans="2:23" s="15" customFormat="1" ht="13.2">
      <c r="B3" s="725" t="s">
        <v>264</v>
      </c>
      <c r="C3" s="725"/>
      <c r="D3" s="725"/>
      <c r="E3" s="725"/>
      <c r="F3" s="725"/>
      <c r="G3" s="725"/>
      <c r="H3" s="725"/>
      <c r="I3" s="725"/>
      <c r="J3" s="725"/>
      <c r="K3" s="725"/>
      <c r="M3" s="328"/>
      <c r="N3" s="328"/>
      <c r="O3" s="328"/>
      <c r="P3" s="328"/>
      <c r="Q3" s="328"/>
    </row>
    <row r="4" spans="2:23" s="15" customFormat="1" ht="13.2">
      <c r="B4" s="725" t="s">
        <v>252</v>
      </c>
      <c r="C4" s="725"/>
      <c r="D4" s="725"/>
      <c r="E4" s="725"/>
      <c r="F4" s="725"/>
      <c r="G4" s="725"/>
      <c r="H4" s="725"/>
      <c r="I4" s="725"/>
      <c r="J4" s="725"/>
      <c r="K4" s="725"/>
      <c r="M4" s="328"/>
      <c r="N4" s="328"/>
      <c r="O4" s="328"/>
      <c r="P4" s="328"/>
      <c r="Q4" s="328"/>
    </row>
    <row r="5" spans="2:23" s="15" customFormat="1" ht="18" customHeight="1">
      <c r="B5" s="725" t="s">
        <v>265</v>
      </c>
      <c r="C5" s="725"/>
      <c r="D5" s="725"/>
      <c r="E5" s="725"/>
      <c r="F5" s="725"/>
      <c r="G5" s="725"/>
      <c r="H5" s="725"/>
      <c r="I5" s="725"/>
      <c r="J5" s="725"/>
      <c r="K5" s="725"/>
      <c r="M5" s="328"/>
      <c r="N5" s="328"/>
      <c r="O5" s="328"/>
      <c r="P5" s="328"/>
      <c r="Q5" s="328"/>
    </row>
    <row r="6" spans="2:23" s="22" customFormat="1" ht="24.75" customHeight="1">
      <c r="B6" s="750" t="s">
        <v>224</v>
      </c>
      <c r="C6" s="784" t="s">
        <v>239</v>
      </c>
      <c r="D6" s="784"/>
      <c r="E6" s="784" t="s">
        <v>191</v>
      </c>
      <c r="F6" s="784"/>
      <c r="G6" s="784" t="s">
        <v>240</v>
      </c>
      <c r="H6" s="784"/>
      <c r="I6" s="750" t="s">
        <v>220</v>
      </c>
      <c r="J6" s="750"/>
      <c r="K6" s="750"/>
      <c r="M6" s="319"/>
      <c r="N6" s="319"/>
      <c r="O6" s="319"/>
      <c r="P6" s="319"/>
      <c r="Q6" s="319"/>
    </row>
    <row r="7" spans="2:23" s="22" customFormat="1" ht="48" customHeight="1">
      <c r="B7" s="750"/>
      <c r="C7" s="329">
        <v>2020</v>
      </c>
      <c r="D7" s="329">
        <v>2021</v>
      </c>
      <c r="E7" s="329">
        <v>2020</v>
      </c>
      <c r="F7" s="329">
        <v>2021</v>
      </c>
      <c r="G7" s="329">
        <v>2020</v>
      </c>
      <c r="H7" s="329">
        <v>2021</v>
      </c>
      <c r="I7" s="329">
        <v>2020</v>
      </c>
      <c r="J7" s="329">
        <v>2021</v>
      </c>
      <c r="K7" s="104" t="s">
        <v>266</v>
      </c>
      <c r="M7" s="319"/>
      <c r="N7" s="319" t="s">
        <v>267</v>
      </c>
      <c r="O7" s="319" t="s">
        <v>191</v>
      </c>
      <c r="P7" s="319" t="s">
        <v>240</v>
      </c>
      <c r="Q7" s="319"/>
    </row>
    <row r="8" spans="2:23" s="22" customFormat="1" ht="15.75" customHeight="1">
      <c r="B8" s="54" t="s">
        <v>226</v>
      </c>
      <c r="C8" s="404">
        <v>167.84891608145881</v>
      </c>
      <c r="D8" s="404">
        <v>190.7912081790758</v>
      </c>
      <c r="E8" s="404">
        <v>173.5213821241872</v>
      </c>
      <c r="F8" s="404">
        <v>195.03810664112387</v>
      </c>
      <c r="G8" s="404">
        <v>177.34495979445921</v>
      </c>
      <c r="H8" s="404">
        <v>199.09104166666665</v>
      </c>
      <c r="I8" s="404">
        <v>172.42138334340049</v>
      </c>
      <c r="J8" s="404">
        <v>194.0952477085016</v>
      </c>
      <c r="K8" s="411">
        <f t="shared" ref="K8:K15" si="0">J8/I8-1</f>
        <v>0.12570287945048375</v>
      </c>
      <c r="M8" s="407">
        <v>43831</v>
      </c>
      <c r="N8" s="418">
        <f>C8</f>
        <v>167.84891608145881</v>
      </c>
      <c r="O8" s="418">
        <f>E8</f>
        <v>173.5213821241872</v>
      </c>
      <c r="P8" s="418">
        <f>G8</f>
        <v>177.34495979445921</v>
      </c>
      <c r="Q8" s="418"/>
      <c r="R8" s="231"/>
      <c r="S8" s="231"/>
      <c r="T8" s="231"/>
    </row>
    <row r="9" spans="2:23" s="22" customFormat="1" ht="15.75" customHeight="1">
      <c r="B9" s="54" t="s">
        <v>227</v>
      </c>
      <c r="C9" s="404">
        <v>173.21892904509284</v>
      </c>
      <c r="D9" s="404">
        <v>194.04661943319834</v>
      </c>
      <c r="E9" s="404">
        <v>179.82508836490845</v>
      </c>
      <c r="F9" s="404">
        <v>197.594057537743</v>
      </c>
      <c r="G9" s="404">
        <v>182.2215413164561</v>
      </c>
      <c r="H9" s="404">
        <v>201.98578373015877</v>
      </c>
      <c r="I9" s="404">
        <v>178.03187610025464</v>
      </c>
      <c r="J9" s="404">
        <v>196.69490219373131</v>
      </c>
      <c r="K9" s="411">
        <f t="shared" si="0"/>
        <v>0.10482968838101225</v>
      </c>
      <c r="M9" s="407">
        <v>43862</v>
      </c>
      <c r="N9" s="418">
        <f t="shared" ref="N9:N19" si="1">C9</f>
        <v>173.21892904509284</v>
      </c>
      <c r="O9" s="418">
        <f t="shared" ref="O9:O19" si="2">E9</f>
        <v>179.82508836490845</v>
      </c>
      <c r="P9" s="418">
        <f t="shared" ref="P9:P19" si="3">G9</f>
        <v>182.2215413164561</v>
      </c>
      <c r="Q9" s="319"/>
      <c r="R9" s="231"/>
      <c r="S9" s="231"/>
      <c r="T9" s="231"/>
    </row>
    <row r="10" spans="2:23" s="22" customFormat="1" ht="15.75" customHeight="1">
      <c r="B10" s="54" t="s">
        <v>228</v>
      </c>
      <c r="C10" s="404">
        <v>177.25376344086021</v>
      </c>
      <c r="D10" s="404">
        <v>195.93255131964807</v>
      </c>
      <c r="E10" s="404">
        <v>191.72243401759533</v>
      </c>
      <c r="F10" s="404">
        <v>201.09551971326164</v>
      </c>
      <c r="G10" s="404">
        <v>187.74655870445341</v>
      </c>
      <c r="H10" s="404">
        <v>203.53825475599669</v>
      </c>
      <c r="I10" s="404">
        <v>187.19161509392632</v>
      </c>
      <c r="J10" s="404">
        <v>199.68956093189965</v>
      </c>
      <c r="K10" s="411">
        <f t="shared" si="0"/>
        <v>6.6765521691248164E-2</v>
      </c>
      <c r="M10" s="407">
        <v>43891</v>
      </c>
      <c r="N10" s="418">
        <f t="shared" si="1"/>
        <v>177.25376344086021</v>
      </c>
      <c r="O10" s="418">
        <f t="shared" si="2"/>
        <v>191.72243401759533</v>
      </c>
      <c r="P10" s="418">
        <f t="shared" si="3"/>
        <v>187.74655870445341</v>
      </c>
      <c r="Q10" s="319"/>
      <c r="R10" s="231"/>
      <c r="S10" s="231"/>
      <c r="T10" s="231"/>
    </row>
    <row r="11" spans="2:23" s="22" customFormat="1" ht="15.75" customHeight="1">
      <c r="B11" s="54" t="s">
        <v>229</v>
      </c>
      <c r="C11" s="425">
        <v>189.05</v>
      </c>
      <c r="D11" s="425">
        <v>200.89111111111114</v>
      </c>
      <c r="E11" s="425">
        <v>201.28435185185182</v>
      </c>
      <c r="F11" s="425">
        <v>205.39523809523808</v>
      </c>
      <c r="G11" s="425">
        <v>202.02111111111108</v>
      </c>
      <c r="H11" s="425">
        <v>208.02047619047619</v>
      </c>
      <c r="I11" s="425">
        <v>198.98918128654969</v>
      </c>
      <c r="J11" s="425">
        <v>205.06735690235692</v>
      </c>
      <c r="K11" s="411">
        <f t="shared" si="0"/>
        <v>3.0545256664253007E-2</v>
      </c>
      <c r="M11" s="407">
        <v>43922</v>
      </c>
      <c r="N11" s="418">
        <f t="shared" si="1"/>
        <v>189.05</v>
      </c>
      <c r="O11" s="418">
        <f t="shared" si="2"/>
        <v>201.28435185185182</v>
      </c>
      <c r="P11" s="418">
        <f t="shared" si="3"/>
        <v>202.02111111111108</v>
      </c>
      <c r="Q11" s="319"/>
    </row>
    <row r="12" spans="2:23" s="22" customFormat="1" ht="15.75" customHeight="1">
      <c r="B12" s="54" t="s">
        <v>230</v>
      </c>
      <c r="C12" s="425">
        <v>197.32885304659499</v>
      </c>
      <c r="D12" s="425">
        <v>203.28819444444446</v>
      </c>
      <c r="E12" s="425">
        <v>202.50035842293906</v>
      </c>
      <c r="F12" s="425">
        <v>208.30208333333331</v>
      </c>
      <c r="G12" s="425">
        <v>199.39354838709679</v>
      </c>
      <c r="H12" s="425">
        <v>211.36904761904759</v>
      </c>
      <c r="I12" s="425">
        <v>200.21791587602783</v>
      </c>
      <c r="J12" s="425">
        <v>210.09970674486803</v>
      </c>
      <c r="K12" s="411">
        <f t="shared" si="0"/>
        <v>4.935517795999278E-2</v>
      </c>
      <c r="M12" s="407">
        <v>43952</v>
      </c>
      <c r="N12" s="418">
        <f t="shared" si="1"/>
        <v>197.32885304659499</v>
      </c>
      <c r="O12" s="418">
        <f t="shared" si="2"/>
        <v>202.50035842293906</v>
      </c>
      <c r="P12" s="418">
        <f t="shared" si="3"/>
        <v>199.39354838709679</v>
      </c>
      <c r="Q12" s="319"/>
      <c r="U12" s="231"/>
    </row>
    <row r="13" spans="2:23" s="22" customFormat="1" ht="15.75" customHeight="1">
      <c r="B13" s="54" t="s">
        <v>231</v>
      </c>
      <c r="C13" s="425">
        <v>194.96666666666673</v>
      </c>
      <c r="D13" s="425">
        <v>209.24126984126983</v>
      </c>
      <c r="E13" s="425">
        <v>198.63240740740741</v>
      </c>
      <c r="F13" s="425">
        <v>212.06726190476192</v>
      </c>
      <c r="G13" s="425">
        <v>192.68333333333331</v>
      </c>
      <c r="H13" s="425">
        <v>216.07428571428574</v>
      </c>
      <c r="I13" s="425">
        <v>196.49949579831929</v>
      </c>
      <c r="J13" s="425">
        <v>214.99577922077921</v>
      </c>
      <c r="K13" s="411">
        <f t="shared" si="0"/>
        <v>9.4128910343077576E-2</v>
      </c>
      <c r="M13" s="407">
        <v>43983</v>
      </c>
      <c r="N13" s="418">
        <f t="shared" si="1"/>
        <v>194.96666666666673</v>
      </c>
      <c r="O13" s="418">
        <f t="shared" si="2"/>
        <v>198.63240740740741</v>
      </c>
      <c r="P13" s="418">
        <f t="shared" si="3"/>
        <v>192.68333333333331</v>
      </c>
      <c r="Q13" s="319"/>
    </row>
    <row r="14" spans="2:23" s="22" customFormat="1" ht="15.75" customHeight="1">
      <c r="B14" s="54" t="s">
        <v>232</v>
      </c>
      <c r="C14" s="425">
        <v>186.45161290322579</v>
      </c>
      <c r="D14" s="425">
        <v>218.50952380952384</v>
      </c>
      <c r="E14" s="425">
        <v>197.90322580645162</v>
      </c>
      <c r="F14" s="425">
        <v>221.21300563236045</v>
      </c>
      <c r="G14" s="425">
        <v>190</v>
      </c>
      <c r="H14" s="425">
        <v>224.66666666666663</v>
      </c>
      <c r="I14" s="425">
        <v>195.02176139272913</v>
      </c>
      <c r="J14" s="425">
        <v>223.89039938556067</v>
      </c>
      <c r="K14" s="411">
        <f t="shared" si="0"/>
        <v>0.14802777796010536</v>
      </c>
      <c r="M14" s="407">
        <v>44013</v>
      </c>
      <c r="N14" s="418">
        <f t="shared" si="1"/>
        <v>186.45161290322579</v>
      </c>
      <c r="O14" s="418">
        <f t="shared" si="2"/>
        <v>197.90322580645162</v>
      </c>
      <c r="P14" s="418">
        <f t="shared" si="3"/>
        <v>190</v>
      </c>
      <c r="Q14" s="560"/>
      <c r="R14" s="231"/>
      <c r="S14" s="231"/>
      <c r="T14" s="231"/>
    </row>
    <row r="15" spans="2:23" s="22" customFormat="1" ht="15.75" customHeight="1">
      <c r="B15" s="54" t="s">
        <v>233</v>
      </c>
      <c r="C15" s="404">
        <v>193</v>
      </c>
      <c r="D15" s="404">
        <v>241</v>
      </c>
      <c r="E15" s="404">
        <v>199</v>
      </c>
      <c r="F15" s="404">
        <v>240</v>
      </c>
      <c r="G15" s="404">
        <v>202</v>
      </c>
      <c r="H15" s="404">
        <v>247</v>
      </c>
      <c r="I15" s="404">
        <v>200</v>
      </c>
      <c r="J15" s="404">
        <v>245</v>
      </c>
      <c r="K15" s="411">
        <f t="shared" si="0"/>
        <v>0.22500000000000009</v>
      </c>
      <c r="M15" s="407">
        <v>44044</v>
      </c>
      <c r="N15" s="418">
        <f t="shared" si="1"/>
        <v>193</v>
      </c>
      <c r="O15" s="418">
        <f t="shared" si="2"/>
        <v>199</v>
      </c>
      <c r="P15" s="418">
        <f t="shared" si="3"/>
        <v>202</v>
      </c>
      <c r="Q15" s="319"/>
      <c r="S15" s="231"/>
      <c r="T15" s="231"/>
    </row>
    <row r="16" spans="2:23" s="22" customFormat="1" ht="15.75" customHeight="1">
      <c r="B16" s="54" t="s">
        <v>234</v>
      </c>
      <c r="C16" s="404">
        <v>201.16666666666669</v>
      </c>
      <c r="D16" s="404">
        <v>248.10683760683764</v>
      </c>
      <c r="E16" s="404">
        <v>199.99107142857144</v>
      </c>
      <c r="F16" s="404">
        <v>248.8636363636364</v>
      </c>
      <c r="G16" s="404">
        <v>202.88888888888891</v>
      </c>
      <c r="H16" s="404">
        <v>255.88076923076923</v>
      </c>
      <c r="I16" s="404">
        <v>202.66071428571428</v>
      </c>
      <c r="J16" s="404">
        <v>254.60593503051786</v>
      </c>
      <c r="K16" s="572">
        <f>J16/I16-1</f>
        <v>0.25631618307419157</v>
      </c>
      <c r="M16" s="407">
        <v>44075</v>
      </c>
      <c r="N16" s="418">
        <f t="shared" si="1"/>
        <v>201.16666666666669</v>
      </c>
      <c r="O16" s="418">
        <f t="shared" si="2"/>
        <v>199.99107142857144</v>
      </c>
      <c r="P16" s="418">
        <f t="shared" si="3"/>
        <v>202.88888888888891</v>
      </c>
      <c r="Q16" s="319"/>
      <c r="S16" s="231"/>
      <c r="T16" s="231"/>
      <c r="U16" s="453"/>
      <c r="V16" s="453"/>
      <c r="W16" s="453"/>
    </row>
    <row r="17" spans="2:23" s="22" customFormat="1" ht="15.75" customHeight="1">
      <c r="B17" s="54" t="s">
        <v>235</v>
      </c>
      <c r="C17" s="404">
        <v>191.77419354838707</v>
      </c>
      <c r="D17" s="404">
        <v>252.02419354838707</v>
      </c>
      <c r="E17" s="404">
        <v>194.58525345622118</v>
      </c>
      <c r="F17" s="404">
        <v>250.21642228739</v>
      </c>
      <c r="G17" s="404">
        <v>199.78494623655916</v>
      </c>
      <c r="H17" s="404">
        <v>250.87741935483871</v>
      </c>
      <c r="I17" s="404">
        <v>196.9220430107527</v>
      </c>
      <c r="J17" s="404">
        <v>252.62952006294256</v>
      </c>
      <c r="K17" s="572">
        <f>J17/I17-1</f>
        <v>0.28289101717854925</v>
      </c>
      <c r="M17" s="407">
        <v>44105</v>
      </c>
      <c r="N17" s="418">
        <f t="shared" si="1"/>
        <v>191.77419354838707</v>
      </c>
      <c r="O17" s="418">
        <f t="shared" si="2"/>
        <v>194.58525345622118</v>
      </c>
      <c r="P17" s="418">
        <f t="shared" si="3"/>
        <v>199.78494623655916</v>
      </c>
      <c r="Q17" s="319"/>
      <c r="R17" s="231"/>
      <c r="S17" s="231"/>
      <c r="T17" s="231"/>
      <c r="U17" s="453"/>
      <c r="V17" s="453"/>
      <c r="W17" s="453"/>
    </row>
    <row r="18" spans="2:23" s="22" customFormat="1" ht="15.75" customHeight="1">
      <c r="B18" s="54" t="s">
        <v>218</v>
      </c>
      <c r="C18" s="404">
        <v>214.70833333333331</v>
      </c>
      <c r="D18" s="404">
        <v>262.1875</v>
      </c>
      <c r="E18" s="404">
        <v>202.5</v>
      </c>
      <c r="F18" s="404">
        <v>262.85000000000002</v>
      </c>
      <c r="G18" s="404">
        <v>208.75</v>
      </c>
      <c r="H18" s="404">
        <v>267.8125</v>
      </c>
      <c r="I18" s="404">
        <v>215.23883928571428</v>
      </c>
      <c r="J18" s="404">
        <v>264.46428571428572</v>
      </c>
      <c r="K18" s="572">
        <f>J18/I18-1</f>
        <v>0.22870150476526296</v>
      </c>
      <c r="M18" s="407">
        <v>44136</v>
      </c>
      <c r="N18" s="418">
        <f t="shared" si="1"/>
        <v>214.70833333333331</v>
      </c>
      <c r="O18" s="418">
        <f t="shared" si="2"/>
        <v>202.5</v>
      </c>
      <c r="P18" s="418">
        <f t="shared" si="3"/>
        <v>208.75</v>
      </c>
      <c r="Q18" s="319"/>
      <c r="R18" s="231"/>
      <c r="S18" s="231"/>
      <c r="T18" s="231"/>
      <c r="U18" s="453"/>
      <c r="V18" s="453"/>
      <c r="W18" s="453"/>
    </row>
    <row r="19" spans="2:23" s="22" customFormat="1" ht="15.75" customHeight="1">
      <c r="B19" s="54" t="s">
        <v>219</v>
      </c>
      <c r="C19" s="404">
        <v>205.94212962962965</v>
      </c>
      <c r="D19" s="404">
        <v>296.86307435254804</v>
      </c>
      <c r="E19" s="404">
        <v>209.45886752136749</v>
      </c>
      <c r="F19" s="404">
        <v>302.93791341508734</v>
      </c>
      <c r="G19" s="404">
        <v>214.67206790123456</v>
      </c>
      <c r="H19" s="404">
        <v>305.78578042328041</v>
      </c>
      <c r="I19" s="404">
        <v>209.37235449735451</v>
      </c>
      <c r="J19" s="404">
        <v>300.02992706302962</v>
      </c>
      <c r="K19" s="572">
        <f>J19/I19-1</f>
        <v>0.43299686237621504</v>
      </c>
      <c r="M19" s="407">
        <v>44166</v>
      </c>
      <c r="N19" s="418">
        <f t="shared" si="1"/>
        <v>205.94212962962965</v>
      </c>
      <c r="O19" s="418">
        <f t="shared" si="2"/>
        <v>209.45886752136749</v>
      </c>
      <c r="P19" s="418">
        <f t="shared" si="3"/>
        <v>214.67206790123456</v>
      </c>
      <c r="Q19" s="561"/>
      <c r="R19" s="231"/>
      <c r="S19" s="231"/>
      <c r="T19" s="231"/>
    </row>
    <row r="20" spans="2:23" s="22" customFormat="1" ht="21.75" customHeight="1">
      <c r="B20" s="818" t="s">
        <v>268</v>
      </c>
      <c r="C20" s="818"/>
      <c r="D20" s="818"/>
      <c r="E20" s="818"/>
      <c r="F20" s="818"/>
      <c r="G20" s="818"/>
      <c r="H20" s="818"/>
      <c r="I20" s="818"/>
      <c r="J20" s="818"/>
      <c r="K20" s="818"/>
      <c r="M20" s="407">
        <v>44197</v>
      </c>
      <c r="N20" s="418">
        <f>D8</f>
        <v>190.7912081790758</v>
      </c>
      <c r="O20" s="418">
        <f>F8</f>
        <v>195.03810664112387</v>
      </c>
      <c r="P20" s="418">
        <f>H8</f>
        <v>199.09104166666665</v>
      </c>
      <c r="Q20" s="319"/>
      <c r="R20" s="231"/>
      <c r="S20" s="231"/>
      <c r="T20" s="231"/>
    </row>
    <row r="21" spans="2:23" s="22" customFormat="1" ht="13.2">
      <c r="B21" s="1"/>
      <c r="C21" s="454"/>
      <c r="D21" s="454"/>
      <c r="G21" s="231"/>
      <c r="H21" s="231"/>
      <c r="I21" s="37"/>
      <c r="J21" s="37"/>
      <c r="K21" s="57"/>
      <c r="M21" s="407">
        <v>44228</v>
      </c>
      <c r="N21" s="418">
        <f t="shared" ref="N21:N24" si="4">D9</f>
        <v>194.04661943319834</v>
      </c>
      <c r="O21" s="418">
        <f t="shared" ref="O21:O24" si="5">F9</f>
        <v>197.594057537743</v>
      </c>
      <c r="P21" s="418">
        <f t="shared" ref="P21:P24" si="6">H9</f>
        <v>201.98578373015877</v>
      </c>
      <c r="Q21" s="319"/>
    </row>
    <row r="22" spans="2:23" ht="17.399999999999999">
      <c r="C22" s="318"/>
      <c r="D22" s="455"/>
      <c r="E22" s="318"/>
      <c r="F22" s="455"/>
      <c r="G22" s="318"/>
      <c r="H22" s="455"/>
      <c r="I22" s="318"/>
      <c r="J22" s="318"/>
      <c r="M22" s="407">
        <v>44256</v>
      </c>
      <c r="N22" s="418">
        <f t="shared" si="4"/>
        <v>195.93255131964807</v>
      </c>
      <c r="O22" s="418">
        <f t="shared" si="5"/>
        <v>201.09551971326164</v>
      </c>
      <c r="P22" s="418">
        <f t="shared" si="6"/>
        <v>203.53825475599669</v>
      </c>
    </row>
    <row r="23" spans="2:23" s="22" customFormat="1" ht="20.399999999999999" customHeight="1">
      <c r="M23" s="407">
        <v>44287</v>
      </c>
      <c r="N23" s="418">
        <f t="shared" si="4"/>
        <v>200.89111111111114</v>
      </c>
      <c r="O23" s="418">
        <f t="shared" si="5"/>
        <v>205.39523809523808</v>
      </c>
      <c r="P23" s="418">
        <f t="shared" si="6"/>
        <v>208.02047619047619</v>
      </c>
      <c r="Q23" s="319"/>
    </row>
    <row r="24" spans="2:23" s="22" customFormat="1" ht="20.399999999999999" customHeight="1">
      <c r="M24" s="407">
        <v>44317</v>
      </c>
      <c r="N24" s="418">
        <f t="shared" si="4"/>
        <v>203.28819444444446</v>
      </c>
      <c r="O24" s="418">
        <f t="shared" si="5"/>
        <v>208.30208333333331</v>
      </c>
      <c r="P24" s="418">
        <f t="shared" si="6"/>
        <v>211.36904761904759</v>
      </c>
      <c r="Q24" s="319"/>
    </row>
    <row r="25" spans="2:23" s="22" customFormat="1" ht="20.399999999999999" customHeight="1">
      <c r="M25" s="407">
        <v>44348</v>
      </c>
      <c r="N25" s="418">
        <f t="shared" ref="N25:N30" si="7">D13</f>
        <v>209.24126984126983</v>
      </c>
      <c r="O25" s="418">
        <f t="shared" ref="O25:O30" si="8">F13</f>
        <v>212.06726190476192</v>
      </c>
      <c r="P25" s="418">
        <f t="shared" ref="P25:P30" si="9">H13</f>
        <v>216.07428571428574</v>
      </c>
      <c r="Q25" s="319"/>
    </row>
    <row r="26" spans="2:23" s="22" customFormat="1" ht="20.399999999999999" customHeight="1">
      <c r="M26" s="407">
        <v>44378</v>
      </c>
      <c r="N26" s="418">
        <f t="shared" si="7"/>
        <v>218.50952380952384</v>
      </c>
      <c r="O26" s="418">
        <f t="shared" si="8"/>
        <v>221.21300563236045</v>
      </c>
      <c r="P26" s="418">
        <f t="shared" si="9"/>
        <v>224.66666666666663</v>
      </c>
      <c r="Q26" s="319"/>
    </row>
    <row r="27" spans="2:23" s="22" customFormat="1" ht="20.399999999999999" customHeight="1">
      <c r="M27" s="407">
        <v>44409</v>
      </c>
      <c r="N27" s="418">
        <f t="shared" si="7"/>
        <v>241</v>
      </c>
      <c r="O27" s="418">
        <f t="shared" si="8"/>
        <v>240</v>
      </c>
      <c r="P27" s="418">
        <f t="shared" si="9"/>
        <v>247</v>
      </c>
      <c r="Q27" s="319"/>
    </row>
    <row r="28" spans="2:23" s="22" customFormat="1" ht="20.399999999999999" customHeight="1">
      <c r="M28" s="407">
        <v>44440</v>
      </c>
      <c r="N28" s="418">
        <f t="shared" si="7"/>
        <v>248.10683760683764</v>
      </c>
      <c r="O28" s="418">
        <f t="shared" si="8"/>
        <v>248.8636363636364</v>
      </c>
      <c r="P28" s="418">
        <f t="shared" si="9"/>
        <v>255.88076923076923</v>
      </c>
      <c r="Q28" s="319"/>
    </row>
    <row r="29" spans="2:23" s="22" customFormat="1" ht="20.399999999999999" customHeight="1">
      <c r="M29" s="407">
        <v>44470</v>
      </c>
      <c r="N29" s="418">
        <f t="shared" si="7"/>
        <v>252.02419354838707</v>
      </c>
      <c r="O29" s="418">
        <f t="shared" si="8"/>
        <v>250.21642228739</v>
      </c>
      <c r="P29" s="418">
        <f t="shared" si="9"/>
        <v>250.87741935483871</v>
      </c>
      <c r="Q29" s="319"/>
    </row>
    <row r="30" spans="2:23" s="22" customFormat="1" ht="20.399999999999999" customHeight="1">
      <c r="M30" s="407">
        <v>44501</v>
      </c>
      <c r="N30" s="418">
        <f t="shared" si="7"/>
        <v>262.1875</v>
      </c>
      <c r="O30" s="418">
        <f t="shared" si="8"/>
        <v>262.85000000000002</v>
      </c>
      <c r="P30" s="418">
        <f t="shared" si="9"/>
        <v>267.8125</v>
      </c>
      <c r="Q30" s="319"/>
    </row>
    <row r="31" spans="2:23" s="22" customFormat="1" ht="20.399999999999999" customHeight="1">
      <c r="B31" s="1"/>
      <c r="M31" s="407">
        <v>44531</v>
      </c>
      <c r="N31" s="418"/>
      <c r="O31" s="418"/>
      <c r="P31" s="418"/>
      <c r="Q31" s="319"/>
    </row>
    <row r="32" spans="2:23" ht="20.399999999999999" customHeight="1">
      <c r="B32" s="456"/>
    </row>
    <row r="33" spans="2:11" ht="20.399999999999999" customHeight="1">
      <c r="B33" s="817" t="s">
        <v>268</v>
      </c>
      <c r="C33" s="817"/>
      <c r="D33" s="817"/>
      <c r="E33" s="817"/>
      <c r="F33" s="817"/>
      <c r="G33" s="817"/>
      <c r="H33" s="817"/>
      <c r="I33" s="817"/>
      <c r="J33" s="817"/>
      <c r="K33" s="817"/>
    </row>
    <row r="34" spans="2:11" ht="20.399999999999999" customHeight="1"/>
    <row r="35" spans="2:11" ht="20.399999999999999" customHeight="1"/>
    <row r="36" spans="2:11" ht="20.399999999999999" customHeight="1"/>
    <row r="37" spans="2:11" ht="20.399999999999999" customHeight="1"/>
    <row r="38" spans="2:11" ht="20.399999999999999" customHeight="1"/>
    <row r="39" spans="2:11" ht="20.399999999999999" customHeight="1"/>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 right="0" top="0" bottom="0" header="0" footer="0"/>
      <printOptions horizontalCentered="1"/>
      <pageSetup scale="90" firstPageNumber="0" orientation="portrait" r:id="rId1"/>
      <headerFooter alignWithMargins="0">
        <oddFooter>&amp;C&amp;10&amp;A</oddFooter>
      </headerFooter>
    </customSheetView>
  </customSheetViews>
  <mergeCells count="11">
    <mergeCell ref="G6:H6"/>
    <mergeCell ref="I6:K6"/>
    <mergeCell ref="B33:K33"/>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paperSize="126"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79998168889431442"/>
    <pageSetUpPr fitToPage="1"/>
  </sheetPr>
  <dimension ref="B1:Z80"/>
  <sheetViews>
    <sheetView zoomScaleNormal="100" zoomScaleSheetLayoutView="75" workbookViewId="0">
      <selection activeCell="U21" sqref="U21"/>
    </sheetView>
  </sheetViews>
  <sheetFormatPr baseColWidth="10" defaultColWidth="10.921875" defaultRowHeight="11.4"/>
  <cols>
    <col min="1" max="1" width="1.3828125" style="1" customWidth="1"/>
    <col min="2" max="2" width="7.4609375" style="1" customWidth="1"/>
    <col min="3" max="14" width="4.61328125" style="1" customWidth="1"/>
    <col min="15" max="15" width="3.07421875" style="1" customWidth="1"/>
    <col min="16" max="25" width="5.61328125" style="1" customWidth="1"/>
    <col min="26" max="16384" width="10.921875" style="1"/>
  </cols>
  <sheetData>
    <row r="1" spans="2:26" s="15" customFormat="1" ht="13.2">
      <c r="B1" s="725" t="s">
        <v>269</v>
      </c>
      <c r="C1" s="725"/>
      <c r="D1" s="725"/>
      <c r="E1" s="725"/>
      <c r="F1" s="725"/>
      <c r="G1" s="725"/>
      <c r="H1" s="725"/>
      <c r="I1" s="725"/>
      <c r="J1" s="725"/>
      <c r="K1" s="725"/>
      <c r="L1" s="725"/>
      <c r="M1" s="725"/>
      <c r="N1" s="725"/>
    </row>
    <row r="2" spans="2:26" s="15" customFormat="1" ht="13.2">
      <c r="B2" s="17"/>
      <c r="C2" s="17"/>
      <c r="D2" s="17"/>
      <c r="E2" s="17"/>
      <c r="F2" s="17"/>
      <c r="G2" s="17"/>
      <c r="H2" s="17"/>
      <c r="I2" s="17"/>
      <c r="J2" s="17"/>
      <c r="K2" s="17"/>
      <c r="L2" s="17"/>
      <c r="M2" s="17"/>
      <c r="N2" s="17"/>
    </row>
    <row r="3" spans="2:26" s="15" customFormat="1" ht="13.2">
      <c r="B3" s="725" t="s">
        <v>270</v>
      </c>
      <c r="C3" s="725"/>
      <c r="D3" s="725"/>
      <c r="E3" s="725"/>
      <c r="F3" s="725"/>
      <c r="G3" s="725"/>
      <c r="H3" s="725"/>
      <c r="I3" s="725"/>
      <c r="J3" s="725"/>
      <c r="K3" s="725"/>
      <c r="L3" s="725"/>
      <c r="M3" s="725"/>
      <c r="N3" s="725"/>
    </row>
    <row r="4" spans="2:26" s="15" customFormat="1" ht="12" customHeight="1">
      <c r="B4" s="725" t="s">
        <v>265</v>
      </c>
      <c r="C4" s="725"/>
      <c r="D4" s="725"/>
      <c r="E4" s="725"/>
      <c r="F4" s="725"/>
      <c r="G4" s="725"/>
      <c r="H4" s="725"/>
      <c r="I4" s="725"/>
      <c r="J4" s="725"/>
      <c r="K4" s="725"/>
      <c r="L4" s="725"/>
      <c r="M4" s="725"/>
      <c r="N4" s="725"/>
    </row>
    <row r="5" spans="2:26" s="14" customFormat="1" ht="30" customHeight="1">
      <c r="B5" s="808" t="s">
        <v>224</v>
      </c>
      <c r="C5" s="820" t="s">
        <v>271</v>
      </c>
      <c r="D5" s="820"/>
      <c r="E5" s="820" t="s">
        <v>272</v>
      </c>
      <c r="F5" s="820"/>
      <c r="G5" s="820" t="s">
        <v>273</v>
      </c>
      <c r="H5" s="820"/>
      <c r="I5" s="820" t="s">
        <v>274</v>
      </c>
      <c r="J5" s="820"/>
      <c r="K5" s="820" t="s">
        <v>275</v>
      </c>
      <c r="L5" s="820"/>
      <c r="M5" s="821" t="s">
        <v>167</v>
      </c>
      <c r="N5" s="821"/>
      <c r="O5" s="330"/>
      <c r="P5" s="20"/>
      <c r="Q5" s="22"/>
      <c r="R5" s="22"/>
      <c r="S5" s="22"/>
      <c r="T5" s="20"/>
      <c r="U5" s="22"/>
      <c r="V5" s="22"/>
      <c r="W5" s="22"/>
      <c r="X5" s="22"/>
      <c r="Y5" s="22"/>
      <c r="Z5" s="22"/>
    </row>
    <row r="6" spans="2:26" s="14" customFormat="1" ht="42" customHeight="1">
      <c r="B6" s="808"/>
      <c r="C6" s="329">
        <v>2020</v>
      </c>
      <c r="D6" s="329">
        <v>2021</v>
      </c>
      <c r="E6" s="329">
        <v>2020</v>
      </c>
      <c r="F6" s="329">
        <v>2021</v>
      </c>
      <c r="G6" s="329">
        <v>2020</v>
      </c>
      <c r="H6" s="329">
        <v>2021</v>
      </c>
      <c r="I6" s="329">
        <v>2020</v>
      </c>
      <c r="J6" s="329">
        <v>2021</v>
      </c>
      <c r="K6" s="329">
        <v>2020</v>
      </c>
      <c r="L6" s="329">
        <v>2021</v>
      </c>
      <c r="M6" s="329">
        <v>2020</v>
      </c>
      <c r="N6" s="329">
        <v>2021</v>
      </c>
      <c r="O6" s="22"/>
      <c r="P6" s="22"/>
      <c r="Q6" s="22"/>
      <c r="R6" s="22"/>
      <c r="S6" s="22"/>
      <c r="T6" s="22"/>
      <c r="U6" s="22"/>
      <c r="V6" s="22"/>
      <c r="W6" s="22"/>
      <c r="X6" s="22"/>
      <c r="Y6" s="22"/>
      <c r="Z6" s="22"/>
    </row>
    <row r="7" spans="2:26" s="14" customFormat="1" ht="15.75" customHeight="1">
      <c r="B7" s="24" t="s">
        <v>226</v>
      </c>
      <c r="C7" s="471">
        <v>186.69354838709677</v>
      </c>
      <c r="D7" s="471">
        <v>205.9375</v>
      </c>
      <c r="E7" s="471">
        <v>174.5519713261649</v>
      </c>
      <c r="F7" s="471">
        <v>193.80454545454549</v>
      </c>
      <c r="G7" s="471">
        <v>169.48179723502301</v>
      </c>
      <c r="H7" s="471">
        <v>191.33333333333331</v>
      </c>
      <c r="I7" s="471">
        <v>169.17204301075267</v>
      </c>
      <c r="J7" s="471">
        <v>190.6875</v>
      </c>
      <c r="K7" s="471">
        <v>172.53289473684211</v>
      </c>
      <c r="L7" s="471">
        <v>188.66666666666669</v>
      </c>
      <c r="M7" s="471">
        <v>173.5213821241872</v>
      </c>
      <c r="N7" s="471">
        <v>195.03810664112387</v>
      </c>
      <c r="O7" s="22"/>
      <c r="P7" s="22"/>
      <c r="Q7" s="22"/>
      <c r="R7" s="22"/>
      <c r="S7" s="22"/>
      <c r="T7" s="22"/>
      <c r="U7" s="22"/>
      <c r="V7" s="22"/>
      <c r="W7" s="22"/>
      <c r="X7" s="22"/>
      <c r="Y7" s="22"/>
      <c r="Z7" s="22"/>
    </row>
    <row r="8" spans="2:26" s="14" customFormat="1" ht="15.75" customHeight="1">
      <c r="B8" s="24" t="s">
        <v>227</v>
      </c>
      <c r="C8" s="471">
        <v>195.79310344827587</v>
      </c>
      <c r="D8" s="471">
        <v>213.75</v>
      </c>
      <c r="E8" s="471">
        <v>177.18357487922705</v>
      </c>
      <c r="F8" s="471">
        <v>195.34920634920633</v>
      </c>
      <c r="G8" s="471">
        <v>176.65221674876847</v>
      </c>
      <c r="H8" s="471">
        <v>194.20833333333331</v>
      </c>
      <c r="I8" s="471">
        <v>176.81609195402299</v>
      </c>
      <c r="J8" s="471">
        <v>193.21250000000001</v>
      </c>
      <c r="K8" s="471">
        <v>177.92112068965517</v>
      </c>
      <c r="L8" s="471">
        <v>196.71845238095241</v>
      </c>
      <c r="M8" s="471">
        <v>179.82508836490845</v>
      </c>
      <c r="N8" s="471">
        <v>197.594057537743</v>
      </c>
      <c r="O8" s="22"/>
      <c r="P8" s="22"/>
      <c r="Q8" s="22"/>
      <c r="R8" s="22"/>
      <c r="S8" s="22"/>
      <c r="T8" s="22"/>
      <c r="U8" s="22"/>
      <c r="V8" s="22"/>
      <c r="W8" s="22"/>
      <c r="X8" s="22"/>
      <c r="Y8" s="22"/>
      <c r="Z8" s="22"/>
    </row>
    <row r="9" spans="2:26" s="14" customFormat="1" ht="15.75" customHeight="1">
      <c r="B9" s="24" t="s">
        <v>228</v>
      </c>
      <c r="C9" s="471">
        <v>206.29569892473123</v>
      </c>
      <c r="D9" s="471"/>
      <c r="E9" s="471"/>
      <c r="F9" s="471">
        <v>198</v>
      </c>
      <c r="G9" s="471">
        <v>186.93387096774194</v>
      </c>
      <c r="H9" s="471">
        <v>198.19892473118279</v>
      </c>
      <c r="I9" s="471">
        <v>185.91129032258064</v>
      </c>
      <c r="J9" s="471">
        <v>198.51612903225808</v>
      </c>
      <c r="K9" s="471">
        <v>184.15860215053766</v>
      </c>
      <c r="L9" s="471">
        <v>201.6021505376344</v>
      </c>
      <c r="M9" s="471">
        <v>191.72243401759533</v>
      </c>
      <c r="N9" s="471">
        <v>201.09551971326164</v>
      </c>
      <c r="O9" s="22"/>
      <c r="P9" s="22"/>
      <c r="Q9" s="22"/>
      <c r="R9" s="22"/>
      <c r="S9" s="22"/>
      <c r="T9" s="22"/>
      <c r="U9" s="22"/>
      <c r="V9" s="22"/>
      <c r="W9" s="22"/>
      <c r="X9" s="22"/>
      <c r="Y9" s="22"/>
      <c r="Z9" s="22"/>
    </row>
    <row r="10" spans="2:26" s="14" customFormat="1" ht="15.75" customHeight="1">
      <c r="B10" s="24" t="s">
        <v>229</v>
      </c>
      <c r="C10" s="471">
        <v>209.46666666666667</v>
      </c>
      <c r="D10" s="471"/>
      <c r="E10" s="471"/>
      <c r="F10" s="471"/>
      <c r="G10" s="471">
        <v>190</v>
      </c>
      <c r="H10" s="471">
        <v>203.48888888888888</v>
      </c>
      <c r="I10" s="471">
        <v>193.42777777777775</v>
      </c>
      <c r="J10" s="471">
        <v>201</v>
      </c>
      <c r="K10" s="471">
        <v>183</v>
      </c>
      <c r="L10" s="471">
        <v>201</v>
      </c>
      <c r="M10" s="471">
        <v>201.28435185185182</v>
      </c>
      <c r="N10" s="471">
        <v>205.39523809523808</v>
      </c>
      <c r="O10" s="22"/>
      <c r="P10" s="27"/>
      <c r="Q10" s="22"/>
      <c r="R10" s="22"/>
      <c r="S10" s="22"/>
      <c r="T10" s="22"/>
      <c r="U10" s="22"/>
      <c r="V10" s="22"/>
      <c r="W10" s="22"/>
      <c r="X10" s="22"/>
      <c r="Y10" s="27"/>
      <c r="Z10" s="22"/>
    </row>
    <row r="11" spans="2:26" s="14" customFormat="1" ht="15.75" customHeight="1">
      <c r="B11" s="24" t="s">
        <v>230</v>
      </c>
      <c r="C11" s="471">
        <v>211.61290322580643</v>
      </c>
      <c r="D11" s="471"/>
      <c r="E11" s="471"/>
      <c r="F11" s="471"/>
      <c r="G11" s="471">
        <v>192.33333333333331</v>
      </c>
      <c r="H11" s="471">
        <v>208.20138888888886</v>
      </c>
      <c r="I11" s="471">
        <v>199.32258064516128</v>
      </c>
      <c r="J11" s="471">
        <v>198.0625</v>
      </c>
      <c r="K11" s="471">
        <v>183</v>
      </c>
      <c r="L11" s="471">
        <v>201</v>
      </c>
      <c r="M11" s="471">
        <v>202.50035842293906</v>
      </c>
      <c r="N11" s="471">
        <v>208.30208333333331</v>
      </c>
      <c r="O11" s="22"/>
      <c r="P11" s="27"/>
      <c r="Q11" s="22"/>
      <c r="R11" s="22"/>
      <c r="S11" s="22"/>
      <c r="T11" s="22"/>
      <c r="U11" s="22"/>
      <c r="V11" s="22"/>
      <c r="W11" s="22"/>
      <c r="X11" s="22"/>
      <c r="Y11" s="22"/>
      <c r="Z11" s="22"/>
    </row>
    <row r="12" spans="2:26" s="14" customFormat="1" ht="15.75" customHeight="1">
      <c r="B12" s="24" t="s">
        <v>231</v>
      </c>
      <c r="C12" s="471">
        <v>205</v>
      </c>
      <c r="D12" s="471">
        <v>240</v>
      </c>
      <c r="E12" s="471"/>
      <c r="F12" s="471"/>
      <c r="G12" s="471">
        <v>194</v>
      </c>
      <c r="H12" s="471">
        <v>210.93333333333331</v>
      </c>
      <c r="I12" s="471">
        <v>193.33333333333329</v>
      </c>
      <c r="J12" s="471">
        <v>207.5</v>
      </c>
      <c r="K12" s="471">
        <v>183</v>
      </c>
      <c r="L12" s="471">
        <v>201</v>
      </c>
      <c r="M12" s="471">
        <v>198.63240740740741</v>
      </c>
      <c r="N12" s="471">
        <v>212.06726190476192</v>
      </c>
      <c r="O12" s="22"/>
      <c r="P12" s="27"/>
      <c r="Q12" s="22"/>
      <c r="R12" s="22"/>
      <c r="S12" s="22"/>
      <c r="T12" s="22"/>
      <c r="U12" s="22"/>
      <c r="V12" s="22"/>
      <c r="W12" s="22"/>
      <c r="X12" s="22"/>
      <c r="Y12" s="22"/>
      <c r="Z12" s="22"/>
    </row>
    <row r="13" spans="2:26" s="14" customFormat="1" ht="15.75" customHeight="1">
      <c r="B13" s="24" t="s">
        <v>232</v>
      </c>
      <c r="C13" s="471">
        <v>200.80645161290323</v>
      </c>
      <c r="D13" s="471">
        <v>240</v>
      </c>
      <c r="E13" s="471"/>
      <c r="F13" s="471"/>
      <c r="G13" s="471"/>
      <c r="H13" s="471">
        <v>218.72849462365593</v>
      </c>
      <c r="I13" s="471">
        <v>192.63440860215053</v>
      </c>
      <c r="J13" s="471">
        <v>196.20967741935485</v>
      </c>
      <c r="K13" s="471"/>
      <c r="L13" s="471">
        <v>224.51612903225808</v>
      </c>
      <c r="M13" s="471">
        <v>197.90322580645162</v>
      </c>
      <c r="N13" s="471">
        <v>221.21300563235999</v>
      </c>
      <c r="O13" s="22"/>
      <c r="P13" s="96"/>
      <c r="Q13" s="22"/>
      <c r="R13" s="22"/>
      <c r="S13" s="22"/>
      <c r="T13" s="22"/>
      <c r="U13" s="22"/>
      <c r="V13" s="22"/>
      <c r="W13" s="22"/>
      <c r="X13" s="22"/>
      <c r="Y13" s="22"/>
      <c r="Z13" s="22"/>
    </row>
    <row r="14" spans="2:26" s="14" customFormat="1" ht="15.75" customHeight="1">
      <c r="B14" s="24" t="s">
        <v>233</v>
      </c>
      <c r="C14" s="471">
        <v>200</v>
      </c>
      <c r="D14" s="471">
        <v>255.3</v>
      </c>
      <c r="E14" s="471"/>
      <c r="F14" s="471"/>
      <c r="G14" s="471"/>
      <c r="H14" s="471">
        <v>229.3</v>
      </c>
      <c r="I14" s="471">
        <v>191.9</v>
      </c>
      <c r="J14" s="471">
        <v>209.3</v>
      </c>
      <c r="K14" s="471"/>
      <c r="L14" s="471">
        <v>241.5</v>
      </c>
      <c r="M14" s="471">
        <v>198.9</v>
      </c>
      <c r="N14" s="471">
        <v>239.7</v>
      </c>
      <c r="O14" s="22"/>
      <c r="P14" s="96"/>
      <c r="Q14" s="22"/>
      <c r="R14" s="22"/>
      <c r="S14" s="22"/>
      <c r="T14" s="22"/>
      <c r="U14" s="22"/>
      <c r="V14" s="22"/>
      <c r="W14" s="22"/>
      <c r="X14" s="22"/>
      <c r="Y14" s="22"/>
      <c r="Z14" s="22"/>
    </row>
    <row r="15" spans="2:26" s="14" customFormat="1" ht="15.75" customHeight="1">
      <c r="B15" s="24" t="s">
        <v>234</v>
      </c>
      <c r="C15" s="471">
        <v>200.5</v>
      </c>
      <c r="D15" s="471">
        <v>270.19230769230768</v>
      </c>
      <c r="E15" s="471"/>
      <c r="F15" s="471"/>
      <c r="G15" s="471"/>
      <c r="H15" s="471">
        <v>230.96052631578948</v>
      </c>
      <c r="I15" s="471">
        <v>192.27777777777774</v>
      </c>
      <c r="J15" s="471">
        <v>210</v>
      </c>
      <c r="K15" s="471"/>
      <c r="L15" s="471">
        <v>254.5</v>
      </c>
      <c r="M15" s="471">
        <v>199.99107142857144</v>
      </c>
      <c r="N15" s="471">
        <v>248.8636363636364</v>
      </c>
      <c r="O15" s="22"/>
      <c r="P15" s="22"/>
      <c r="Q15" s="22"/>
      <c r="R15" s="22"/>
      <c r="S15" s="22"/>
      <c r="T15" s="22"/>
      <c r="U15" s="22"/>
      <c r="V15" s="22"/>
      <c r="W15" s="22"/>
      <c r="X15" s="22"/>
      <c r="Y15" s="22"/>
      <c r="Z15" s="22"/>
    </row>
    <row r="16" spans="2:26" s="14" customFormat="1" ht="15.75" customHeight="1">
      <c r="B16" s="24" t="s">
        <v>235</v>
      </c>
      <c r="C16" s="471">
        <v>201.11111111111109</v>
      </c>
      <c r="D16" s="471">
        <v>293.47058823529414</v>
      </c>
      <c r="E16" s="471"/>
      <c r="F16" s="471"/>
      <c r="G16" s="471"/>
      <c r="H16" s="471">
        <v>240.78225806451613</v>
      </c>
      <c r="I16" s="471">
        <v>190.32258064516128</v>
      </c>
      <c r="J16" s="471">
        <v>210</v>
      </c>
      <c r="K16" s="471"/>
      <c r="L16" s="471">
        <v>267</v>
      </c>
      <c r="M16" s="471">
        <v>194.58525345622118</v>
      </c>
      <c r="N16" s="471">
        <v>250.21642228739</v>
      </c>
      <c r="O16" s="22"/>
      <c r="P16" s="22"/>
      <c r="Q16" s="22"/>
      <c r="R16" s="27"/>
      <c r="S16" s="22"/>
      <c r="T16" s="22"/>
      <c r="U16" s="22"/>
      <c r="V16" s="22"/>
      <c r="W16" s="22"/>
      <c r="X16" s="22"/>
      <c r="Y16" s="22"/>
      <c r="Z16" s="22"/>
    </row>
    <row r="17" spans="2:22" s="14" customFormat="1" ht="15.75" customHeight="1">
      <c r="B17" s="24" t="s">
        <v>218</v>
      </c>
      <c r="C17" s="472"/>
      <c r="D17" s="472"/>
      <c r="E17" s="472"/>
      <c r="F17" s="472"/>
      <c r="G17" s="472"/>
      <c r="H17" s="471">
        <v>264.4375</v>
      </c>
      <c r="I17" s="471">
        <v>185</v>
      </c>
      <c r="J17" s="471">
        <v>210</v>
      </c>
      <c r="K17" s="471"/>
      <c r="L17" s="471"/>
      <c r="M17" s="471">
        <v>202.5</v>
      </c>
      <c r="N17" s="471">
        <v>262.85000000000002</v>
      </c>
      <c r="O17" s="22"/>
      <c r="P17" s="27"/>
      <c r="Q17" s="22"/>
      <c r="R17" s="22"/>
      <c r="S17" s="22"/>
      <c r="T17" s="22"/>
      <c r="U17" s="22"/>
      <c r="V17" s="22"/>
    </row>
    <row r="18" spans="2:22" s="14" customFormat="1" ht="15.75" customHeight="1">
      <c r="B18" s="24" t="s">
        <v>219</v>
      </c>
      <c r="C18" s="471">
        <v>211.46666666666664</v>
      </c>
      <c r="D18" s="471">
        <v>314.15509259259261</v>
      </c>
      <c r="E18" s="471">
        <v>191.31944444444446</v>
      </c>
      <c r="F18" s="471">
        <v>295.4649122807017</v>
      </c>
      <c r="G18" s="471"/>
      <c r="H18" s="471">
        <v>277.69791666666669</v>
      </c>
      <c r="I18" s="471"/>
      <c r="J18" s="471">
        <v>308.95833333333331</v>
      </c>
      <c r="K18" s="471"/>
      <c r="L18" s="471"/>
      <c r="M18" s="471">
        <v>209.45886752136749</v>
      </c>
      <c r="N18" s="471">
        <v>302.93791341508734</v>
      </c>
      <c r="O18" s="22"/>
      <c r="P18" s="27"/>
      <c r="Q18" s="22"/>
      <c r="R18" s="22"/>
      <c r="S18" s="22"/>
      <c r="T18" s="22"/>
      <c r="U18" s="22"/>
      <c r="V18" s="22"/>
    </row>
    <row r="19" spans="2:22" s="14" customFormat="1" ht="15" customHeight="1">
      <c r="B19" s="822" t="s">
        <v>276</v>
      </c>
      <c r="C19" s="822"/>
      <c r="D19" s="822"/>
      <c r="E19" s="822"/>
      <c r="F19" s="822"/>
      <c r="G19" s="822"/>
      <c r="H19" s="822"/>
      <c r="I19" s="822"/>
      <c r="J19" s="822"/>
      <c r="K19" s="822"/>
      <c r="L19" s="822"/>
      <c r="M19" s="822"/>
      <c r="N19" s="822"/>
      <c r="O19" s="22"/>
      <c r="P19" s="22"/>
      <c r="Q19" s="22"/>
      <c r="R19" s="22"/>
      <c r="S19" s="22"/>
      <c r="T19" s="22"/>
      <c r="U19" s="22"/>
      <c r="V19" s="22"/>
    </row>
    <row r="20" spans="2:22" ht="33" customHeight="1">
      <c r="B20" s="822"/>
      <c r="C20" s="822"/>
      <c r="D20" s="822"/>
      <c r="E20" s="822"/>
      <c r="F20" s="822"/>
      <c r="G20" s="822"/>
      <c r="H20" s="822"/>
      <c r="I20" s="822"/>
      <c r="J20" s="822"/>
      <c r="K20" s="822"/>
      <c r="L20" s="822"/>
      <c r="M20" s="822"/>
      <c r="N20" s="822"/>
    </row>
    <row r="21" spans="2:22" ht="14.25" customHeight="1">
      <c r="B21" s="819"/>
      <c r="C21" s="819"/>
      <c r="D21" s="819"/>
      <c r="E21" s="819"/>
      <c r="F21" s="819"/>
      <c r="G21" s="819"/>
      <c r="H21" s="819"/>
      <c r="I21" s="51"/>
      <c r="J21" s="51"/>
      <c r="K21" s="51"/>
      <c r="L21" s="51"/>
      <c r="M21" s="51"/>
      <c r="N21" s="50"/>
    </row>
    <row r="22" spans="2:22">
      <c r="J22" s="6"/>
      <c r="K22" s="6"/>
    </row>
    <row r="23" spans="2:22">
      <c r="J23" s="6"/>
      <c r="K23" s="6"/>
    </row>
    <row r="24" spans="2:22">
      <c r="J24" s="6"/>
      <c r="K24" s="6"/>
    </row>
    <row r="25" spans="2:22">
      <c r="J25" s="6"/>
      <c r="K25" s="6"/>
    </row>
    <row r="26" spans="2:22">
      <c r="J26" s="6"/>
      <c r="K26" s="6"/>
    </row>
    <row r="27" spans="2:22">
      <c r="J27" s="6"/>
      <c r="K27" s="6"/>
    </row>
    <row r="28" spans="2:22">
      <c r="J28" s="6"/>
      <c r="K28" s="6"/>
    </row>
    <row r="29" spans="2:22">
      <c r="J29" s="6"/>
      <c r="K29" s="6"/>
    </row>
    <row r="36" ht="13.5" customHeight="1"/>
    <row r="37" ht="13.5" customHeight="1"/>
    <row r="38" ht="13.5" customHeight="1"/>
    <row r="39" ht="13.5" customHeight="1"/>
    <row r="40" ht="12.75" customHeight="1"/>
    <row r="41" ht="12.75" customHeight="1"/>
    <row r="42" ht="15" customHeight="1"/>
    <row r="43" ht="15" customHeight="1"/>
    <row r="44" ht="15" customHeight="1"/>
    <row r="45" ht="15" customHeight="1"/>
    <row r="46" ht="15" customHeight="1"/>
    <row r="47" ht="15" customHeight="1"/>
    <row r="48"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c r="U60" s="7"/>
    </row>
    <row r="61" spans="21:21" ht="15" customHeight="1">
      <c r="U61" s="7"/>
    </row>
    <row r="62" spans="21:21" ht="15" customHeight="1">
      <c r="U62" s="7"/>
    </row>
    <row r="63" spans="21:21" ht="15" customHeight="1">
      <c r="U63" s="7"/>
    </row>
    <row r="64" spans="21:21" ht="15" customHeight="1">
      <c r="U64" s="7"/>
    </row>
    <row r="65" spans="21:21" ht="15" customHeight="1">
      <c r="U65" s="7"/>
    </row>
    <row r="66" spans="21:21" ht="15" customHeight="1">
      <c r="U66" s="7"/>
    </row>
    <row r="67" spans="21:21" ht="15" customHeight="1"/>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sheetData>
  <mergeCells count="12">
    <mergeCell ref="B1:N1"/>
    <mergeCell ref="B4:N4"/>
    <mergeCell ref="B5:B6"/>
    <mergeCell ref="C5:D5"/>
    <mergeCell ref="E5:F5"/>
    <mergeCell ref="B21:H21"/>
    <mergeCell ref="B3:N3"/>
    <mergeCell ref="G5:H5"/>
    <mergeCell ref="I5:J5"/>
    <mergeCell ref="K5:L5"/>
    <mergeCell ref="M5:N5"/>
    <mergeCell ref="B19:N20"/>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G18"/>
  <sheetViews>
    <sheetView topLeftCell="A7" zoomScale="90" zoomScaleNormal="90" workbookViewId="0">
      <selection activeCell="G11" sqref="G11"/>
    </sheetView>
  </sheetViews>
  <sheetFormatPr baseColWidth="10" defaultColWidth="10.921875" defaultRowHeight="17.399999999999999"/>
  <cols>
    <col min="1" max="5" width="12.3828125" customWidth="1"/>
  </cols>
  <sheetData>
    <row r="1" spans="1:7">
      <c r="A1" s="725" t="s">
        <v>16</v>
      </c>
      <c r="B1" s="725"/>
      <c r="C1" s="725"/>
      <c r="D1" s="725"/>
      <c r="E1" s="725"/>
    </row>
    <row r="2" spans="1:7">
      <c r="A2" s="726"/>
      <c r="B2" s="726"/>
      <c r="C2" s="726"/>
      <c r="D2" s="726"/>
      <c r="E2" s="726"/>
    </row>
    <row r="3" spans="1:7" ht="27.75" customHeight="1">
      <c r="A3" s="727" t="s">
        <v>726</v>
      </c>
      <c r="B3" s="727"/>
      <c r="C3" s="727"/>
      <c r="D3" s="727"/>
      <c r="E3" s="727"/>
      <c r="G3" s="98" t="s">
        <v>17</v>
      </c>
    </row>
    <row r="4" spans="1:7" ht="18.75" customHeight="1">
      <c r="A4" s="727"/>
      <c r="B4" s="727"/>
      <c r="C4" s="727"/>
      <c r="D4" s="727"/>
      <c r="E4" s="727"/>
    </row>
    <row r="5" spans="1:7" ht="27.75" customHeight="1">
      <c r="A5" s="727"/>
      <c r="B5" s="727"/>
      <c r="C5" s="727"/>
      <c r="D5" s="727"/>
      <c r="E5" s="727"/>
    </row>
    <row r="6" spans="1:7" ht="36.75" customHeight="1">
      <c r="A6" s="727"/>
      <c r="B6" s="727"/>
      <c r="C6" s="727"/>
      <c r="D6" s="727"/>
      <c r="E6" s="727"/>
    </row>
    <row r="7" spans="1:7" ht="36.75" customHeight="1">
      <c r="A7" s="727"/>
      <c r="B7" s="727"/>
      <c r="C7" s="727"/>
      <c r="D7" s="727"/>
      <c r="E7" s="727"/>
    </row>
    <row r="8" spans="1:7" ht="39.75" customHeight="1">
      <c r="A8" s="727"/>
      <c r="B8" s="727"/>
      <c r="C8" s="727"/>
      <c r="D8" s="727"/>
      <c r="E8" s="727"/>
    </row>
    <row r="9" spans="1:7" ht="39.75" customHeight="1">
      <c r="A9" s="727"/>
      <c r="B9" s="727"/>
      <c r="C9" s="727"/>
      <c r="D9" s="727"/>
      <c r="E9" s="727"/>
      <c r="G9" s="98"/>
    </row>
    <row r="10" spans="1:7" ht="39.75" customHeight="1">
      <c r="A10" s="727"/>
      <c r="B10" s="727"/>
      <c r="C10" s="727"/>
      <c r="D10" s="727"/>
      <c r="E10" s="727"/>
    </row>
    <row r="11" spans="1:7" ht="409.5" customHeight="1">
      <c r="A11" s="727"/>
      <c r="B11" s="727"/>
      <c r="C11" s="727"/>
      <c r="D11" s="727"/>
      <c r="E11" s="727"/>
    </row>
    <row r="12" spans="1:7" ht="29.25" customHeight="1">
      <c r="C12" s="70"/>
    </row>
    <row r="13" spans="1:7">
      <c r="C13" s="70"/>
    </row>
    <row r="14" spans="1:7">
      <c r="C14" s="70"/>
    </row>
    <row r="15" spans="1:7">
      <c r="C15" s="70"/>
    </row>
    <row r="16" spans="1:7">
      <c r="C16" s="70"/>
    </row>
    <row r="17" spans="3:3">
      <c r="C17" s="70"/>
    </row>
    <row r="18" spans="3:3">
      <c r="C18" s="70"/>
    </row>
  </sheetData>
  <mergeCells count="3">
    <mergeCell ref="A1:E1"/>
    <mergeCell ref="A2:E2"/>
    <mergeCell ref="A3:E11"/>
  </mergeCells>
  <pageMargins left="0.70866141732283472" right="0.70866141732283472" top="0.74803149606299213" bottom="0.74803149606299213" header="0.31496062992125984" footer="0.31496062992125984"/>
  <pageSetup paperSize="126" scale="98"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79998168889431442"/>
    <pageSetUpPr fitToPage="1"/>
  </sheetPr>
  <dimension ref="B1:J144"/>
  <sheetViews>
    <sheetView topLeftCell="A22" zoomScaleNormal="100" zoomScaleSheetLayoutView="75" workbookViewId="0">
      <selection activeCell="J26" sqref="J26"/>
    </sheetView>
  </sheetViews>
  <sheetFormatPr baseColWidth="10" defaultColWidth="10.921875" defaultRowHeight="11.4"/>
  <cols>
    <col min="1" max="1" width="2.23046875" style="1" customWidth="1"/>
    <col min="2" max="2" width="8.84375" style="4" customWidth="1"/>
    <col min="3" max="4" width="8.84375" style="1" customWidth="1"/>
    <col min="5" max="5" width="8.84375" style="1" hidden="1" customWidth="1"/>
    <col min="6" max="8" width="8.84375" style="1" customWidth="1"/>
    <col min="9" max="9" width="3.69140625" style="1" customWidth="1"/>
    <col min="10" max="16384" width="10.921875" style="1"/>
  </cols>
  <sheetData>
    <row r="1" spans="2:10" s="18" customFormat="1" ht="13.2">
      <c r="B1" s="725" t="s">
        <v>277</v>
      </c>
      <c r="C1" s="725"/>
      <c r="D1" s="725"/>
      <c r="E1" s="725"/>
      <c r="F1" s="725"/>
      <c r="G1" s="725"/>
      <c r="H1" s="725"/>
    </row>
    <row r="2" spans="2:10" s="18" customFormat="1" ht="13.2">
      <c r="B2" s="17"/>
      <c r="C2" s="15"/>
      <c r="D2" s="15"/>
      <c r="E2" s="15"/>
      <c r="F2" s="15"/>
      <c r="G2" s="15"/>
    </row>
    <row r="3" spans="2:10" s="18" customFormat="1" ht="13.2">
      <c r="B3" s="725" t="s">
        <v>278</v>
      </c>
      <c r="C3" s="725"/>
      <c r="D3" s="725"/>
      <c r="E3" s="725"/>
      <c r="F3" s="725"/>
      <c r="G3" s="725"/>
      <c r="H3" s="725"/>
    </row>
    <row r="4" spans="2:10" s="18" customFormat="1" ht="13.2">
      <c r="B4" s="725" t="s">
        <v>279</v>
      </c>
      <c r="C4" s="725"/>
      <c r="D4" s="725"/>
      <c r="E4" s="725"/>
      <c r="F4" s="725"/>
      <c r="G4" s="725"/>
      <c r="H4" s="725"/>
    </row>
    <row r="5" spans="2:10" s="18" customFormat="1" ht="66.75" customHeight="1">
      <c r="B5" s="612" t="s">
        <v>224</v>
      </c>
      <c r="C5" s="428" t="s">
        <v>280</v>
      </c>
      <c r="D5" s="428" t="s">
        <v>281</v>
      </c>
      <c r="E5" s="428" t="s">
        <v>282</v>
      </c>
      <c r="F5" s="428" t="s">
        <v>283</v>
      </c>
      <c r="G5" s="428" t="s">
        <v>284</v>
      </c>
      <c r="H5" s="428" t="s">
        <v>285</v>
      </c>
    </row>
    <row r="6" spans="2:10" ht="14.25" customHeight="1">
      <c r="B6" s="374">
        <v>43831</v>
      </c>
      <c r="C6" s="334">
        <v>197.40277518709678</v>
      </c>
      <c r="D6" s="334">
        <v>238.47290322580645</v>
      </c>
      <c r="E6" s="334"/>
      <c r="F6" s="334">
        <v>210.10677419354838</v>
      </c>
      <c r="G6" s="334">
        <v>186.69354838709677</v>
      </c>
      <c r="H6" s="334">
        <v>170.12734792920389</v>
      </c>
      <c r="I6" s="261"/>
      <c r="J6" s="318"/>
    </row>
    <row r="7" spans="2:10" ht="14.25" customHeight="1">
      <c r="B7" s="374">
        <v>43862</v>
      </c>
      <c r="C7" s="332">
        <v>202.3048186</v>
      </c>
      <c r="D7" s="332">
        <v>244</v>
      </c>
      <c r="E7" s="332"/>
      <c r="F7" s="332">
        <v>227.43</v>
      </c>
      <c r="G7" s="332">
        <v>190.5</v>
      </c>
      <c r="H7" s="332">
        <v>174.38817529449634</v>
      </c>
      <c r="I7" s="261"/>
      <c r="J7" s="318"/>
    </row>
    <row r="8" spans="2:10" ht="14.25" customHeight="1">
      <c r="B8" s="613">
        <v>43891</v>
      </c>
      <c r="C8" s="334">
        <v>199.92051670967743</v>
      </c>
      <c r="D8" s="334">
        <v>240.97516129032257</v>
      </c>
      <c r="E8" s="334"/>
      <c r="F8" s="334">
        <v>243.37225806451613</v>
      </c>
      <c r="G8" s="334">
        <v>206.29569892473123</v>
      </c>
      <c r="H8" s="334">
        <v>182.74942056190335</v>
      </c>
      <c r="I8" s="261"/>
      <c r="J8" s="318"/>
    </row>
    <row r="9" spans="2:10" ht="14.25" customHeight="1">
      <c r="B9" s="613">
        <v>43922</v>
      </c>
      <c r="C9" s="332">
        <v>201.62087051999998</v>
      </c>
      <c r="D9" s="332">
        <v>245.15799999999999</v>
      </c>
      <c r="E9" s="332"/>
      <c r="F9" s="332">
        <v>248.03900000000002</v>
      </c>
      <c r="G9" s="332">
        <v>209.46666666666667</v>
      </c>
      <c r="H9" s="332">
        <v>199.60643765752232</v>
      </c>
      <c r="I9" s="261"/>
      <c r="J9" s="318"/>
    </row>
    <row r="10" spans="2:10" ht="14.25" customHeight="1">
      <c r="B10" s="613">
        <v>43952</v>
      </c>
      <c r="C10" s="332">
        <v>177.04831512258065</v>
      </c>
      <c r="D10" s="332">
        <v>218.02322580645162</v>
      </c>
      <c r="E10" s="332"/>
      <c r="F10" s="332">
        <v>234.98516129032257</v>
      </c>
      <c r="G10" s="332">
        <v>211.61290322580643</v>
      </c>
      <c r="H10" s="332">
        <v>197.54904988549347</v>
      </c>
      <c r="I10" s="261"/>
      <c r="J10" s="318"/>
    </row>
    <row r="11" spans="2:10" ht="14.25" customHeight="1">
      <c r="B11" s="613">
        <v>43983</v>
      </c>
      <c r="C11" s="332">
        <v>167.00980475333333</v>
      </c>
      <c r="D11" s="332">
        <v>205.227</v>
      </c>
      <c r="E11" s="332"/>
      <c r="F11" s="332">
        <v>227.24099999999999</v>
      </c>
      <c r="G11" s="332">
        <v>205</v>
      </c>
      <c r="H11" s="332">
        <v>183.22657214412229</v>
      </c>
      <c r="I11" s="261"/>
      <c r="J11" s="318"/>
    </row>
    <row r="12" spans="2:10" ht="14.25" customHeight="1">
      <c r="B12" s="613">
        <v>44013</v>
      </c>
      <c r="C12" s="332">
        <v>180.53161478064513</v>
      </c>
      <c r="D12" s="332">
        <v>216.62161290322581</v>
      </c>
      <c r="E12" s="332"/>
      <c r="F12" s="332">
        <v>223.77709677419355</v>
      </c>
      <c r="G12" s="332">
        <v>200.80645161290323</v>
      </c>
      <c r="H12" s="332">
        <v>214.90895754181034</v>
      </c>
      <c r="I12" s="261"/>
      <c r="J12" s="318"/>
    </row>
    <row r="13" spans="2:10" ht="14.25" customHeight="1">
      <c r="B13" s="613">
        <v>44044</v>
      </c>
      <c r="C13" s="332">
        <v>182.65993483333335</v>
      </c>
      <c r="D13" s="332">
        <v>219.12133333333335</v>
      </c>
      <c r="E13" s="332"/>
      <c r="F13" s="332">
        <v>221.25533333333334</v>
      </c>
      <c r="G13" s="332">
        <v>200</v>
      </c>
      <c r="H13" s="332">
        <v>204.93150175571432</v>
      </c>
      <c r="I13" s="261"/>
      <c r="J13" s="318"/>
    </row>
    <row r="14" spans="2:10" ht="14.25" customHeight="1">
      <c r="B14" s="613">
        <v>44075</v>
      </c>
      <c r="C14" s="332">
        <v>192.43095288148149</v>
      </c>
      <c r="D14" s="332">
        <v>228.68518518518519</v>
      </c>
      <c r="E14" s="332"/>
      <c r="F14" s="332">
        <v>222.61703703703705</v>
      </c>
      <c r="G14" s="332">
        <v>200</v>
      </c>
      <c r="H14" s="332"/>
      <c r="I14" s="261"/>
      <c r="J14" s="318"/>
    </row>
    <row r="15" spans="2:10" ht="14.25" customHeight="1">
      <c r="B15" s="613">
        <v>44105</v>
      </c>
      <c r="C15" s="332">
        <v>214.06675385161293</v>
      </c>
      <c r="D15" s="332">
        <v>245.92806451612901</v>
      </c>
      <c r="E15" s="332"/>
      <c r="F15" s="332">
        <v>240.18096774193549</v>
      </c>
      <c r="G15" s="332">
        <v>201.11111111111109</v>
      </c>
      <c r="H15" s="332"/>
      <c r="I15" s="261"/>
      <c r="J15" s="318"/>
    </row>
    <row r="16" spans="2:10" ht="14.25" customHeight="1">
      <c r="B16" s="613">
        <v>44136</v>
      </c>
      <c r="C16" s="332">
        <v>206.30947057600002</v>
      </c>
      <c r="D16" s="332">
        <v>241.54766666666666</v>
      </c>
      <c r="E16" s="332"/>
      <c r="F16" s="332">
        <v>234.87833333333333</v>
      </c>
      <c r="G16" s="332"/>
      <c r="H16" s="332"/>
      <c r="I16" s="261"/>
      <c r="J16" s="318"/>
    </row>
    <row r="17" spans="2:10" ht="14.25" customHeight="1">
      <c r="B17" s="613">
        <v>44166</v>
      </c>
      <c r="C17" s="332">
        <v>200.308638</v>
      </c>
      <c r="D17" s="332">
        <v>234.72419354838709</v>
      </c>
      <c r="E17" s="332"/>
      <c r="F17" s="332">
        <v>232.79064516129034</v>
      </c>
      <c r="G17" s="332">
        <v>210.4</v>
      </c>
      <c r="H17" s="332">
        <v>170.59636438599611</v>
      </c>
      <c r="I17" s="261"/>
      <c r="J17" s="318"/>
    </row>
    <row r="18" spans="2:10" ht="14.25" customHeight="1">
      <c r="B18" s="613">
        <v>44197</v>
      </c>
      <c r="C18" s="332">
        <v>206.52368560645161</v>
      </c>
      <c r="D18" s="332">
        <v>238.06580645161293</v>
      </c>
      <c r="E18" s="332">
        <v>0</v>
      </c>
      <c r="F18" s="332">
        <v>235.21935483870965</v>
      </c>
      <c r="G18" s="332">
        <v>205.9375</v>
      </c>
      <c r="H18" s="332">
        <v>179.06751708119464</v>
      </c>
      <c r="I18" s="261"/>
      <c r="J18" s="318"/>
    </row>
    <row r="19" spans="2:10" ht="14.25" customHeight="1">
      <c r="B19" s="613">
        <v>44228</v>
      </c>
      <c r="C19" s="332">
        <v>208.47107582500001</v>
      </c>
      <c r="D19" s="332">
        <v>240.04750000000001</v>
      </c>
      <c r="E19" s="332">
        <v>0</v>
      </c>
      <c r="F19" s="332">
        <v>228.05</v>
      </c>
      <c r="G19" s="332">
        <v>213.75</v>
      </c>
      <c r="H19" s="332">
        <v>189.30695667784781</v>
      </c>
      <c r="I19" s="261"/>
      <c r="J19" s="318"/>
    </row>
    <row r="20" spans="2:10" ht="14.25" customHeight="1">
      <c r="B20" s="613">
        <v>44256</v>
      </c>
      <c r="C20" s="332">
        <v>206.6650406580645</v>
      </c>
      <c r="D20" s="332">
        <v>243.50451612903228</v>
      </c>
      <c r="E20" s="332">
        <v>0</v>
      </c>
      <c r="F20" s="332">
        <v>226.72774193548386</v>
      </c>
      <c r="G20" s="332"/>
      <c r="H20" s="332">
        <v>183.41406272080454</v>
      </c>
      <c r="I20" s="261"/>
      <c r="J20" s="318"/>
    </row>
    <row r="21" spans="2:10" ht="14.25" customHeight="1">
      <c r="B21" s="613">
        <v>44287</v>
      </c>
      <c r="C21" s="332">
        <v>205.32786012666668</v>
      </c>
      <c r="D21" s="332">
        <v>239.45733333333334</v>
      </c>
      <c r="E21" s="332">
        <v>0</v>
      </c>
      <c r="F21" s="332">
        <v>227.636</v>
      </c>
      <c r="G21" s="332"/>
      <c r="H21" s="332">
        <v>204.15279983555058</v>
      </c>
      <c r="I21" s="261"/>
      <c r="J21" s="318"/>
    </row>
    <row r="22" spans="2:10" ht="14.25" customHeight="1">
      <c r="B22" s="613">
        <v>44317</v>
      </c>
      <c r="C22" s="332">
        <v>211.2085545354839</v>
      </c>
      <c r="D22" s="332">
        <v>246.23354838709679</v>
      </c>
      <c r="E22" s="332">
        <v>0</v>
      </c>
      <c r="F22" s="332">
        <v>239.34774193548387</v>
      </c>
      <c r="G22" s="332"/>
      <c r="H22" s="332">
        <v>210.65756835698585</v>
      </c>
      <c r="I22" s="261"/>
      <c r="J22" s="318"/>
    </row>
    <row r="23" spans="2:10" ht="14.25" customHeight="1">
      <c r="B23" s="613">
        <v>44348</v>
      </c>
      <c r="C23" s="332">
        <v>201.10716614666663</v>
      </c>
      <c r="D23" s="332">
        <v>245.18666666666667</v>
      </c>
      <c r="E23" s="332">
        <v>0</v>
      </c>
      <c r="F23" s="332">
        <v>243.10333333333332</v>
      </c>
      <c r="G23" s="332">
        <v>240</v>
      </c>
      <c r="H23" s="332">
        <v>209.66826032490411</v>
      </c>
      <c r="I23" s="261"/>
      <c r="J23" s="318"/>
    </row>
    <row r="24" spans="2:10" ht="14.25" customHeight="1">
      <c r="B24" s="613">
        <v>44378</v>
      </c>
      <c r="C24" s="332">
        <v>197.07337011612904</v>
      </c>
      <c r="D24" s="332">
        <v>240.82741935483872</v>
      </c>
      <c r="E24" s="332">
        <v>0</v>
      </c>
      <c r="F24" s="332">
        <v>251.781935483871</v>
      </c>
      <c r="G24" s="332">
        <v>240</v>
      </c>
      <c r="H24" s="332">
        <v>220.76350792425433</v>
      </c>
      <c r="I24" s="261"/>
      <c r="J24" s="318"/>
    </row>
    <row r="25" spans="2:10" ht="14.25" customHeight="1">
      <c r="B25" s="613">
        <v>44409</v>
      </c>
      <c r="C25" s="332">
        <v>220.3</v>
      </c>
      <c r="D25" s="332">
        <v>279.5</v>
      </c>
      <c r="E25" s="332">
        <v>0</v>
      </c>
      <c r="F25" s="332">
        <v>269.10000000000002</v>
      </c>
      <c r="G25" s="332">
        <v>255.3</v>
      </c>
      <c r="H25" s="332">
        <v>241.3</v>
      </c>
      <c r="I25" s="261"/>
      <c r="J25" s="318"/>
    </row>
    <row r="26" spans="2:10" ht="14.25" customHeight="1">
      <c r="B26" s="613">
        <v>44440</v>
      </c>
      <c r="C26" s="332">
        <v>235.67043602307692</v>
      </c>
      <c r="D26" s="332">
        <v>294.92884615384617</v>
      </c>
      <c r="E26" s="332">
        <v>0</v>
      </c>
      <c r="F26" s="332">
        <v>283.14923076923077</v>
      </c>
      <c r="G26" s="332">
        <v>270.19230769230768</v>
      </c>
      <c r="H26" s="332">
        <v>254.62518425105466</v>
      </c>
      <c r="I26" s="261"/>
      <c r="J26" s="318"/>
    </row>
    <row r="27" spans="2:10" ht="14.25" customHeight="1">
      <c r="B27" s="613">
        <v>44470</v>
      </c>
      <c r="C27" s="332">
        <v>260.36799569677419</v>
      </c>
      <c r="D27" s="332"/>
      <c r="E27" s="332">
        <v>0</v>
      </c>
      <c r="F27" s="332">
        <v>305.43677419354839</v>
      </c>
      <c r="G27" s="332"/>
      <c r="H27" s="332">
        <v>259.79918706588194</v>
      </c>
      <c r="I27" s="261"/>
      <c r="J27" s="318"/>
    </row>
    <row r="28" spans="2:10" ht="14.25" customHeight="1">
      <c r="B28" s="613">
        <v>44501</v>
      </c>
      <c r="C28" s="332">
        <v>284.0662337</v>
      </c>
      <c r="D28" s="332">
        <v>367.91250000000002</v>
      </c>
      <c r="E28" s="332">
        <v>0</v>
      </c>
      <c r="F28" s="332">
        <v>323.07249999999999</v>
      </c>
      <c r="G28" s="332"/>
      <c r="H28" s="332">
        <v>269.92286061216396</v>
      </c>
      <c r="I28" s="261"/>
      <c r="J28" s="318"/>
    </row>
    <row r="29" spans="2:10" ht="14.25" customHeight="1">
      <c r="B29" s="613">
        <v>44531</v>
      </c>
      <c r="C29" s="332">
        <v>287.9614667806452</v>
      </c>
      <c r="D29" s="332">
        <v>370.1725806451613</v>
      </c>
      <c r="E29" s="332">
        <v>0</v>
      </c>
      <c r="F29" s="332">
        <v>340.73096774193544</v>
      </c>
      <c r="G29" s="332">
        <v>314.15509259259261</v>
      </c>
      <c r="H29" s="332">
        <v>294.84701899390365</v>
      </c>
      <c r="I29" s="261"/>
      <c r="J29" s="318"/>
    </row>
    <row r="30" spans="2:10" ht="14.25" customHeight="1">
      <c r="B30" s="749" t="s">
        <v>286</v>
      </c>
      <c r="C30" s="749"/>
      <c r="D30" s="749"/>
      <c r="E30" s="749"/>
      <c r="F30" s="749"/>
      <c r="G30" s="749"/>
      <c r="H30" s="749"/>
      <c r="I30" s="261"/>
    </row>
    <row r="31" spans="2:10" ht="14.25" customHeight="1">
      <c r="B31" s="331"/>
      <c r="C31" s="614"/>
      <c r="D31" s="614"/>
      <c r="E31" s="614"/>
      <c r="F31" s="614"/>
      <c r="G31" s="614"/>
      <c r="H31" s="614"/>
      <c r="I31" s="261"/>
    </row>
    <row r="32" spans="2:10" ht="14.25" customHeight="1">
      <c r="B32" s="331"/>
      <c r="C32" s="614"/>
      <c r="D32" s="614"/>
      <c r="E32" s="614"/>
      <c r="F32" s="614"/>
      <c r="G32" s="614"/>
      <c r="H32" s="614"/>
      <c r="I32" s="261"/>
    </row>
    <row r="33" spans="2:9" ht="15" customHeight="1">
      <c r="B33" s="1"/>
      <c r="I33" s="261"/>
    </row>
    <row r="34" spans="2:9" ht="12.75" customHeight="1">
      <c r="B34" s="1"/>
      <c r="C34" s="31"/>
      <c r="D34" s="31"/>
      <c r="E34" s="31"/>
      <c r="F34" s="31"/>
      <c r="G34" s="31"/>
      <c r="H34" s="31"/>
      <c r="I34" s="31"/>
    </row>
    <row r="35" spans="2:9" ht="15" customHeight="1">
      <c r="C35" s="31"/>
      <c r="G35" s="31"/>
      <c r="I35" s="13"/>
    </row>
    <row r="36" spans="2:9" ht="15" customHeight="1">
      <c r="I36" s="13"/>
    </row>
    <row r="37" spans="2:9" ht="15" customHeight="1">
      <c r="I37" s="13"/>
    </row>
    <row r="38" spans="2:9" ht="15" customHeight="1"/>
    <row r="39" spans="2:9" ht="15" customHeight="1"/>
    <row r="40" spans="2:9" ht="15" customHeight="1"/>
    <row r="41" spans="2:9" ht="15" customHeight="1"/>
    <row r="42" spans="2:9" ht="15" customHeight="1"/>
    <row r="43" spans="2:9" ht="15" customHeight="1"/>
    <row r="44" spans="2:9" ht="15" customHeight="1"/>
    <row r="45" spans="2:9" ht="15" customHeight="1"/>
    <row r="46" spans="2:9" ht="13.5" customHeight="1"/>
    <row r="47" spans="2:9" ht="13.5" customHeight="1"/>
    <row r="48" spans="2:9" ht="13.5" customHeight="1"/>
    <row r="49" spans="2:2" ht="13.5" customHeight="1"/>
    <row r="50" spans="2:2" ht="13.5" customHeight="1"/>
    <row r="51" spans="2:2" ht="7.5" customHeight="1"/>
    <row r="52" spans="2:2" ht="12" customHeight="1"/>
    <row r="53" spans="2:2" ht="13.5" customHeight="1">
      <c r="B53" s="1"/>
    </row>
    <row r="54" spans="2:2" ht="13.5" customHeight="1"/>
    <row r="55" spans="2:2" ht="13.5" customHeight="1"/>
    <row r="56" spans="2:2" ht="13.5" customHeight="1"/>
    <row r="57" spans="2:2" ht="13.5" customHeight="1"/>
    <row r="58" spans="2:2" ht="13.5" customHeight="1"/>
    <row r="59" spans="2:2" ht="13.5" customHeight="1"/>
    <row r="60" spans="2:2" ht="13.5" customHeight="1"/>
    <row r="61" spans="2:2" ht="13.5" customHeight="1"/>
    <row r="62" spans="2:2" ht="13.5" customHeight="1"/>
    <row r="63" spans="2:2" ht="13.5" customHeight="1"/>
    <row r="64" spans="2:2" ht="13.5" customHeight="1"/>
    <row r="65" spans="9:9" ht="13.5" customHeight="1"/>
    <row r="66" spans="9:9" ht="13.5" customHeight="1">
      <c r="I66" s="4"/>
    </row>
    <row r="67" spans="9:9" ht="13.5" customHeight="1">
      <c r="I67" s="4"/>
    </row>
    <row r="68" spans="9:9" ht="13.5" customHeight="1"/>
    <row r="69" spans="9:9" ht="13.5" customHeight="1"/>
    <row r="70" spans="9:9" ht="13.5" customHeight="1"/>
    <row r="71" spans="9:9" ht="13.5" customHeight="1"/>
    <row r="72" spans="9:9" ht="13.5" customHeight="1"/>
    <row r="73" spans="9:9" ht="13.5" customHeight="1"/>
    <row r="74" spans="9:9" ht="13.5" customHeight="1"/>
    <row r="75" spans="9:9" ht="13.5" customHeight="1"/>
    <row r="76" spans="9:9" ht="13.5" customHeight="1"/>
    <row r="77" spans="9:9" ht="13.5" customHeight="1"/>
    <row r="78" spans="9:9" ht="13.5" customHeight="1"/>
    <row r="79" spans="9:9" ht="13.5" customHeight="1"/>
    <row r="80" spans="9:9"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sheetData>
  <customSheetViews>
    <customSheetView guid="{5CDC6F58-B038-4A0E-A13D-C643B013E119}" topLeftCell="A26">
      <selection activeCell="C44" sqref="C44"/>
      <pageMargins left="0" right="0" top="0" bottom="0" header="0" footer="0"/>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30:H30"/>
  </mergeCells>
  <printOptions horizontalCentered="1" verticalCentered="1"/>
  <pageMargins left="0.59055118110236227" right="0.59055118110236227" top="0.31496062992125984" bottom="0.23622047244094491" header="0.23622047244094491" footer="0.23622047244094491"/>
  <pageSetup paperSize="126" scale="95"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tabColor theme="6" tint="0.79998168889431442"/>
    <pageSetUpPr fitToPage="1"/>
  </sheetPr>
  <dimension ref="B1:AP124"/>
  <sheetViews>
    <sheetView zoomScaleNormal="100" workbookViewId="0">
      <pane ySplit="1" topLeftCell="A2" activePane="bottomLeft" state="frozen"/>
      <selection pane="bottomLeft" activeCell="K9" sqref="K9:K10"/>
    </sheetView>
  </sheetViews>
  <sheetFormatPr baseColWidth="10" defaultColWidth="7.23046875" defaultRowHeight="13.2"/>
  <cols>
    <col min="1" max="1" width="3.84375" style="1" customWidth="1"/>
    <col min="2" max="2" width="8.23046875" style="1" customWidth="1"/>
    <col min="3" max="10" width="6.4609375" style="1" customWidth="1"/>
    <col min="11" max="11" width="6" style="1" customWidth="1"/>
    <col min="12" max="12" width="7.61328125" style="686" customWidth="1"/>
    <col min="13" max="13" width="7.61328125" style="687" customWidth="1"/>
    <col min="14" max="29" width="7.61328125" style="399" hidden="1" customWidth="1"/>
    <col min="30" max="41" width="7.61328125" style="399" customWidth="1"/>
    <col min="42" max="42" width="7.61328125" style="666" customWidth="1"/>
    <col min="43" max="51" width="7.61328125" style="1" customWidth="1"/>
    <col min="52" max="16384" width="7.23046875" style="1"/>
  </cols>
  <sheetData>
    <row r="1" spans="2:42" s="22" customFormat="1">
      <c r="L1" s="684"/>
      <c r="M1" s="685"/>
      <c r="N1" s="533">
        <v>44044</v>
      </c>
      <c r="O1" s="533">
        <v>44075</v>
      </c>
      <c r="P1" s="533">
        <v>44105</v>
      </c>
      <c r="Q1" s="533">
        <v>44136</v>
      </c>
      <c r="R1" s="533">
        <v>44166</v>
      </c>
      <c r="S1" s="533">
        <v>44197</v>
      </c>
      <c r="T1" s="533">
        <v>44228</v>
      </c>
      <c r="U1" s="533">
        <v>44256</v>
      </c>
      <c r="V1" s="533"/>
      <c r="W1" s="533">
        <v>44317</v>
      </c>
      <c r="X1" s="533">
        <v>44378</v>
      </c>
      <c r="Y1" s="533">
        <v>44409</v>
      </c>
      <c r="Z1" s="533">
        <v>44440</v>
      </c>
      <c r="AA1" s="533">
        <v>44470</v>
      </c>
      <c r="AB1" s="533">
        <v>44501</v>
      </c>
      <c r="AC1" s="533">
        <v>44531</v>
      </c>
      <c r="AD1" s="533">
        <v>44197</v>
      </c>
      <c r="AE1" s="533">
        <v>44228</v>
      </c>
      <c r="AF1" s="533">
        <v>44621</v>
      </c>
      <c r="AG1" s="533">
        <v>44652</v>
      </c>
      <c r="AH1" s="533">
        <v>44682</v>
      </c>
      <c r="AI1" s="533">
        <v>44743</v>
      </c>
      <c r="AJ1" s="533">
        <v>44805</v>
      </c>
      <c r="AK1" s="533">
        <v>44896</v>
      </c>
      <c r="AL1" s="533">
        <v>44986</v>
      </c>
      <c r="AM1" s="319"/>
      <c r="AN1" s="319"/>
      <c r="AO1" s="319"/>
      <c r="AP1" s="665"/>
    </row>
    <row r="2" spans="2:42" s="22" customFormat="1" ht="17.399999999999999" customHeight="1">
      <c r="L2" s="686">
        <v>44200</v>
      </c>
      <c r="M2" s="687" t="s">
        <v>287</v>
      </c>
      <c r="N2" s="399"/>
      <c r="O2" s="399"/>
      <c r="P2" s="399"/>
      <c r="Q2" s="399"/>
      <c r="R2" s="399"/>
      <c r="S2" s="399"/>
      <c r="T2" s="399"/>
      <c r="U2" s="683">
        <v>220.28028</v>
      </c>
      <c r="V2" s="683"/>
      <c r="W2" s="683"/>
      <c r="X2" s="683">
        <v>222.30119999999999</v>
      </c>
      <c r="Y2" s="683"/>
      <c r="Z2" s="683">
        <v>223.77096</v>
      </c>
      <c r="AA2" s="683"/>
      <c r="AB2" s="683"/>
      <c r="AC2" s="683">
        <v>226.52676</v>
      </c>
      <c r="AD2" s="683"/>
      <c r="AE2" s="683"/>
      <c r="AF2" s="683">
        <v>227.90466000000001</v>
      </c>
      <c r="AG2" s="683"/>
      <c r="AH2" s="683"/>
      <c r="AI2" s="683"/>
      <c r="AJ2" s="683"/>
      <c r="AK2" s="399"/>
      <c r="AL2" s="399"/>
      <c r="AM2" s="319"/>
      <c r="AN2" s="319"/>
      <c r="AO2" s="319"/>
      <c r="AP2" s="665"/>
    </row>
    <row r="3" spans="2:42" s="22" customFormat="1" ht="17.399999999999999" customHeight="1">
      <c r="L3" s="686">
        <v>44207</v>
      </c>
      <c r="M3" s="687" t="s">
        <v>288</v>
      </c>
      <c r="N3" s="399"/>
      <c r="O3" s="399"/>
      <c r="P3" s="399"/>
      <c r="Q3" s="399"/>
      <c r="R3" s="399"/>
      <c r="S3" s="399"/>
      <c r="T3" s="399"/>
      <c r="U3" s="683">
        <v>218.25935999999999</v>
      </c>
      <c r="V3" s="683"/>
      <c r="W3" s="683"/>
      <c r="X3" s="683">
        <v>221.10702000000001</v>
      </c>
      <c r="Y3" s="683"/>
      <c r="Z3" s="683">
        <v>222.94422</v>
      </c>
      <c r="AA3" s="683"/>
      <c r="AB3" s="683"/>
      <c r="AC3" s="683">
        <v>225.70001999999999</v>
      </c>
      <c r="AD3" s="683"/>
      <c r="AE3" s="683"/>
      <c r="AF3" s="683">
        <v>227.3535</v>
      </c>
      <c r="AG3" s="683"/>
      <c r="AH3" s="683"/>
      <c r="AI3" s="683"/>
      <c r="AJ3" s="683"/>
      <c r="AK3" s="399"/>
      <c r="AL3" s="399"/>
      <c r="AM3" s="319"/>
      <c r="AN3" s="319"/>
      <c r="AO3" s="319"/>
      <c r="AP3" s="665"/>
    </row>
    <row r="4" spans="2:42" s="22" customFormat="1" ht="17.399999999999999" customHeight="1">
      <c r="L4" s="686">
        <v>44215</v>
      </c>
      <c r="M4" s="319" t="s">
        <v>290</v>
      </c>
      <c r="N4" s="399"/>
      <c r="O4" s="399"/>
      <c r="P4" s="399"/>
      <c r="Q4" s="399"/>
      <c r="R4" s="399"/>
      <c r="S4" s="399"/>
      <c r="T4" s="399"/>
      <c r="U4" s="683">
        <v>236.63136</v>
      </c>
      <c r="V4" s="683"/>
      <c r="W4" s="683"/>
      <c r="X4" s="683">
        <v>237.4581</v>
      </c>
      <c r="Y4" s="683"/>
      <c r="Z4" s="683">
        <v>238.65227999999999</v>
      </c>
      <c r="AA4" s="683"/>
      <c r="AB4" s="683"/>
      <c r="AC4" s="683">
        <v>241.04064</v>
      </c>
      <c r="AD4" s="683"/>
      <c r="AE4" s="683"/>
      <c r="AF4" s="683">
        <v>241.49993999999998</v>
      </c>
      <c r="AG4" s="683"/>
      <c r="AH4" s="683"/>
      <c r="AI4" s="683"/>
      <c r="AJ4" s="683"/>
      <c r="AK4" s="399"/>
      <c r="AL4" s="399"/>
      <c r="AM4" s="319"/>
      <c r="AN4" s="319"/>
      <c r="AO4" s="319"/>
      <c r="AP4" s="665"/>
    </row>
    <row r="5" spans="2:42" s="22" customFormat="1">
      <c r="L5" s="686">
        <v>44221</v>
      </c>
      <c r="M5" s="319" t="s">
        <v>291</v>
      </c>
      <c r="N5" s="399"/>
      <c r="O5" s="399"/>
      <c r="P5" s="399"/>
      <c r="Q5" s="399"/>
      <c r="R5" s="399"/>
      <c r="S5" s="399"/>
      <c r="T5" s="399"/>
      <c r="U5" s="683">
        <v>230.47674000000001</v>
      </c>
      <c r="V5" s="683"/>
      <c r="W5" s="683"/>
      <c r="X5" s="683">
        <v>231.21161999999998</v>
      </c>
      <c r="Y5" s="683"/>
      <c r="Z5" s="683">
        <v>231.94649999999999</v>
      </c>
      <c r="AA5" s="683"/>
      <c r="AB5" s="683"/>
      <c r="AC5" s="683">
        <v>233.78369999999998</v>
      </c>
      <c r="AD5" s="683"/>
      <c r="AE5" s="683"/>
      <c r="AF5" s="683">
        <v>234.24299999999999</v>
      </c>
      <c r="AG5" s="683"/>
      <c r="AH5" s="683"/>
      <c r="AI5" s="683"/>
      <c r="AJ5" s="683"/>
      <c r="AK5" s="399"/>
      <c r="AL5" s="399"/>
      <c r="AM5" s="319"/>
      <c r="AN5" s="319"/>
      <c r="AO5" s="319"/>
      <c r="AP5" s="665"/>
    </row>
    <row r="6" spans="2:42" s="22" customFormat="1">
      <c r="L6" s="686">
        <v>44228</v>
      </c>
      <c r="M6" s="319" t="s">
        <v>292</v>
      </c>
      <c r="N6" s="399"/>
      <c r="O6" s="399"/>
      <c r="P6" s="399"/>
      <c r="Q6" s="399"/>
      <c r="R6" s="399"/>
      <c r="S6" s="399"/>
      <c r="T6" s="399"/>
      <c r="U6" s="683">
        <v>229.74186</v>
      </c>
      <c r="V6" s="683"/>
      <c r="W6" s="683"/>
      <c r="X6" s="683">
        <v>230.66046</v>
      </c>
      <c r="Y6" s="683"/>
      <c r="Z6" s="683">
        <v>231.21161999999998</v>
      </c>
      <c r="AA6" s="683"/>
      <c r="AB6" s="683"/>
      <c r="AC6" s="683">
        <v>232.86509999999998</v>
      </c>
      <c r="AD6" s="683"/>
      <c r="AE6" s="683"/>
      <c r="AF6" s="683">
        <v>233.04882000000001</v>
      </c>
      <c r="AG6" s="683"/>
      <c r="AH6" s="683"/>
      <c r="AI6" s="683"/>
      <c r="AJ6" s="683"/>
      <c r="AK6" s="683"/>
      <c r="AL6" s="399"/>
      <c r="AM6" s="319"/>
      <c r="AN6" s="319"/>
      <c r="AO6" s="319"/>
      <c r="AP6" s="665"/>
    </row>
    <row r="7" spans="2:42" ht="12.75" customHeight="1">
      <c r="B7" s="22"/>
      <c r="C7" s="22"/>
      <c r="D7" s="22"/>
      <c r="E7" s="22"/>
      <c r="F7" s="22"/>
      <c r="G7" s="22"/>
      <c r="H7" s="22"/>
      <c r="I7" s="22"/>
      <c r="J7" s="22"/>
      <c r="K7" s="22"/>
      <c r="L7" s="686">
        <v>44235</v>
      </c>
      <c r="M7" s="319" t="s">
        <v>293</v>
      </c>
      <c r="U7" s="683">
        <v>234.97788</v>
      </c>
      <c r="V7" s="683"/>
      <c r="W7" s="683">
        <v>236.72322</v>
      </c>
      <c r="X7" s="683">
        <v>236.90693999999999</v>
      </c>
      <c r="Y7" s="683"/>
      <c r="Z7" s="683">
        <v>238.00925999999998</v>
      </c>
      <c r="AA7" s="683"/>
      <c r="AB7" s="683"/>
      <c r="AC7" s="683">
        <v>240.03018</v>
      </c>
      <c r="AD7" s="683"/>
      <c r="AE7" s="683"/>
      <c r="AF7" s="683">
        <v>241.22435999999999</v>
      </c>
      <c r="AG7" s="683"/>
      <c r="AH7" s="683"/>
      <c r="AI7" s="683"/>
      <c r="AJ7" s="683"/>
    </row>
    <row r="8" spans="2:42" s="22" customFormat="1" ht="12" customHeight="1">
      <c r="L8" s="686">
        <v>44243</v>
      </c>
      <c r="M8" s="687" t="s">
        <v>294</v>
      </c>
      <c r="N8" s="399"/>
      <c r="O8" s="399"/>
      <c r="P8" s="399"/>
      <c r="Q8" s="399"/>
      <c r="R8" s="399"/>
      <c r="S8" s="399"/>
      <c r="T8" s="399"/>
      <c r="U8" s="683">
        <v>234.24299999999999</v>
      </c>
      <c r="V8" s="683"/>
      <c r="W8" s="683">
        <v>236.35577999999998</v>
      </c>
      <c r="X8" s="683">
        <v>237.09065999999999</v>
      </c>
      <c r="Y8" s="683"/>
      <c r="Z8" s="683">
        <v>238.46856</v>
      </c>
      <c r="AA8" s="683"/>
      <c r="AB8" s="683"/>
      <c r="AC8" s="683">
        <v>240.58133999999998</v>
      </c>
      <c r="AD8" s="683"/>
      <c r="AE8" s="683"/>
      <c r="AF8" s="683">
        <v>242.32667999999998</v>
      </c>
      <c r="AG8" s="683"/>
      <c r="AH8" s="683"/>
      <c r="AI8" s="683"/>
      <c r="AJ8" s="683"/>
      <c r="AK8" s="399"/>
      <c r="AL8" s="399"/>
      <c r="AM8" s="319"/>
      <c r="AN8" s="319"/>
      <c r="AO8" s="319"/>
      <c r="AP8" s="665"/>
    </row>
    <row r="9" spans="2:42" s="22" customFormat="1" ht="12" customHeight="1">
      <c r="L9" s="686">
        <v>44249</v>
      </c>
      <c r="M9" s="687" t="s">
        <v>295</v>
      </c>
      <c r="N9" s="399"/>
      <c r="O9" s="399"/>
      <c r="P9" s="399"/>
      <c r="Q9" s="399"/>
      <c r="R9" s="399"/>
      <c r="S9" s="399"/>
      <c r="T9" s="399"/>
      <c r="U9" s="683">
        <v>236.81507999999999</v>
      </c>
      <c r="V9" s="683"/>
      <c r="W9" s="683">
        <v>239.20344</v>
      </c>
      <c r="X9" s="683">
        <v>240.48947999999999</v>
      </c>
      <c r="Y9" s="683"/>
      <c r="Z9" s="683">
        <v>241.95923999999999</v>
      </c>
      <c r="AA9" s="683"/>
      <c r="AB9" s="683"/>
      <c r="AC9" s="683">
        <v>243.98015999999998</v>
      </c>
      <c r="AD9" s="683"/>
      <c r="AE9" s="683"/>
      <c r="AF9" s="683">
        <v>245.44991999999999</v>
      </c>
      <c r="AG9" s="683"/>
      <c r="AH9" s="683"/>
      <c r="AI9" s="683"/>
      <c r="AJ9" s="683"/>
      <c r="AK9" s="399"/>
      <c r="AL9" s="399"/>
      <c r="AM9" s="319"/>
      <c r="AN9" s="319"/>
      <c r="AO9" s="319"/>
      <c r="AP9" s="665"/>
    </row>
    <row r="10" spans="2:42" s="22" customFormat="1" ht="12" customHeight="1">
      <c r="L10" s="686">
        <v>44256</v>
      </c>
      <c r="M10" s="687" t="s">
        <v>296</v>
      </c>
      <c r="N10" s="399"/>
      <c r="O10" s="399"/>
      <c r="P10" s="399"/>
      <c r="Q10" s="399"/>
      <c r="R10" s="399"/>
      <c r="S10" s="399"/>
      <c r="T10" s="399"/>
      <c r="U10" s="683">
        <v>225.70001999999999</v>
      </c>
      <c r="V10" s="683"/>
      <c r="W10" s="683">
        <v>229.00698</v>
      </c>
      <c r="X10" s="683">
        <v>231.02789999999999</v>
      </c>
      <c r="Y10" s="683"/>
      <c r="Z10" s="683">
        <v>232.77323999999999</v>
      </c>
      <c r="AA10" s="683"/>
      <c r="AB10" s="683"/>
      <c r="AC10" s="683">
        <v>235.62090000000001</v>
      </c>
      <c r="AD10" s="683"/>
      <c r="AE10" s="683"/>
      <c r="AF10" s="683">
        <v>237.91739999999999</v>
      </c>
      <c r="AG10" s="683"/>
      <c r="AH10" s="683"/>
      <c r="AI10" s="683"/>
      <c r="AJ10" s="683"/>
      <c r="AK10" s="399"/>
      <c r="AL10" s="399"/>
      <c r="AM10" s="319"/>
      <c r="AN10" s="319"/>
      <c r="AO10" s="319"/>
      <c r="AP10" s="665"/>
    </row>
    <row r="11" spans="2:42" s="22" customFormat="1" ht="12" customHeight="1">
      <c r="L11" s="686">
        <v>44263</v>
      </c>
      <c r="M11" s="687" t="s">
        <v>297</v>
      </c>
      <c r="N11" s="399"/>
      <c r="O11" s="399"/>
      <c r="P11" s="399"/>
      <c r="Q11" s="399"/>
      <c r="R11" s="399"/>
      <c r="S11" s="399"/>
      <c r="T11" s="399"/>
      <c r="U11" s="683">
        <v>225.33258000000001</v>
      </c>
      <c r="V11" s="683"/>
      <c r="W11" s="683">
        <v>228.45581999999999</v>
      </c>
      <c r="X11" s="683">
        <v>230.5686</v>
      </c>
      <c r="Y11" s="683"/>
      <c r="Z11" s="683">
        <v>232.58951999999999</v>
      </c>
      <c r="AA11" s="683"/>
      <c r="AB11" s="683"/>
      <c r="AC11" s="683">
        <v>235.25345999999999</v>
      </c>
      <c r="AD11" s="683"/>
      <c r="AE11" s="683"/>
      <c r="AF11" s="683">
        <v>237.36624</v>
      </c>
      <c r="AG11" s="683"/>
      <c r="AH11" s="683"/>
      <c r="AI11" s="683"/>
      <c r="AJ11" s="683"/>
      <c r="AK11" s="683"/>
      <c r="AL11" s="399"/>
      <c r="AM11" s="319"/>
      <c r="AN11" s="319"/>
      <c r="AO11" s="319"/>
      <c r="AP11" s="665"/>
    </row>
    <row r="12" spans="2:42" s="22" customFormat="1" ht="12" customHeight="1">
      <c r="L12" s="686">
        <v>44270</v>
      </c>
      <c r="M12" s="687" t="s">
        <v>298</v>
      </c>
      <c r="N12" s="399"/>
      <c r="O12" s="399"/>
      <c r="P12" s="399"/>
      <c r="Q12" s="399"/>
      <c r="R12" s="399"/>
      <c r="S12" s="399"/>
      <c r="T12" s="399"/>
      <c r="U12" s="399"/>
      <c r="V12" s="399"/>
      <c r="W12" s="683">
        <v>222.94422</v>
      </c>
      <c r="X12" s="683">
        <v>224.78142</v>
      </c>
      <c r="Y12" s="683"/>
      <c r="Z12" s="683">
        <v>226.80233999999999</v>
      </c>
      <c r="AA12" s="683"/>
      <c r="AB12" s="683"/>
      <c r="AC12" s="683">
        <v>229.65</v>
      </c>
      <c r="AD12" s="683"/>
      <c r="AE12" s="683"/>
      <c r="AF12" s="683">
        <v>231.85463999999999</v>
      </c>
      <c r="AG12" s="683"/>
      <c r="AH12" s="683"/>
      <c r="AI12" s="683"/>
      <c r="AJ12" s="683"/>
      <c r="AK12" s="683"/>
      <c r="AL12" s="399"/>
      <c r="AM12" s="319"/>
      <c r="AN12" s="319"/>
      <c r="AO12" s="319"/>
      <c r="AP12" s="665"/>
    </row>
    <row r="13" spans="2:42" s="22" customFormat="1" ht="12" customHeight="1">
      <c r="L13" s="686">
        <v>44277</v>
      </c>
      <c r="M13" s="687" t="s">
        <v>299</v>
      </c>
      <c r="N13" s="399"/>
      <c r="O13" s="399"/>
      <c r="P13" s="399"/>
      <c r="Q13" s="399"/>
      <c r="R13" s="399"/>
      <c r="S13" s="399"/>
      <c r="T13" s="399"/>
      <c r="U13" s="399"/>
      <c r="V13" s="399"/>
      <c r="W13" s="683">
        <v>212.47217999999998</v>
      </c>
      <c r="X13" s="683">
        <v>214.67681999999999</v>
      </c>
      <c r="Y13" s="683"/>
      <c r="Z13" s="683">
        <v>216.78960000000001</v>
      </c>
      <c r="AA13" s="683"/>
      <c r="AB13" s="683"/>
      <c r="AC13" s="683">
        <v>219.82097999999999</v>
      </c>
      <c r="AD13" s="683"/>
      <c r="AE13" s="683"/>
      <c r="AF13" s="683">
        <v>222.30119999999999</v>
      </c>
      <c r="AG13" s="683"/>
      <c r="AH13" s="683"/>
      <c r="AI13" s="683"/>
      <c r="AJ13" s="683"/>
      <c r="AK13" s="683"/>
      <c r="AL13" s="399"/>
      <c r="AM13" s="319"/>
      <c r="AN13" s="319"/>
      <c r="AO13" s="319"/>
      <c r="AP13" s="665"/>
    </row>
    <row r="14" spans="2:42" s="22" customFormat="1" ht="12" customHeight="1">
      <c r="L14" s="686">
        <v>44284</v>
      </c>
      <c r="M14" s="687" t="s">
        <v>300</v>
      </c>
      <c r="N14" s="399"/>
      <c r="O14" s="399"/>
      <c r="P14" s="399"/>
      <c r="Q14" s="399"/>
      <c r="R14" s="399"/>
      <c r="S14" s="399"/>
      <c r="T14" s="399"/>
      <c r="U14" s="399"/>
      <c r="V14" s="399"/>
      <c r="W14" s="683">
        <v>209.25708</v>
      </c>
      <c r="X14" s="683">
        <v>211.46171999999999</v>
      </c>
      <c r="Y14" s="683"/>
      <c r="Z14" s="683">
        <v>213.75821999999999</v>
      </c>
      <c r="AA14" s="683"/>
      <c r="AB14" s="683"/>
      <c r="AC14" s="683">
        <v>217.24889999999999</v>
      </c>
      <c r="AD14" s="683"/>
      <c r="AE14" s="683"/>
      <c r="AF14" s="683">
        <v>220.28028</v>
      </c>
      <c r="AG14" s="683"/>
      <c r="AH14" s="683"/>
      <c r="AI14" s="683"/>
      <c r="AJ14" s="683"/>
      <c r="AK14" s="683"/>
      <c r="AL14" s="399"/>
      <c r="AM14" s="319"/>
      <c r="AN14" s="319"/>
      <c r="AO14" s="319"/>
      <c r="AP14" s="665"/>
    </row>
    <row r="15" spans="2:42" s="22" customFormat="1" ht="12" customHeight="1">
      <c r="L15" s="691">
        <v>44291</v>
      </c>
      <c r="M15" s="692" t="s">
        <v>301</v>
      </c>
      <c r="N15" s="517"/>
      <c r="O15" s="517"/>
      <c r="P15" s="517"/>
      <c r="Q15" s="517"/>
      <c r="R15" s="517"/>
      <c r="S15" s="517"/>
      <c r="T15" s="517"/>
      <c r="U15" s="517"/>
      <c r="V15" s="517"/>
      <c r="W15" s="693">
        <v>206.86872</v>
      </c>
      <c r="X15" s="693">
        <v>209.34894</v>
      </c>
      <c r="Y15" s="693"/>
      <c r="Z15" s="693">
        <v>211.7373</v>
      </c>
      <c r="AA15" s="693"/>
      <c r="AB15" s="693"/>
      <c r="AC15" s="693">
        <v>215.59541999999999</v>
      </c>
      <c r="AD15" s="693"/>
      <c r="AE15" s="693"/>
      <c r="AF15" s="693">
        <v>219.08609999999999</v>
      </c>
      <c r="AG15" s="693"/>
      <c r="AH15" s="693"/>
      <c r="AI15" s="693"/>
      <c r="AJ15" s="693"/>
      <c r="AK15" s="693">
        <v>223.12794</v>
      </c>
      <c r="AL15" s="399"/>
      <c r="AM15" s="319"/>
      <c r="AN15" s="319"/>
      <c r="AO15" s="319"/>
      <c r="AP15" s="665"/>
    </row>
    <row r="16" spans="2:42" s="22" customFormat="1" ht="12" customHeight="1">
      <c r="L16" s="686">
        <v>44298</v>
      </c>
      <c r="M16" s="687" t="s">
        <v>302</v>
      </c>
      <c r="N16" s="399"/>
      <c r="O16" s="399"/>
      <c r="P16" s="399"/>
      <c r="Q16" s="399"/>
      <c r="R16" s="399"/>
      <c r="S16" s="399"/>
      <c r="T16" s="399"/>
      <c r="U16" s="399"/>
      <c r="V16" s="399"/>
      <c r="W16" s="683">
        <v>212.74776</v>
      </c>
      <c r="X16" s="683">
        <v>215.59541999999999</v>
      </c>
      <c r="Y16" s="683"/>
      <c r="Z16" s="683">
        <v>217.98378</v>
      </c>
      <c r="AA16" s="683"/>
      <c r="AB16" s="683"/>
      <c r="AC16" s="683">
        <v>221.56631999999999</v>
      </c>
      <c r="AD16" s="683"/>
      <c r="AE16" s="683"/>
      <c r="AF16" s="683">
        <v>225.05699999999999</v>
      </c>
      <c r="AG16" s="683"/>
      <c r="AH16" s="683"/>
      <c r="AI16" s="683"/>
      <c r="AJ16" s="683"/>
      <c r="AK16" s="683">
        <v>226.89419999999998</v>
      </c>
      <c r="AL16" s="399"/>
      <c r="AM16" s="319"/>
      <c r="AN16" s="319"/>
      <c r="AO16" s="319"/>
      <c r="AP16" s="665"/>
    </row>
    <row r="17" spans="2:38" ht="12" customHeight="1">
      <c r="B17" s="22"/>
      <c r="C17" s="22"/>
      <c r="D17" s="22"/>
      <c r="E17" s="22"/>
      <c r="F17" s="22"/>
      <c r="G17" s="22"/>
      <c r="H17" s="22"/>
      <c r="I17" s="22"/>
      <c r="J17" s="22"/>
      <c r="K17" s="22"/>
      <c r="L17" s="686">
        <v>44305</v>
      </c>
      <c r="M17" s="687" t="s">
        <v>303</v>
      </c>
      <c r="W17" s="683">
        <v>224.87327999999999</v>
      </c>
      <c r="X17" s="683">
        <v>227.3535</v>
      </c>
      <c r="Y17" s="683"/>
      <c r="Z17" s="683">
        <v>229.65</v>
      </c>
      <c r="AA17" s="683"/>
      <c r="AB17" s="683"/>
      <c r="AC17" s="683">
        <v>232.95695999999998</v>
      </c>
      <c r="AD17" s="683"/>
      <c r="AE17" s="683"/>
      <c r="AF17" s="683">
        <v>235.89648</v>
      </c>
      <c r="AG17" s="683"/>
      <c r="AH17" s="683"/>
      <c r="AI17" s="683"/>
      <c r="AJ17" s="683"/>
      <c r="AK17" s="683">
        <v>234.79416000000001</v>
      </c>
    </row>
    <row r="18" spans="2:38" ht="12" customHeight="1">
      <c r="B18" s="22"/>
      <c r="C18" s="22"/>
      <c r="D18" s="22"/>
      <c r="E18" s="22"/>
      <c r="F18" s="22"/>
      <c r="G18" s="22"/>
      <c r="H18" s="22"/>
      <c r="I18" s="22"/>
      <c r="J18" s="22"/>
      <c r="K18" s="22"/>
      <c r="L18" s="686">
        <v>44312</v>
      </c>
      <c r="M18" s="687" t="s">
        <v>304</v>
      </c>
      <c r="W18" s="683">
        <v>257.85102000000001</v>
      </c>
      <c r="X18" s="683">
        <v>260.42309999999998</v>
      </c>
      <c r="Y18" s="683"/>
      <c r="Z18" s="683">
        <v>261.98471999999998</v>
      </c>
      <c r="AA18" s="683"/>
      <c r="AB18" s="683"/>
      <c r="AC18" s="683">
        <v>264.28122000000002</v>
      </c>
      <c r="AD18" s="683"/>
      <c r="AE18" s="683"/>
      <c r="AF18" s="683">
        <v>266.66958</v>
      </c>
      <c r="AG18" s="683"/>
      <c r="AH18" s="683"/>
      <c r="AI18" s="683"/>
      <c r="AJ18" s="683"/>
      <c r="AK18" s="683">
        <v>252.98244</v>
      </c>
    </row>
    <row r="19" spans="2:38" ht="12" customHeight="1">
      <c r="B19" s="22"/>
      <c r="C19" s="22"/>
      <c r="D19" s="22"/>
      <c r="E19" s="22"/>
      <c r="F19" s="22"/>
      <c r="G19" s="22"/>
      <c r="H19" s="22"/>
      <c r="I19" s="22"/>
      <c r="J19" s="22"/>
      <c r="K19" s="22"/>
      <c r="L19" s="686">
        <v>44319</v>
      </c>
      <c r="M19" s="687" t="s">
        <v>305</v>
      </c>
      <c r="W19" s="683">
        <v>250.77779999999998</v>
      </c>
      <c r="X19" s="683">
        <v>252.98244</v>
      </c>
      <c r="Y19" s="683"/>
      <c r="Z19" s="683">
        <v>254.72778</v>
      </c>
      <c r="AA19" s="683"/>
      <c r="AB19" s="683"/>
      <c r="AC19" s="683">
        <v>257.39171999999996</v>
      </c>
      <c r="AD19" s="683"/>
      <c r="AE19" s="683"/>
      <c r="AF19" s="683">
        <v>260.14751999999999</v>
      </c>
      <c r="AG19" s="683"/>
      <c r="AH19" s="683"/>
      <c r="AI19" s="683">
        <v>668.25</v>
      </c>
      <c r="AJ19" s="683"/>
      <c r="AK19" s="683">
        <v>248.4813</v>
      </c>
      <c r="AL19" s="683"/>
    </row>
    <row r="20" spans="2:38" ht="12" customHeight="1">
      <c r="B20" s="22"/>
      <c r="C20" s="22"/>
      <c r="D20" s="22"/>
      <c r="E20" s="22"/>
      <c r="F20" s="22"/>
      <c r="G20" s="22"/>
      <c r="H20" s="22"/>
      <c r="I20" s="22"/>
      <c r="J20" s="22"/>
      <c r="K20" s="22"/>
      <c r="L20" s="686">
        <v>44326</v>
      </c>
      <c r="M20" s="687" t="s">
        <v>306</v>
      </c>
      <c r="W20" s="683">
        <v>255.55452</v>
      </c>
      <c r="X20" s="683">
        <v>258.49403999999998</v>
      </c>
      <c r="Y20" s="683"/>
      <c r="Z20" s="683">
        <v>259.96379999999999</v>
      </c>
      <c r="AA20" s="683"/>
      <c r="AB20" s="683"/>
      <c r="AC20" s="683">
        <v>262.35215999999997</v>
      </c>
      <c r="AD20" s="683"/>
      <c r="AE20" s="683"/>
      <c r="AF20" s="683">
        <v>264.64866000000001</v>
      </c>
      <c r="AG20" s="683"/>
      <c r="AH20" s="683"/>
      <c r="AI20" s="683">
        <v>679.5</v>
      </c>
      <c r="AJ20" s="683"/>
      <c r="AK20" s="683">
        <v>252.06384</v>
      </c>
    </row>
    <row r="21" spans="2:38" ht="12" customHeight="1">
      <c r="B21" s="22"/>
      <c r="C21" s="22"/>
      <c r="D21" s="22"/>
      <c r="E21" s="22"/>
      <c r="F21" s="22"/>
      <c r="G21" s="22"/>
      <c r="H21" s="22"/>
      <c r="I21" s="22"/>
      <c r="J21" s="22"/>
      <c r="K21" s="22"/>
      <c r="L21" s="686">
        <v>44333</v>
      </c>
      <c r="M21" s="687" t="s">
        <v>307</v>
      </c>
      <c r="X21" s="683">
        <v>239.66273999999999</v>
      </c>
      <c r="Y21" s="683"/>
      <c r="Z21" s="683">
        <v>241.59180000000001</v>
      </c>
      <c r="AA21" s="683"/>
      <c r="AB21" s="683"/>
      <c r="AC21" s="683">
        <v>244.07201999999998</v>
      </c>
      <c r="AD21" s="683"/>
      <c r="AE21" s="683"/>
      <c r="AF21" s="683">
        <v>246.55223999999998</v>
      </c>
      <c r="AG21" s="683"/>
      <c r="AH21" s="683"/>
      <c r="AI21" s="683">
        <v>647.5</v>
      </c>
      <c r="AJ21" s="683"/>
      <c r="AK21" s="683">
        <v>241.04064</v>
      </c>
    </row>
    <row r="22" spans="2:38" ht="12" customHeight="1">
      <c r="B22" s="22"/>
      <c r="C22" s="22"/>
      <c r="D22" s="22"/>
      <c r="E22" s="22"/>
      <c r="F22" s="22"/>
      <c r="G22" s="22"/>
      <c r="H22" s="22"/>
      <c r="I22" s="22"/>
      <c r="J22" s="22"/>
      <c r="K22" s="22"/>
      <c r="L22" s="686">
        <v>44340</v>
      </c>
      <c r="M22" s="687" t="s">
        <v>308</v>
      </c>
      <c r="X22" s="683">
        <v>226.06745999999998</v>
      </c>
      <c r="Y22" s="683"/>
      <c r="Z22" s="683">
        <v>228.82326</v>
      </c>
      <c r="AA22" s="683"/>
      <c r="AB22" s="683"/>
      <c r="AC22" s="683">
        <v>232.31394</v>
      </c>
      <c r="AD22" s="683"/>
      <c r="AE22" s="683"/>
      <c r="AF22" s="683">
        <v>235.34531999999999</v>
      </c>
      <c r="AG22" s="683"/>
      <c r="AH22" s="683"/>
      <c r="AI22" s="683">
        <v>639.25</v>
      </c>
      <c r="AJ22" s="683"/>
      <c r="AK22" s="683">
        <v>239.11158</v>
      </c>
    </row>
    <row r="23" spans="2:38" ht="12" customHeight="1">
      <c r="C23" s="22"/>
      <c r="D23" s="22"/>
      <c r="E23" s="22"/>
      <c r="F23" s="22"/>
      <c r="G23" s="22"/>
      <c r="H23" s="22"/>
      <c r="I23" s="22"/>
      <c r="J23" s="22"/>
      <c r="K23" s="22"/>
      <c r="L23" s="686">
        <v>44348</v>
      </c>
      <c r="M23" s="687" t="s">
        <v>309</v>
      </c>
      <c r="X23" s="683">
        <v>234.24299999999999</v>
      </c>
      <c r="Y23" s="683"/>
      <c r="Z23" s="683">
        <v>236.99879999999999</v>
      </c>
      <c r="AA23" s="683"/>
      <c r="AB23" s="683"/>
      <c r="AC23" s="683">
        <v>241.13249999999999</v>
      </c>
      <c r="AD23" s="683"/>
      <c r="AE23" s="683"/>
      <c r="AF23" s="683">
        <v>244.62317999999999</v>
      </c>
      <c r="AG23" s="683"/>
      <c r="AH23" s="683"/>
      <c r="AI23" s="683">
        <v>244.71503999999999</v>
      </c>
      <c r="AJ23" s="683">
        <v>246.27665999999999</v>
      </c>
      <c r="AK23" s="683">
        <v>249.30804000000001</v>
      </c>
    </row>
    <row r="24" spans="2:38" ht="12" customHeight="1">
      <c r="C24" s="22"/>
      <c r="D24" s="22"/>
      <c r="E24" s="22"/>
      <c r="F24" s="22"/>
      <c r="G24" s="22"/>
      <c r="H24" s="22"/>
      <c r="I24" s="22"/>
      <c r="J24" s="22"/>
      <c r="K24" s="22"/>
      <c r="L24" s="686">
        <v>44354</v>
      </c>
      <c r="M24" s="687" t="s">
        <v>310</v>
      </c>
      <c r="X24" s="683">
        <v>231.4872</v>
      </c>
      <c r="Y24" s="683"/>
      <c r="Z24" s="683">
        <v>234.42671999999999</v>
      </c>
      <c r="AA24" s="683"/>
      <c r="AB24" s="683"/>
      <c r="AC24" s="683">
        <v>238.3767</v>
      </c>
      <c r="AD24" s="683"/>
      <c r="AE24" s="683"/>
      <c r="AF24" s="683">
        <v>242.05109999999999</v>
      </c>
      <c r="AG24" s="683"/>
      <c r="AH24" s="683"/>
      <c r="AI24" s="683">
        <v>245.54177999999999</v>
      </c>
      <c r="AJ24" s="683">
        <v>247.01154</v>
      </c>
      <c r="AK24" s="683">
        <v>250.13478000000001</v>
      </c>
      <c r="AL24" s="683"/>
    </row>
    <row r="25" spans="2:38" ht="12" customHeight="1">
      <c r="B25" s="22"/>
      <c r="C25" s="22"/>
      <c r="D25" s="22"/>
      <c r="E25" s="22"/>
      <c r="F25" s="22"/>
      <c r="G25" s="22"/>
      <c r="H25" s="22"/>
      <c r="I25" s="22"/>
      <c r="J25" s="22"/>
      <c r="K25" s="22"/>
      <c r="L25" s="686">
        <v>44361</v>
      </c>
      <c r="M25" s="687" t="s">
        <v>311</v>
      </c>
      <c r="X25" s="688">
        <v>230.75232</v>
      </c>
      <c r="Y25" s="688"/>
      <c r="Z25" s="688">
        <v>233.78369999999998</v>
      </c>
      <c r="AA25" s="688"/>
      <c r="AB25" s="688"/>
      <c r="AC25" s="688">
        <v>236.90693999999999</v>
      </c>
      <c r="AD25" s="688"/>
      <c r="AE25" s="688"/>
      <c r="AF25" s="688">
        <v>240.12204</v>
      </c>
      <c r="AG25" s="688"/>
      <c r="AH25" s="688"/>
      <c r="AI25" s="688">
        <v>240.58133999999998</v>
      </c>
      <c r="AJ25" s="688">
        <v>241.68366</v>
      </c>
      <c r="AK25" s="688">
        <v>244.71503999999999</v>
      </c>
    </row>
    <row r="26" spans="2:38" ht="12" customHeight="1">
      <c r="B26" s="508" t="s">
        <v>289</v>
      </c>
      <c r="C26" s="22"/>
      <c r="D26" s="22"/>
      <c r="E26" s="22"/>
      <c r="F26" s="22"/>
      <c r="G26" s="22"/>
      <c r="H26" s="22"/>
      <c r="I26" s="22"/>
      <c r="J26" s="22"/>
      <c r="K26" s="22"/>
      <c r="L26" s="686">
        <v>44368</v>
      </c>
      <c r="M26" s="687" t="s">
        <v>312</v>
      </c>
      <c r="X26" s="688">
        <v>220.37214</v>
      </c>
      <c r="Y26" s="688"/>
      <c r="Z26" s="688">
        <v>223.86282</v>
      </c>
      <c r="AA26" s="688"/>
      <c r="AB26" s="688"/>
      <c r="AC26" s="688">
        <v>227.81279999999998</v>
      </c>
      <c r="AD26" s="688"/>
      <c r="AE26" s="688"/>
      <c r="AF26" s="688">
        <v>231.76277999999999</v>
      </c>
      <c r="AG26" s="688"/>
      <c r="AH26" s="688"/>
      <c r="AI26" s="688">
        <v>233.41625999999999</v>
      </c>
      <c r="AJ26" s="688">
        <v>234.70229999999998</v>
      </c>
      <c r="AK26" s="688">
        <v>237.82553999999999</v>
      </c>
    </row>
    <row r="27" spans="2:38" ht="12" customHeight="1">
      <c r="B27" s="22"/>
      <c r="C27" s="22"/>
      <c r="D27" s="22"/>
      <c r="E27" s="22"/>
      <c r="F27" s="22"/>
      <c r="G27" s="22"/>
      <c r="H27" s="22"/>
      <c r="I27" s="22"/>
      <c r="J27" s="22"/>
      <c r="K27" s="22"/>
      <c r="L27" s="686">
        <v>44375</v>
      </c>
      <c r="M27" s="687" t="s">
        <v>313</v>
      </c>
      <c r="X27" s="688">
        <v>227.07792000000001</v>
      </c>
      <c r="Y27" s="688"/>
      <c r="Z27" s="688">
        <v>230.29301999999998</v>
      </c>
      <c r="AA27" s="688"/>
      <c r="AB27" s="688"/>
      <c r="AC27" s="688">
        <v>233.69183999999998</v>
      </c>
      <c r="AD27" s="688"/>
      <c r="AE27" s="688"/>
      <c r="AF27" s="688">
        <v>236.99879999999999</v>
      </c>
      <c r="AG27" s="688"/>
      <c r="AH27" s="688"/>
      <c r="AI27" s="688">
        <v>236.35577999999998</v>
      </c>
      <c r="AJ27" s="688">
        <v>236.90693999999999</v>
      </c>
      <c r="AK27" s="688">
        <v>239.75459999999998</v>
      </c>
    </row>
    <row r="28" spans="2:38" ht="12" customHeight="1">
      <c r="B28" s="22"/>
      <c r="C28" s="22"/>
      <c r="D28" s="22"/>
      <c r="E28" s="22"/>
      <c r="F28" s="22"/>
      <c r="G28" s="22"/>
      <c r="H28" s="22"/>
      <c r="I28" s="22"/>
      <c r="J28" s="22"/>
      <c r="K28" s="22"/>
      <c r="L28" s="686">
        <v>44383</v>
      </c>
      <c r="M28" s="687" t="s">
        <v>314</v>
      </c>
      <c r="X28" s="688">
        <v>211.46171999999999</v>
      </c>
      <c r="Y28" s="688"/>
      <c r="Z28" s="688">
        <v>214.4931</v>
      </c>
      <c r="AA28" s="688"/>
      <c r="AB28" s="688"/>
      <c r="AC28" s="688">
        <v>218.81052</v>
      </c>
      <c r="AD28" s="688"/>
      <c r="AE28" s="688"/>
      <c r="AF28" s="688">
        <v>222.66863999999998</v>
      </c>
      <c r="AG28" s="688"/>
      <c r="AH28" s="688"/>
      <c r="AI28" s="688">
        <v>224.68956</v>
      </c>
      <c r="AJ28" s="688">
        <v>225.97559999999999</v>
      </c>
      <c r="AK28" s="688">
        <v>228.36395999999999</v>
      </c>
    </row>
    <row r="29" spans="2:38" ht="12" customHeight="1">
      <c r="B29" s="22"/>
      <c r="C29" s="22"/>
      <c r="D29" s="22"/>
      <c r="E29" s="22"/>
      <c r="F29" s="22"/>
      <c r="G29" s="22"/>
      <c r="H29" s="22"/>
      <c r="I29" s="22"/>
      <c r="J29" s="22"/>
      <c r="K29" s="22"/>
      <c r="L29" s="686">
        <v>44389</v>
      </c>
      <c r="M29" s="687" t="s">
        <v>315</v>
      </c>
      <c r="Z29" s="688">
        <v>226.06745999999998</v>
      </c>
      <c r="AA29" s="688"/>
      <c r="AB29" s="688"/>
      <c r="AC29" s="688">
        <v>229.92558</v>
      </c>
      <c r="AD29" s="688"/>
      <c r="AE29" s="688"/>
      <c r="AF29" s="688">
        <v>233.3244</v>
      </c>
      <c r="AG29" s="688"/>
      <c r="AH29" s="688"/>
      <c r="AI29" s="688">
        <v>233.14068</v>
      </c>
      <c r="AJ29" s="688">
        <v>234.33485999999999</v>
      </c>
      <c r="AK29" s="688">
        <v>236.90693999999999</v>
      </c>
    </row>
    <row r="30" spans="2:38" ht="12" customHeight="1">
      <c r="B30" s="22"/>
      <c r="C30" s="22"/>
      <c r="D30" s="22"/>
      <c r="E30" s="22"/>
      <c r="F30" s="22"/>
      <c r="G30" s="22"/>
      <c r="H30" s="22"/>
      <c r="I30" s="22"/>
      <c r="J30" s="22"/>
      <c r="K30" s="22"/>
      <c r="L30" s="686">
        <v>44396</v>
      </c>
      <c r="M30" s="687" t="s">
        <v>316</v>
      </c>
      <c r="Z30" s="688">
        <v>239.66273999999999</v>
      </c>
      <c r="AA30" s="688"/>
      <c r="AB30" s="688"/>
      <c r="AC30" s="688">
        <v>243.61272</v>
      </c>
      <c r="AD30" s="688"/>
      <c r="AE30" s="688"/>
      <c r="AF30" s="688">
        <v>246.27665999999999</v>
      </c>
      <c r="AG30" s="688"/>
      <c r="AH30" s="688"/>
      <c r="AI30" s="688">
        <v>243.15341999999998</v>
      </c>
      <c r="AJ30" s="688">
        <v>243.88829999999999</v>
      </c>
      <c r="AK30" s="688">
        <v>246.27665999999999</v>
      </c>
    </row>
    <row r="31" spans="2:38" ht="12" customHeight="1">
      <c r="B31" s="22"/>
      <c r="C31" s="22"/>
      <c r="D31" s="22"/>
      <c r="E31" s="22"/>
      <c r="F31" s="22"/>
      <c r="G31" s="22"/>
      <c r="H31" s="22"/>
      <c r="I31" s="22"/>
      <c r="J31" s="22"/>
      <c r="K31" s="22"/>
      <c r="L31" s="686">
        <v>44403</v>
      </c>
      <c r="M31" s="687" t="s">
        <v>317</v>
      </c>
      <c r="Z31" s="688">
        <v>234.79416000000001</v>
      </c>
      <c r="AA31" s="688"/>
      <c r="AB31" s="688"/>
      <c r="AC31" s="688">
        <v>239.01972000000001</v>
      </c>
      <c r="AD31" s="688"/>
      <c r="AE31" s="688"/>
      <c r="AF31" s="688">
        <v>241.68366</v>
      </c>
      <c r="AG31" s="688"/>
      <c r="AH31" s="688"/>
      <c r="AI31" s="688">
        <v>239.75459999999998</v>
      </c>
      <c r="AJ31" s="688">
        <v>240.39761999999999</v>
      </c>
      <c r="AK31" s="688">
        <v>242.5104</v>
      </c>
    </row>
    <row r="32" spans="2:38" ht="12" customHeight="1">
      <c r="B32" s="22"/>
      <c r="C32" s="22"/>
      <c r="D32" s="22"/>
      <c r="E32" s="22"/>
      <c r="F32" s="22"/>
      <c r="G32" s="22"/>
      <c r="H32" s="22"/>
      <c r="I32" s="22"/>
      <c r="J32" s="22"/>
      <c r="K32" s="22"/>
      <c r="L32" s="686">
        <v>44410</v>
      </c>
      <c r="M32" s="687" t="s">
        <v>318</v>
      </c>
      <c r="Z32" s="688">
        <v>258.49403999999998</v>
      </c>
      <c r="AA32" s="688"/>
      <c r="AB32" s="688"/>
      <c r="AC32" s="688">
        <v>262.62774000000002</v>
      </c>
      <c r="AD32" s="688"/>
      <c r="AE32" s="688"/>
      <c r="AF32" s="688">
        <v>265.38353999999998</v>
      </c>
      <c r="AG32" s="688"/>
      <c r="AH32" s="688"/>
      <c r="AI32" s="688">
        <v>258.95333999999997</v>
      </c>
      <c r="AJ32" s="688">
        <v>259.22892000000002</v>
      </c>
      <c r="AK32" s="688">
        <v>260.97426000000002</v>
      </c>
    </row>
    <row r="33" spans="2:41" ht="12" customHeight="1">
      <c r="B33" s="22"/>
      <c r="C33" s="22"/>
      <c r="D33" s="22"/>
      <c r="E33" s="22"/>
      <c r="F33" s="22"/>
      <c r="G33" s="22"/>
      <c r="H33" s="22"/>
      <c r="I33" s="22"/>
      <c r="J33" s="22"/>
      <c r="K33" s="22"/>
      <c r="L33" s="686">
        <v>44417</v>
      </c>
      <c r="M33" s="687" t="s">
        <v>319</v>
      </c>
      <c r="Z33" s="683">
        <v>257.75916000000001</v>
      </c>
      <c r="AA33" s="683"/>
      <c r="AB33" s="683"/>
      <c r="AC33" s="683">
        <v>262.16843999999998</v>
      </c>
      <c r="AD33" s="683"/>
      <c r="AE33" s="683"/>
      <c r="AF33" s="683">
        <v>265.47539999999998</v>
      </c>
      <c r="AG33" s="683"/>
      <c r="AH33" s="683"/>
      <c r="AI33" s="683">
        <v>259.22892000000002</v>
      </c>
      <c r="AJ33" s="683">
        <v>259.68822</v>
      </c>
      <c r="AK33" s="683">
        <v>261.43356</v>
      </c>
      <c r="AL33" s="683"/>
    </row>
    <row r="34" spans="2:41" ht="12" customHeight="1">
      <c r="B34" s="22"/>
      <c r="C34" s="22"/>
      <c r="D34" s="22"/>
      <c r="E34" s="22"/>
      <c r="F34" s="22"/>
      <c r="G34" s="22"/>
      <c r="H34" s="22"/>
      <c r="I34" s="22"/>
      <c r="J34" s="22"/>
      <c r="K34" s="22"/>
      <c r="L34" s="686">
        <v>44424</v>
      </c>
      <c r="M34" s="687" t="s">
        <v>320</v>
      </c>
      <c r="Z34" s="683">
        <v>270.61955999999998</v>
      </c>
      <c r="AA34" s="683"/>
      <c r="AB34" s="683"/>
      <c r="AC34" s="683">
        <v>275.30441999999999</v>
      </c>
      <c r="AD34" s="683"/>
      <c r="AE34" s="683"/>
      <c r="AF34" s="683">
        <v>278.42766</v>
      </c>
      <c r="AG34" s="683"/>
      <c r="AH34" s="683"/>
      <c r="AI34" s="683">
        <v>265.93469999999996</v>
      </c>
      <c r="AJ34" s="683">
        <v>266.39400000000001</v>
      </c>
      <c r="AK34" s="683">
        <v>268.41492</v>
      </c>
      <c r="AL34" s="683"/>
    </row>
    <row r="35" spans="2:41" ht="12" customHeight="1">
      <c r="B35" s="22"/>
      <c r="C35" s="22"/>
      <c r="D35" s="22"/>
      <c r="E35" s="22"/>
      <c r="F35" s="22"/>
      <c r="G35" s="22"/>
      <c r="H35" s="22"/>
      <c r="I35" s="22"/>
      <c r="J35" s="22"/>
      <c r="K35" s="22"/>
      <c r="L35" s="686">
        <v>44431</v>
      </c>
      <c r="M35" s="687" t="s">
        <v>321</v>
      </c>
      <c r="Z35" s="683">
        <v>258.76961999999997</v>
      </c>
      <c r="AA35" s="683"/>
      <c r="AB35" s="683"/>
      <c r="AC35" s="683">
        <v>263.63819999999998</v>
      </c>
      <c r="AD35" s="683"/>
      <c r="AE35" s="683"/>
      <c r="AF35" s="683">
        <v>267.12887999999998</v>
      </c>
      <c r="AG35" s="683"/>
      <c r="AH35" s="683"/>
      <c r="AI35" s="683">
        <v>259.96379999999999</v>
      </c>
      <c r="AJ35" s="683">
        <v>261.15798000000001</v>
      </c>
      <c r="AK35" s="683">
        <v>263.63819999999998</v>
      </c>
      <c r="AL35" s="683"/>
    </row>
    <row r="36" spans="2:41" ht="13.5" customHeight="1">
      <c r="B36" s="22"/>
      <c r="C36" s="22"/>
      <c r="D36" s="22"/>
      <c r="E36" s="22"/>
      <c r="F36" s="22"/>
      <c r="G36" s="22"/>
      <c r="H36" s="22"/>
      <c r="I36" s="22"/>
      <c r="J36" s="22"/>
      <c r="K36" s="22"/>
      <c r="L36" s="686">
        <v>44438</v>
      </c>
      <c r="M36" s="687" t="s">
        <v>322</v>
      </c>
      <c r="Z36" s="683">
        <v>258.76961999999997</v>
      </c>
      <c r="AA36" s="683"/>
      <c r="AB36" s="683"/>
      <c r="AC36" s="683">
        <v>261.80099999999999</v>
      </c>
      <c r="AD36" s="683"/>
      <c r="AE36" s="683"/>
      <c r="AF36" s="683">
        <v>265.10795999999999</v>
      </c>
      <c r="AG36" s="683"/>
      <c r="AH36" s="683"/>
      <c r="AI36" s="683">
        <v>259.87194</v>
      </c>
      <c r="AJ36" s="683">
        <v>260.69867999999997</v>
      </c>
      <c r="AK36" s="683">
        <v>263.27076</v>
      </c>
      <c r="AL36" s="683"/>
    </row>
    <row r="37" spans="2:41" ht="13.5" customHeight="1">
      <c r="B37" s="22"/>
      <c r="C37" s="22"/>
      <c r="D37" s="22"/>
      <c r="E37" s="22"/>
      <c r="F37" s="22"/>
      <c r="G37" s="22"/>
      <c r="H37" s="22"/>
      <c r="I37" s="22"/>
      <c r="J37" s="22"/>
      <c r="K37" s="22"/>
      <c r="L37" s="686">
        <v>44446</v>
      </c>
      <c r="M37" s="687" t="s">
        <v>323</v>
      </c>
      <c r="Z37" s="683">
        <v>260.79053999999996</v>
      </c>
      <c r="AA37" s="683"/>
      <c r="AB37" s="683"/>
      <c r="AC37" s="683">
        <v>263.63819999999998</v>
      </c>
      <c r="AD37" s="683"/>
      <c r="AE37" s="683"/>
      <c r="AF37" s="683">
        <v>266.94515999999999</v>
      </c>
      <c r="AG37" s="683"/>
      <c r="AH37" s="683"/>
      <c r="AI37" s="683">
        <v>261.06612000000001</v>
      </c>
      <c r="AJ37" s="683">
        <v>262.26029999999997</v>
      </c>
      <c r="AK37" s="683">
        <v>265.19981999999999</v>
      </c>
      <c r="AL37" s="683"/>
    </row>
    <row r="38" spans="2:41" ht="12.75" customHeight="1">
      <c r="B38" s="22"/>
      <c r="C38" s="22"/>
      <c r="D38" s="22"/>
      <c r="E38" s="22"/>
      <c r="F38" s="22"/>
      <c r="G38" s="22"/>
      <c r="H38" s="22"/>
      <c r="I38" s="22"/>
      <c r="J38" s="22"/>
      <c r="K38" s="22"/>
      <c r="L38" s="686">
        <v>44452</v>
      </c>
      <c r="M38" s="687" t="s">
        <v>324</v>
      </c>
      <c r="AC38" s="683">
        <v>252.1557</v>
      </c>
      <c r="AD38" s="683"/>
      <c r="AE38" s="683"/>
      <c r="AF38" s="683">
        <v>255.3708</v>
      </c>
      <c r="AG38" s="683"/>
      <c r="AH38" s="683"/>
      <c r="AI38" s="683">
        <v>254.08475999999999</v>
      </c>
      <c r="AJ38" s="683">
        <v>255.46266</v>
      </c>
      <c r="AK38" s="683">
        <v>258.40217999999999</v>
      </c>
    </row>
    <row r="39" spans="2:41" ht="12.75" customHeight="1">
      <c r="B39" s="22"/>
      <c r="C39" s="22"/>
      <c r="D39" s="22"/>
      <c r="E39" s="22"/>
      <c r="F39" s="22"/>
      <c r="G39" s="22"/>
      <c r="H39" s="22"/>
      <c r="I39" s="22"/>
      <c r="J39" s="22"/>
      <c r="K39" s="22"/>
      <c r="L39" s="686">
        <v>44459</v>
      </c>
      <c r="M39" s="687" t="s">
        <v>325</v>
      </c>
      <c r="AC39" s="683">
        <v>257.20799999999997</v>
      </c>
      <c r="AD39" s="683"/>
      <c r="AE39" s="683"/>
      <c r="AF39" s="683">
        <v>260.51495999999997</v>
      </c>
      <c r="AG39" s="683"/>
      <c r="AH39" s="683"/>
      <c r="AI39" s="683">
        <v>259.68822</v>
      </c>
      <c r="AJ39" s="683">
        <v>261.15798000000001</v>
      </c>
      <c r="AK39" s="683">
        <v>264.09749999999997</v>
      </c>
    </row>
    <row r="40" spans="2:41" ht="15" customHeight="1">
      <c r="B40" s="22"/>
      <c r="C40" s="22"/>
      <c r="D40" s="22"/>
      <c r="E40" s="22"/>
      <c r="F40" s="22"/>
      <c r="G40" s="22"/>
      <c r="H40" s="22"/>
      <c r="I40" s="22"/>
      <c r="J40" s="22"/>
      <c r="K40" s="22"/>
      <c r="L40" s="686">
        <v>44466</v>
      </c>
      <c r="M40" s="687" t="s">
        <v>326</v>
      </c>
      <c r="AC40" s="683">
        <v>264.83238</v>
      </c>
      <c r="AD40" s="683"/>
      <c r="AE40" s="683"/>
      <c r="AF40" s="683">
        <v>267.68004000000002</v>
      </c>
      <c r="AG40" s="683"/>
      <c r="AH40" s="683"/>
      <c r="AI40" s="683">
        <v>264.28122000000002</v>
      </c>
      <c r="AJ40" s="683">
        <v>264.74052</v>
      </c>
      <c r="AK40" s="683">
        <v>267.58817999999997</v>
      </c>
    </row>
    <row r="41" spans="2:41" ht="15" customHeight="1">
      <c r="B41" s="22"/>
      <c r="C41" s="22"/>
      <c r="D41" s="22"/>
      <c r="E41" s="22"/>
      <c r="F41" s="22"/>
      <c r="G41" s="22"/>
      <c r="H41" s="22"/>
      <c r="I41" s="22"/>
      <c r="J41" s="22"/>
      <c r="K41" s="22"/>
      <c r="L41" s="686">
        <v>44473</v>
      </c>
      <c r="M41" s="687" t="s">
        <v>327</v>
      </c>
      <c r="AC41" s="683">
        <v>277.14161999999999</v>
      </c>
      <c r="AD41" s="683"/>
      <c r="AE41" s="683"/>
      <c r="AF41" s="683">
        <v>279.98928000000001</v>
      </c>
      <c r="AG41" s="683"/>
      <c r="AH41" s="683"/>
      <c r="AI41" s="683">
        <v>276.03929999999997</v>
      </c>
      <c r="AJ41" s="683">
        <v>276.68232</v>
      </c>
      <c r="AK41" s="683">
        <v>279.07067999999998</v>
      </c>
      <c r="AM41" s="683"/>
      <c r="AN41" s="683"/>
      <c r="AO41" s="683"/>
    </row>
    <row r="42" spans="2:41" ht="15" customHeight="1">
      <c r="B42" s="22"/>
      <c r="C42" s="22"/>
      <c r="D42" s="22"/>
      <c r="E42" s="22"/>
      <c r="F42" s="22"/>
      <c r="G42" s="22"/>
      <c r="H42" s="22"/>
      <c r="I42" s="22"/>
      <c r="J42" s="22"/>
      <c r="K42" s="22"/>
      <c r="L42" s="686">
        <v>44480</v>
      </c>
      <c r="M42" s="687" t="s">
        <v>328</v>
      </c>
      <c r="AC42" s="683">
        <v>269.88468</v>
      </c>
      <c r="AD42" s="683"/>
      <c r="AE42" s="683"/>
      <c r="AF42" s="683">
        <v>272.91606000000002</v>
      </c>
      <c r="AG42" s="683"/>
      <c r="AH42" s="683"/>
      <c r="AI42" s="683">
        <v>272.18117999999998</v>
      </c>
      <c r="AJ42" s="683">
        <v>273.00792000000001</v>
      </c>
      <c r="AK42" s="683">
        <v>275.58</v>
      </c>
      <c r="AN42" s="683"/>
      <c r="AO42" s="683"/>
    </row>
    <row r="43" spans="2:41" ht="15" customHeight="1">
      <c r="B43" s="22"/>
      <c r="C43" s="22"/>
      <c r="D43" s="22"/>
      <c r="E43" s="22"/>
      <c r="F43" s="22"/>
      <c r="G43" s="22"/>
      <c r="H43" s="22"/>
      <c r="I43" s="22"/>
      <c r="J43" s="22"/>
      <c r="K43" s="22"/>
      <c r="L43" s="686">
        <v>44487</v>
      </c>
      <c r="M43" s="687" t="s">
        <v>698</v>
      </c>
      <c r="AC43" s="683">
        <v>275.21256</v>
      </c>
      <c r="AD43" s="683"/>
      <c r="AE43" s="683"/>
      <c r="AF43" s="683">
        <v>277.78463999999997</v>
      </c>
      <c r="AG43" s="683"/>
      <c r="AH43" s="683"/>
      <c r="AI43" s="683">
        <v>275.58</v>
      </c>
      <c r="AJ43" s="683">
        <v>275.76371999999998</v>
      </c>
      <c r="AK43" s="683">
        <v>278.70323999999999</v>
      </c>
      <c r="AN43" s="683"/>
      <c r="AO43" s="683"/>
    </row>
    <row r="44" spans="2:41" ht="15" customHeight="1">
      <c r="B44" s="22"/>
      <c r="C44" s="22"/>
      <c r="D44" s="22"/>
      <c r="E44" s="22"/>
      <c r="F44" s="22"/>
      <c r="G44" s="22"/>
      <c r="H44" s="22"/>
      <c r="I44" s="22"/>
      <c r="J44" s="22"/>
      <c r="K44" s="22"/>
      <c r="L44" s="686">
        <v>44494</v>
      </c>
      <c r="M44" s="687" t="s">
        <v>699</v>
      </c>
      <c r="AC44" s="683">
        <v>285.77645999999999</v>
      </c>
      <c r="AD44" s="683"/>
      <c r="AE44" s="683"/>
      <c r="AF44" s="683">
        <v>286.78692000000001</v>
      </c>
      <c r="AG44" s="683"/>
      <c r="AH44" s="683"/>
      <c r="AI44" s="683">
        <v>281.36718000000002</v>
      </c>
      <c r="AJ44" s="683">
        <v>281.18345999999997</v>
      </c>
      <c r="AK44" s="683">
        <v>283.57182</v>
      </c>
      <c r="AN44" s="683"/>
      <c r="AO44" s="683"/>
    </row>
    <row r="45" spans="2:41" ht="15" customHeight="1">
      <c r="B45" s="22"/>
      <c r="C45" s="22"/>
      <c r="D45" s="22"/>
      <c r="E45" s="22"/>
      <c r="F45" s="22"/>
      <c r="G45" s="22"/>
      <c r="H45" s="22"/>
      <c r="I45" s="22"/>
      <c r="J45" s="22"/>
      <c r="K45" s="22"/>
      <c r="L45" s="686">
        <v>44501</v>
      </c>
      <c r="M45" s="687" t="s">
        <v>700</v>
      </c>
      <c r="Z45" s="688"/>
      <c r="AA45" s="688"/>
      <c r="AB45" s="688"/>
      <c r="AC45" s="688">
        <v>296.34035999999998</v>
      </c>
      <c r="AD45" s="688"/>
      <c r="AE45" s="688"/>
      <c r="AF45" s="688">
        <v>297.71825999999999</v>
      </c>
      <c r="AG45" s="688"/>
      <c r="AH45" s="688"/>
      <c r="AI45" s="688">
        <v>292.02294000000001</v>
      </c>
      <c r="AJ45" s="688">
        <v>291.37991999999997</v>
      </c>
      <c r="AK45" s="688">
        <v>293.21711999999997</v>
      </c>
      <c r="AN45" s="683"/>
      <c r="AO45" s="683"/>
    </row>
    <row r="46" spans="2:41" ht="15" customHeight="1">
      <c r="B46" s="22"/>
      <c r="C46" s="22"/>
      <c r="D46" s="22"/>
      <c r="E46" s="22"/>
      <c r="F46" s="22"/>
      <c r="G46" s="22"/>
      <c r="H46" s="22"/>
      <c r="I46" s="22"/>
      <c r="J46" s="22"/>
      <c r="K46" s="22"/>
      <c r="L46" s="686">
        <v>44508</v>
      </c>
      <c r="M46" s="687" t="s">
        <v>707</v>
      </c>
      <c r="AC46" s="683">
        <v>286.87878000000001</v>
      </c>
      <c r="AD46" s="683"/>
      <c r="AE46" s="683"/>
      <c r="AF46" s="683">
        <v>288.44040000000001</v>
      </c>
      <c r="AG46" s="683"/>
      <c r="AH46" s="683"/>
      <c r="AI46" s="683">
        <v>285.13344000000001</v>
      </c>
      <c r="AJ46" s="683">
        <v>284.39855999999997</v>
      </c>
      <c r="AK46" s="683">
        <v>286.69506000000001</v>
      </c>
      <c r="AM46" s="683"/>
      <c r="AN46" s="683"/>
      <c r="AO46" s="683"/>
    </row>
    <row r="47" spans="2:41" ht="15" customHeight="1">
      <c r="B47" s="22"/>
      <c r="C47" s="22"/>
      <c r="D47" s="22"/>
      <c r="E47" s="22"/>
      <c r="F47" s="22"/>
      <c r="G47" s="22"/>
      <c r="H47" s="22"/>
      <c r="I47" s="22"/>
      <c r="J47" s="22"/>
      <c r="K47" s="22"/>
      <c r="L47" s="686">
        <v>44515</v>
      </c>
      <c r="M47" s="687" t="s">
        <v>708</v>
      </c>
      <c r="AC47" s="683">
        <v>307.17984000000001</v>
      </c>
      <c r="AD47" s="683"/>
      <c r="AE47" s="683"/>
      <c r="AF47" s="683">
        <v>308.09843999999998</v>
      </c>
      <c r="AG47" s="683"/>
      <c r="AH47" s="683"/>
      <c r="AI47" s="683">
        <v>301.76009999999997</v>
      </c>
      <c r="AJ47" s="683">
        <v>299.46359999999999</v>
      </c>
      <c r="AK47" s="683">
        <v>301.02521999999999</v>
      </c>
    </row>
    <row r="48" spans="2:41" ht="15" customHeight="1">
      <c r="B48" s="22"/>
      <c r="C48" s="22"/>
      <c r="D48" s="22"/>
      <c r="E48" s="22"/>
      <c r="F48" s="22"/>
      <c r="G48" s="22"/>
      <c r="H48" s="22"/>
      <c r="I48" s="22"/>
      <c r="J48" s="22"/>
      <c r="K48" s="22"/>
      <c r="L48" s="686">
        <v>44522</v>
      </c>
      <c r="M48" s="687" t="s">
        <v>709</v>
      </c>
      <c r="AC48" s="683">
        <v>316.64141999999998</v>
      </c>
      <c r="AD48" s="683"/>
      <c r="AE48" s="683"/>
      <c r="AF48" s="683">
        <v>318.38675999999998</v>
      </c>
      <c r="AG48" s="683"/>
      <c r="AH48" s="683"/>
      <c r="AI48" s="683">
        <v>311.86469999999997</v>
      </c>
      <c r="AJ48" s="683">
        <v>310.9461</v>
      </c>
      <c r="AK48" s="683">
        <v>312.59958</v>
      </c>
    </row>
    <row r="49" spans="2:39" ht="15" customHeight="1">
      <c r="B49" s="22"/>
      <c r="C49" s="22"/>
      <c r="D49" s="22"/>
      <c r="E49" s="22"/>
      <c r="F49" s="22"/>
      <c r="G49" s="22"/>
      <c r="H49" s="22"/>
      <c r="I49" s="22"/>
      <c r="J49" s="22"/>
      <c r="K49" s="22"/>
      <c r="L49" s="686">
        <v>44529</v>
      </c>
      <c r="M49" s="687" t="s">
        <v>710</v>
      </c>
      <c r="AC49" s="683">
        <v>313.79375999999996</v>
      </c>
      <c r="AD49" s="683"/>
      <c r="AE49" s="683"/>
      <c r="AF49" s="683">
        <v>314.98793999999998</v>
      </c>
      <c r="AG49" s="683"/>
      <c r="AH49" s="683"/>
      <c r="AI49" s="683">
        <v>307.73099999999999</v>
      </c>
      <c r="AJ49" s="683">
        <v>306.81239999999997</v>
      </c>
      <c r="AK49" s="683">
        <v>308.09843999999998</v>
      </c>
    </row>
    <row r="50" spans="2:39" ht="15" customHeight="1">
      <c r="B50" s="22"/>
      <c r="C50" s="22"/>
      <c r="D50" s="22"/>
      <c r="E50" s="22"/>
      <c r="F50" s="22"/>
      <c r="G50" s="22"/>
      <c r="H50" s="22"/>
      <c r="I50" s="22"/>
      <c r="J50" s="22"/>
      <c r="K50" s="22"/>
      <c r="L50" s="689">
        <v>44536</v>
      </c>
      <c r="M50" s="687" t="s">
        <v>711</v>
      </c>
      <c r="AC50" s="683">
        <v>301.85195999999996</v>
      </c>
      <c r="AD50" s="683"/>
      <c r="AE50" s="683"/>
      <c r="AF50" s="683">
        <v>302.21940000000001</v>
      </c>
      <c r="AG50" s="683"/>
      <c r="AH50" s="683"/>
      <c r="AI50" s="683">
        <v>299.46359999999999</v>
      </c>
      <c r="AJ50" s="683">
        <v>299.83103999999997</v>
      </c>
      <c r="AK50" s="683">
        <v>301.85195999999996</v>
      </c>
    </row>
    <row r="51" spans="2:39" ht="15" customHeight="1">
      <c r="B51" s="22"/>
      <c r="C51" s="22"/>
      <c r="D51" s="22"/>
      <c r="E51" s="22"/>
      <c r="F51" s="22"/>
      <c r="G51" s="22"/>
      <c r="H51" s="22"/>
      <c r="I51" s="22"/>
      <c r="J51" s="22"/>
      <c r="K51" s="22"/>
      <c r="L51" s="689">
        <v>44543</v>
      </c>
      <c r="M51" s="687" t="s">
        <v>715</v>
      </c>
      <c r="AF51" s="683">
        <v>298.54500000000002</v>
      </c>
      <c r="AG51" s="683"/>
      <c r="AH51" s="683">
        <v>379.7</v>
      </c>
      <c r="AI51" s="683">
        <v>295.23804000000001</v>
      </c>
      <c r="AJ51" s="683">
        <v>295.88105999999999</v>
      </c>
      <c r="AK51" s="683">
        <v>297.71825999999999</v>
      </c>
      <c r="AL51" s="683"/>
    </row>
    <row r="52" spans="2:39" ht="15" customHeight="1">
      <c r="B52" s="22"/>
      <c r="C52" s="22"/>
      <c r="D52" s="22"/>
      <c r="E52" s="22"/>
      <c r="F52" s="22"/>
      <c r="G52" s="22"/>
      <c r="H52" s="22"/>
      <c r="I52" s="22"/>
      <c r="J52" s="22"/>
      <c r="K52" s="22"/>
      <c r="L52" s="689">
        <v>44550</v>
      </c>
      <c r="M52" s="687" t="s">
        <v>716</v>
      </c>
      <c r="AF52" s="683">
        <v>298.82058000000001</v>
      </c>
      <c r="AG52" s="683"/>
      <c r="AH52" s="683">
        <v>379.5</v>
      </c>
      <c r="AI52" s="683">
        <v>295.32990000000001</v>
      </c>
      <c r="AJ52" s="683">
        <v>295.78919999999999</v>
      </c>
      <c r="AK52" s="683">
        <v>297.1671</v>
      </c>
      <c r="AL52" s="683"/>
    </row>
    <row r="53" spans="2:39" ht="15" customHeight="1">
      <c r="B53" s="22"/>
      <c r="C53" s="22"/>
      <c r="D53" s="22"/>
      <c r="E53" s="22"/>
      <c r="F53" s="22"/>
      <c r="G53" s="22"/>
      <c r="H53" s="22"/>
      <c r="I53" s="22"/>
      <c r="J53" s="22"/>
      <c r="K53" s="22"/>
      <c r="L53" s="689">
        <v>44557</v>
      </c>
      <c r="M53" s="687" t="s">
        <v>717</v>
      </c>
      <c r="AF53" s="683">
        <v>311.22167999999999</v>
      </c>
      <c r="AG53" s="683"/>
      <c r="AH53" s="683">
        <v>391.9</v>
      </c>
      <c r="AI53" s="683">
        <v>308.19029999999998</v>
      </c>
      <c r="AJ53" s="683">
        <v>308.37401999999997</v>
      </c>
      <c r="AK53" s="683">
        <v>309.38448</v>
      </c>
      <c r="AL53" s="683"/>
    </row>
    <row r="54" spans="2:39" ht="15" customHeight="1">
      <c r="B54" s="22"/>
      <c r="C54" s="22"/>
      <c r="D54" s="22"/>
      <c r="E54" s="22"/>
      <c r="F54" s="22"/>
      <c r="G54" s="22"/>
      <c r="H54" s="22"/>
      <c r="I54" s="22"/>
      <c r="J54" s="22"/>
      <c r="K54" s="22"/>
      <c r="L54" s="689">
        <v>44564</v>
      </c>
      <c r="M54" s="687" t="s">
        <v>718</v>
      </c>
      <c r="AF54" s="683">
        <v>290.82875999999999</v>
      </c>
      <c r="AG54" s="683"/>
      <c r="AH54" s="683">
        <v>371.9</v>
      </c>
      <c r="AI54" s="683">
        <v>289.91016000000002</v>
      </c>
      <c r="AJ54" s="683">
        <v>290.82875999999999</v>
      </c>
      <c r="AK54" s="683">
        <v>292.66595999999998</v>
      </c>
      <c r="AL54" s="683">
        <v>293.12525999999997</v>
      </c>
    </row>
    <row r="55" spans="2:39" ht="15" customHeight="1">
      <c r="B55" s="22"/>
      <c r="C55" s="22"/>
      <c r="D55" s="22"/>
      <c r="E55" s="22"/>
      <c r="F55" s="22"/>
      <c r="G55" s="22"/>
      <c r="H55" s="22"/>
      <c r="I55" s="22"/>
      <c r="J55" s="22"/>
      <c r="K55" s="22"/>
      <c r="AM55" s="683"/>
    </row>
    <row r="56" spans="2:39" ht="15" customHeight="1">
      <c r="B56" s="22"/>
      <c r="C56" s="22"/>
      <c r="D56" s="22"/>
      <c r="E56" s="22"/>
      <c r="F56" s="22"/>
      <c r="G56" s="22"/>
      <c r="H56" s="22"/>
      <c r="I56" s="22"/>
      <c r="J56" s="22"/>
      <c r="K56" s="22"/>
      <c r="AM56" s="683"/>
    </row>
    <row r="57" spans="2:39" ht="15" customHeight="1">
      <c r="B57" s="22"/>
      <c r="C57" s="22"/>
      <c r="D57" s="22"/>
      <c r="E57" s="22"/>
      <c r="F57" s="22"/>
      <c r="G57" s="22"/>
      <c r="H57" s="22"/>
      <c r="I57" s="22"/>
      <c r="J57" s="22"/>
      <c r="K57" s="22"/>
      <c r="AM57" s="683"/>
    </row>
    <row r="58" spans="2:39" ht="15" customHeight="1">
      <c r="B58" s="22"/>
      <c r="C58" s="22"/>
      <c r="D58" s="22"/>
      <c r="E58" s="22"/>
      <c r="F58" s="22"/>
      <c r="G58" s="22"/>
      <c r="H58" s="22"/>
      <c r="I58" s="22"/>
      <c r="J58" s="22"/>
      <c r="K58" s="22"/>
      <c r="AM58" s="683"/>
    </row>
    <row r="59" spans="2:39" ht="15" customHeight="1">
      <c r="B59" s="22"/>
      <c r="C59" s="22"/>
      <c r="D59" s="22"/>
      <c r="E59" s="22"/>
      <c r="F59" s="22"/>
      <c r="G59" s="22"/>
      <c r="H59" s="22"/>
      <c r="I59" s="22"/>
      <c r="J59" s="22"/>
      <c r="K59" s="22"/>
      <c r="AM59" s="683"/>
    </row>
    <row r="60" spans="2:39" ht="15" customHeight="1">
      <c r="B60" s="22"/>
      <c r="C60" s="22"/>
      <c r="D60" s="22"/>
      <c r="E60" s="22"/>
      <c r="F60" s="22"/>
      <c r="G60" s="22"/>
      <c r="H60" s="22"/>
      <c r="I60" s="22"/>
      <c r="J60" s="22"/>
      <c r="K60" s="22"/>
    </row>
    <row r="61" spans="2:39" ht="15" customHeight="1">
      <c r="B61" s="22"/>
      <c r="C61" s="22"/>
      <c r="D61" s="22"/>
      <c r="E61" s="22"/>
      <c r="F61" s="22"/>
      <c r="G61" s="22"/>
      <c r="H61" s="22"/>
      <c r="I61" s="22"/>
      <c r="J61" s="22"/>
      <c r="K61" s="22"/>
    </row>
    <row r="62" spans="2:39" ht="15" customHeight="1">
      <c r="B62" s="22"/>
      <c r="C62" s="22"/>
      <c r="D62" s="22"/>
      <c r="E62" s="22"/>
      <c r="F62" s="22"/>
      <c r="G62" s="22"/>
      <c r="H62" s="22"/>
      <c r="I62" s="22"/>
      <c r="J62" s="22"/>
      <c r="K62" s="22"/>
    </row>
    <row r="63" spans="2:39" ht="15" customHeight="1">
      <c r="B63" s="22"/>
      <c r="C63" s="22"/>
      <c r="D63" s="22"/>
      <c r="E63" s="22"/>
      <c r="F63" s="22"/>
      <c r="G63" s="22"/>
      <c r="H63" s="22"/>
      <c r="I63" s="22"/>
      <c r="J63" s="22"/>
      <c r="K63" s="22"/>
    </row>
    <row r="64" spans="2:3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102" spans="13:13">
      <c r="M102" s="685"/>
    </row>
    <row r="103" spans="13:13">
      <c r="M103" s="685"/>
    </row>
    <row r="104" spans="13:13">
      <c r="M104" s="685"/>
    </row>
    <row r="105" spans="13:13">
      <c r="M105" s="685"/>
    </row>
    <row r="106" spans="13:13">
      <c r="M106" s="685"/>
    </row>
    <row r="107" spans="13:13">
      <c r="M107" s="685"/>
    </row>
    <row r="108" spans="13:13">
      <c r="M108" s="685"/>
    </row>
    <row r="109" spans="13:13">
      <c r="M109" s="685"/>
    </row>
    <row r="110" spans="13:13">
      <c r="M110" s="685"/>
    </row>
    <row r="123" spans="13:13">
      <c r="M123" s="685"/>
    </row>
    <row r="124" spans="13:13">
      <c r="M124" s="685"/>
    </row>
  </sheetData>
  <phoneticPr fontId="47" type="noConversion"/>
  <pageMargins left="0.70866141732283472" right="0.70866141732283472" top="0.74803149606299213" bottom="0.74803149606299213" header="0.31496062992125984" footer="0.31496062992125984"/>
  <pageSetup paperSize="12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79998168889431442"/>
    <pageSetUpPr fitToPage="1"/>
  </sheetPr>
  <dimension ref="A1:P36"/>
  <sheetViews>
    <sheetView topLeftCell="A19" zoomScaleNormal="100" workbookViewId="0">
      <selection activeCell="D33" sqref="D33:O36"/>
    </sheetView>
  </sheetViews>
  <sheetFormatPr baseColWidth="10" defaultColWidth="5.84375" defaultRowHeight="13.2"/>
  <cols>
    <col min="1" max="1" width="2.69140625" style="62" customWidth="1"/>
    <col min="2" max="2" width="6.07421875" style="62" customWidth="1"/>
    <col min="3" max="5" width="6.4609375" style="62" customWidth="1"/>
    <col min="6" max="15" width="6.07421875" style="62" customWidth="1"/>
    <col min="16" max="16" width="6.69140625" style="62" customWidth="1"/>
    <col min="17" max="17" width="7.3828125" style="62" bestFit="1" customWidth="1"/>
    <col min="18" max="16384" width="5.84375" style="62"/>
  </cols>
  <sheetData>
    <row r="1" spans="2:16" ht="12.75" customHeight="1">
      <c r="B1" s="725" t="s">
        <v>329</v>
      </c>
      <c r="C1" s="725"/>
      <c r="D1" s="725"/>
      <c r="E1" s="725"/>
      <c r="F1" s="725"/>
      <c r="G1" s="725"/>
      <c r="H1" s="725"/>
      <c r="I1" s="725"/>
      <c r="J1" s="725"/>
      <c r="K1" s="725"/>
      <c r="L1" s="725"/>
      <c r="M1" s="725"/>
      <c r="N1" s="725"/>
      <c r="O1" s="725"/>
      <c r="P1" s="615"/>
    </row>
    <row r="2" spans="2:16" ht="12.75" customHeight="1">
      <c r="B2" s="17"/>
      <c r="C2" s="17"/>
      <c r="D2" s="17"/>
      <c r="E2" s="17"/>
      <c r="F2" s="17"/>
      <c r="G2" s="17"/>
      <c r="H2" s="17"/>
      <c r="I2" s="17"/>
      <c r="J2" s="17"/>
      <c r="K2" s="17"/>
      <c r="L2" s="17"/>
      <c r="M2" s="17"/>
      <c r="N2" s="17"/>
      <c r="O2" s="17"/>
      <c r="P2" s="615"/>
    </row>
    <row r="3" spans="2:16" ht="16.5" customHeight="1">
      <c r="B3" s="725" t="s">
        <v>330</v>
      </c>
      <c r="C3" s="725"/>
      <c r="D3" s="725"/>
      <c r="E3" s="725"/>
      <c r="F3" s="725"/>
      <c r="G3" s="725"/>
      <c r="H3" s="725"/>
      <c r="I3" s="725"/>
      <c r="J3" s="725"/>
      <c r="K3" s="725"/>
      <c r="L3" s="725"/>
      <c r="M3" s="725"/>
      <c r="N3" s="725"/>
      <c r="O3" s="725"/>
      <c r="P3" s="91"/>
    </row>
    <row r="4" spans="2:16" ht="18" customHeight="1">
      <c r="B4" s="767" t="s">
        <v>201</v>
      </c>
      <c r="C4" s="767"/>
      <c r="D4" s="767"/>
      <c r="E4" s="767"/>
      <c r="F4" s="767"/>
      <c r="G4" s="767"/>
      <c r="H4" s="767"/>
      <c r="I4" s="767"/>
      <c r="J4" s="767"/>
      <c r="K4" s="767"/>
      <c r="L4" s="767"/>
      <c r="M4" s="767"/>
      <c r="N4" s="767"/>
      <c r="O4" s="767"/>
      <c r="P4" s="616"/>
    </row>
    <row r="5" spans="2:16" ht="18.75" customHeight="1">
      <c r="B5" s="830" t="s">
        <v>331</v>
      </c>
      <c r="C5" s="782" t="s">
        <v>220</v>
      </c>
      <c r="D5" s="782" t="s">
        <v>332</v>
      </c>
      <c r="E5" s="782"/>
      <c r="F5" s="782"/>
      <c r="G5" s="782"/>
      <c r="H5" s="782"/>
      <c r="I5" s="782"/>
      <c r="J5" s="782"/>
      <c r="K5" s="782" t="s">
        <v>333</v>
      </c>
      <c r="L5" s="782"/>
      <c r="M5" s="782"/>
      <c r="N5" s="782"/>
      <c r="O5" s="782"/>
      <c r="P5" s="618"/>
    </row>
    <row r="6" spans="2:16" ht="13.5" customHeight="1">
      <c r="B6" s="831"/>
      <c r="C6" s="782"/>
      <c r="D6" s="782" t="s">
        <v>220</v>
      </c>
      <c r="E6" s="834" t="s">
        <v>334</v>
      </c>
      <c r="F6" s="834"/>
      <c r="G6" s="834"/>
      <c r="H6" s="782" t="s">
        <v>335</v>
      </c>
      <c r="I6" s="782" t="s">
        <v>336</v>
      </c>
      <c r="J6" s="782" t="s">
        <v>222</v>
      </c>
      <c r="K6" s="782" t="s">
        <v>220</v>
      </c>
      <c r="L6" s="782" t="s">
        <v>337</v>
      </c>
      <c r="M6" s="782" t="s">
        <v>338</v>
      </c>
      <c r="N6" s="782" t="s">
        <v>339</v>
      </c>
      <c r="O6" s="782" t="s">
        <v>222</v>
      </c>
      <c r="P6" s="618"/>
    </row>
    <row r="7" spans="2:16" ht="12.75" customHeight="1">
      <c r="B7" s="832"/>
      <c r="C7" s="782"/>
      <c r="D7" s="782"/>
      <c r="E7" s="619" t="s">
        <v>340</v>
      </c>
      <c r="F7" s="619" t="s">
        <v>341</v>
      </c>
      <c r="G7" s="619" t="s">
        <v>342</v>
      </c>
      <c r="H7" s="782"/>
      <c r="I7" s="782"/>
      <c r="J7" s="782"/>
      <c r="K7" s="782"/>
      <c r="L7" s="782"/>
      <c r="M7" s="782"/>
      <c r="N7" s="782"/>
      <c r="O7" s="782"/>
      <c r="P7" s="615"/>
    </row>
    <row r="8" spans="2:16" ht="14.25" customHeight="1">
      <c r="B8" s="324">
        <v>2015</v>
      </c>
      <c r="C8" s="620">
        <v>1962342</v>
      </c>
      <c r="D8" s="621">
        <v>1528953</v>
      </c>
      <c r="E8" s="621">
        <v>1337677</v>
      </c>
      <c r="F8" s="621">
        <v>60624</v>
      </c>
      <c r="G8" s="621">
        <v>6483</v>
      </c>
      <c r="H8" s="621">
        <v>50404</v>
      </c>
      <c r="I8" s="621">
        <v>55472</v>
      </c>
      <c r="J8" s="621">
        <v>18293</v>
      </c>
      <c r="K8" s="621">
        <v>433389</v>
      </c>
      <c r="L8" s="621">
        <v>237936</v>
      </c>
      <c r="M8" s="621">
        <v>26712</v>
      </c>
      <c r="N8" s="621">
        <v>163871</v>
      </c>
      <c r="O8" s="621">
        <v>4870</v>
      </c>
      <c r="P8" s="363"/>
    </row>
    <row r="9" spans="2:16" ht="14.25" customHeight="1">
      <c r="B9" s="324">
        <v>2016</v>
      </c>
      <c r="C9" s="620">
        <v>2028168</v>
      </c>
      <c r="D9" s="621">
        <v>1586798</v>
      </c>
      <c r="E9" s="621">
        <v>1383515</v>
      </c>
      <c r="F9" s="621">
        <v>65857</v>
      </c>
      <c r="G9" s="621">
        <v>5868</v>
      </c>
      <c r="H9" s="621">
        <v>64334</v>
      </c>
      <c r="I9" s="621">
        <v>51609</v>
      </c>
      <c r="J9" s="621">
        <v>15615</v>
      </c>
      <c r="K9" s="621">
        <v>441370</v>
      </c>
      <c r="L9" s="621">
        <v>246225</v>
      </c>
      <c r="M9" s="621">
        <v>27606</v>
      </c>
      <c r="N9" s="621">
        <v>163502</v>
      </c>
      <c r="O9" s="621">
        <v>4037</v>
      </c>
      <c r="P9" s="363"/>
    </row>
    <row r="10" spans="2:16" ht="14.25" customHeight="1">
      <c r="B10" s="324">
        <v>2017</v>
      </c>
      <c r="C10" s="621">
        <v>2018526</v>
      </c>
      <c r="D10" s="621">
        <v>1583602</v>
      </c>
      <c r="E10" s="621">
        <v>1388441</v>
      </c>
      <c r="F10" s="621">
        <v>61151</v>
      </c>
      <c r="G10" s="621">
        <v>4852</v>
      </c>
      <c r="H10" s="621">
        <v>58877</v>
      </c>
      <c r="I10" s="621">
        <v>45803</v>
      </c>
      <c r="J10" s="621">
        <v>24478</v>
      </c>
      <c r="K10" s="621">
        <v>434924</v>
      </c>
      <c r="L10" s="621">
        <v>243649</v>
      </c>
      <c r="M10" s="621">
        <v>28787</v>
      </c>
      <c r="N10" s="621">
        <v>159351</v>
      </c>
      <c r="O10" s="621">
        <v>3137</v>
      </c>
      <c r="P10" s="363"/>
    </row>
    <row r="11" spans="2:16" ht="14.25" customHeight="1">
      <c r="B11" s="324">
        <v>2018</v>
      </c>
      <c r="C11" s="621">
        <v>2089336</v>
      </c>
      <c r="D11" s="621">
        <v>1634470</v>
      </c>
      <c r="E11" s="621">
        <v>1443182</v>
      </c>
      <c r="F11" s="621">
        <v>63118</v>
      </c>
      <c r="G11" s="621">
        <v>6393</v>
      </c>
      <c r="H11" s="621">
        <v>64660</v>
      </c>
      <c r="I11" s="621">
        <v>44404</v>
      </c>
      <c r="J11" s="621">
        <v>12713</v>
      </c>
      <c r="K11" s="621">
        <v>454866</v>
      </c>
      <c r="L11" s="621">
        <v>251336</v>
      </c>
      <c r="M11" s="621">
        <v>27950</v>
      </c>
      <c r="N11" s="621">
        <v>171870</v>
      </c>
      <c r="O11" s="621">
        <v>3710</v>
      </c>
      <c r="P11" s="363"/>
    </row>
    <row r="12" spans="2:16" ht="14.25" customHeight="1">
      <c r="B12" s="324">
        <v>2019</v>
      </c>
      <c r="C12" s="621">
        <v>2093498</v>
      </c>
      <c r="D12" s="621">
        <v>1622991</v>
      </c>
      <c r="E12" s="621">
        <v>1431921</v>
      </c>
      <c r="F12" s="621">
        <v>63046</v>
      </c>
      <c r="G12" s="621">
        <v>12346</v>
      </c>
      <c r="H12" s="621">
        <v>70842</v>
      </c>
      <c r="I12" s="621">
        <v>42128</v>
      </c>
      <c r="J12" s="621">
        <v>2708</v>
      </c>
      <c r="K12" s="621">
        <v>470507</v>
      </c>
      <c r="L12" s="621">
        <v>257705</v>
      </c>
      <c r="M12" s="621">
        <v>31063</v>
      </c>
      <c r="N12" s="621">
        <v>177642</v>
      </c>
      <c r="O12" s="621">
        <v>4097</v>
      </c>
      <c r="P12" s="363"/>
    </row>
    <row r="13" spans="2:16" ht="14.25" customHeight="1">
      <c r="B13" s="324" t="s">
        <v>343</v>
      </c>
      <c r="C13" s="621">
        <v>2003727</v>
      </c>
      <c r="D13" s="621">
        <v>1558711</v>
      </c>
      <c r="E13" s="621">
        <v>1365357</v>
      </c>
      <c r="F13" s="621">
        <v>55230</v>
      </c>
      <c r="G13" s="621">
        <v>17318</v>
      </c>
      <c r="H13" s="621">
        <v>67599</v>
      </c>
      <c r="I13" s="621">
        <v>48921</v>
      </c>
      <c r="J13" s="621">
        <v>4286</v>
      </c>
      <c r="K13" s="621">
        <v>445016</v>
      </c>
      <c r="L13" s="621">
        <v>237918</v>
      </c>
      <c r="M13" s="621">
        <v>35211</v>
      </c>
      <c r="N13" s="621">
        <v>169038</v>
      </c>
      <c r="O13" s="621">
        <v>2849</v>
      </c>
      <c r="P13" s="363"/>
    </row>
    <row r="14" spans="2:16">
      <c r="B14" s="615"/>
      <c r="C14" s="622"/>
      <c r="D14" s="622"/>
      <c r="E14" s="622"/>
      <c r="F14" s="622"/>
      <c r="G14" s="622"/>
      <c r="H14" s="622"/>
      <c r="I14" s="622"/>
      <c r="J14" s="622"/>
      <c r="K14" s="622"/>
      <c r="L14" s="622"/>
      <c r="M14" s="622"/>
      <c r="N14" s="622"/>
      <c r="O14" s="622"/>
      <c r="P14" s="363"/>
    </row>
    <row r="15" spans="2:16" s="75" customFormat="1" ht="15" customHeight="1">
      <c r="B15" s="826" t="s">
        <v>344</v>
      </c>
      <c r="C15" s="827"/>
      <c r="D15" s="827"/>
      <c r="E15" s="827"/>
      <c r="F15" s="827"/>
      <c r="G15" s="827"/>
      <c r="H15" s="827"/>
      <c r="I15" s="827"/>
      <c r="J15" s="827"/>
      <c r="K15" s="827"/>
      <c r="L15" s="827"/>
      <c r="M15" s="827"/>
      <c r="N15" s="827"/>
      <c r="O15" s="828"/>
      <c r="P15"/>
    </row>
    <row r="16" spans="2:16" s="75" customFormat="1" ht="15" customHeight="1">
      <c r="B16" s="313" t="s">
        <v>226</v>
      </c>
      <c r="C16" s="621">
        <v>149708</v>
      </c>
      <c r="D16" s="621">
        <v>115566</v>
      </c>
      <c r="E16" s="621">
        <v>101426</v>
      </c>
      <c r="F16" s="621">
        <v>3419</v>
      </c>
      <c r="G16" s="621">
        <v>1202</v>
      </c>
      <c r="H16" s="621">
        <v>5178</v>
      </c>
      <c r="I16" s="621">
        <v>3985</v>
      </c>
      <c r="J16" s="621">
        <v>356</v>
      </c>
      <c r="K16" s="621">
        <v>34142</v>
      </c>
      <c r="L16" s="621">
        <v>18176</v>
      </c>
      <c r="M16" s="621">
        <v>2472</v>
      </c>
      <c r="N16" s="621">
        <v>13317</v>
      </c>
      <c r="O16" s="621">
        <v>177</v>
      </c>
      <c r="P16" s="623"/>
    </row>
    <row r="17" spans="1:16" s="75" customFormat="1" ht="15" customHeight="1">
      <c r="A17" s="623"/>
      <c r="B17" s="313" t="s">
        <v>227</v>
      </c>
      <c r="C17" s="621">
        <v>141709</v>
      </c>
      <c r="D17" s="621">
        <v>108979</v>
      </c>
      <c r="E17" s="621">
        <v>98070</v>
      </c>
      <c r="F17" s="621">
        <v>3191</v>
      </c>
      <c r="G17" s="621">
        <v>1078</v>
      </c>
      <c r="H17" s="621">
        <v>5178</v>
      </c>
      <c r="I17" s="621">
        <v>1346</v>
      </c>
      <c r="J17" s="621">
        <v>116</v>
      </c>
      <c r="K17" s="621">
        <v>32730</v>
      </c>
      <c r="L17" s="621">
        <v>17352</v>
      </c>
      <c r="M17" s="621">
        <v>1885</v>
      </c>
      <c r="N17" s="621">
        <v>13352</v>
      </c>
      <c r="O17" s="621">
        <v>141</v>
      </c>
      <c r="P17" s="623"/>
    </row>
    <row r="18" spans="1:16" s="75" customFormat="1" ht="15" customHeight="1">
      <c r="A18" s="623"/>
      <c r="B18" s="313" t="s">
        <v>228</v>
      </c>
      <c r="C18" s="621">
        <v>156964</v>
      </c>
      <c r="D18" s="621">
        <v>121230</v>
      </c>
      <c r="E18" s="621">
        <v>106849</v>
      </c>
      <c r="F18" s="621">
        <v>3402</v>
      </c>
      <c r="G18" s="621">
        <v>1181</v>
      </c>
      <c r="H18" s="621">
        <v>5540</v>
      </c>
      <c r="I18" s="621">
        <v>4114</v>
      </c>
      <c r="J18" s="621">
        <v>144</v>
      </c>
      <c r="K18" s="621">
        <v>35734</v>
      </c>
      <c r="L18" s="621">
        <v>18491</v>
      </c>
      <c r="M18" s="621">
        <v>2534</v>
      </c>
      <c r="N18" s="621">
        <v>14575</v>
      </c>
      <c r="O18" s="621">
        <v>134</v>
      </c>
      <c r="P18" s="623"/>
    </row>
    <row r="19" spans="1:16" s="75" customFormat="1" ht="15" customHeight="1">
      <c r="A19" s="623"/>
      <c r="B19" s="313" t="s">
        <v>229</v>
      </c>
      <c r="C19" s="621">
        <v>156536</v>
      </c>
      <c r="D19" s="621">
        <v>121809</v>
      </c>
      <c r="E19" s="621">
        <v>108015</v>
      </c>
      <c r="F19" s="621">
        <v>3978</v>
      </c>
      <c r="G19" s="621">
        <v>1234</v>
      </c>
      <c r="H19" s="621">
        <v>5520</v>
      </c>
      <c r="I19" s="621">
        <v>2807</v>
      </c>
      <c r="J19" s="621">
        <v>255</v>
      </c>
      <c r="K19" s="621">
        <v>34727</v>
      </c>
      <c r="L19" s="621">
        <v>18726</v>
      </c>
      <c r="M19" s="621">
        <v>2487</v>
      </c>
      <c r="N19" s="621">
        <v>13363</v>
      </c>
      <c r="O19" s="621">
        <v>151</v>
      </c>
      <c r="P19" s="623"/>
    </row>
    <row r="20" spans="1:16" s="75" customFormat="1" ht="15" customHeight="1">
      <c r="A20" s="623"/>
      <c r="B20" s="313" t="s">
        <v>230</v>
      </c>
      <c r="C20" s="621">
        <v>150271</v>
      </c>
      <c r="D20" s="621">
        <v>116944</v>
      </c>
      <c r="E20" s="621">
        <v>103472</v>
      </c>
      <c r="F20" s="621">
        <v>4653</v>
      </c>
      <c r="G20" s="621">
        <v>838</v>
      </c>
      <c r="H20" s="621">
        <v>4064</v>
      </c>
      <c r="I20" s="621">
        <v>3756</v>
      </c>
      <c r="J20" s="621">
        <v>161</v>
      </c>
      <c r="K20" s="621">
        <v>33327</v>
      </c>
      <c r="L20" s="621">
        <v>17563</v>
      </c>
      <c r="M20" s="621">
        <v>2405</v>
      </c>
      <c r="N20" s="621">
        <v>13211</v>
      </c>
      <c r="O20" s="621">
        <v>148</v>
      </c>
      <c r="P20" s="623"/>
    </row>
    <row r="21" spans="1:16" s="75" customFormat="1" ht="15" customHeight="1">
      <c r="A21" s="623"/>
      <c r="B21" s="313" t="s">
        <v>231</v>
      </c>
      <c r="C21" s="621">
        <v>156415</v>
      </c>
      <c r="D21" s="621">
        <v>122171</v>
      </c>
      <c r="E21" s="621">
        <v>104759</v>
      </c>
      <c r="F21" s="621">
        <v>4795</v>
      </c>
      <c r="G21" s="621">
        <v>1385</v>
      </c>
      <c r="H21" s="621">
        <v>7020</v>
      </c>
      <c r="I21" s="621">
        <v>3976</v>
      </c>
      <c r="J21" s="621">
        <v>236</v>
      </c>
      <c r="K21" s="621">
        <v>34244</v>
      </c>
      <c r="L21" s="621">
        <v>17653</v>
      </c>
      <c r="M21" s="621">
        <v>2776</v>
      </c>
      <c r="N21" s="621">
        <v>13687</v>
      </c>
      <c r="O21" s="621">
        <v>128</v>
      </c>
      <c r="P21" s="623"/>
    </row>
    <row r="22" spans="1:16" s="75" customFormat="1" ht="15" customHeight="1">
      <c r="A22" s="623"/>
      <c r="B22" s="313" t="s">
        <v>232</v>
      </c>
      <c r="C22" s="621">
        <v>165117</v>
      </c>
      <c r="D22" s="621">
        <v>128684</v>
      </c>
      <c r="E22" s="621">
        <v>112546</v>
      </c>
      <c r="F22" s="621">
        <v>4100</v>
      </c>
      <c r="G22" s="621">
        <v>1477</v>
      </c>
      <c r="H22" s="621">
        <v>6088</v>
      </c>
      <c r="I22" s="621">
        <v>4244</v>
      </c>
      <c r="J22" s="621">
        <v>229</v>
      </c>
      <c r="K22" s="621">
        <v>36433</v>
      </c>
      <c r="L22" s="621">
        <v>18761</v>
      </c>
      <c r="M22" s="621">
        <v>2898</v>
      </c>
      <c r="N22" s="621">
        <v>14608</v>
      </c>
      <c r="O22" s="621">
        <v>166</v>
      </c>
      <c r="P22" s="623"/>
    </row>
    <row r="23" spans="1:16" s="75" customFormat="1" ht="15" customHeight="1">
      <c r="A23" s="623"/>
      <c r="B23" s="313" t="s">
        <v>233</v>
      </c>
      <c r="C23" s="621">
        <v>169012</v>
      </c>
      <c r="D23" s="621">
        <v>131102</v>
      </c>
      <c r="E23" s="621">
        <v>114761</v>
      </c>
      <c r="F23" s="621">
        <v>5373</v>
      </c>
      <c r="G23" s="621">
        <v>622</v>
      </c>
      <c r="H23" s="621">
        <v>6215</v>
      </c>
      <c r="I23" s="621">
        <v>3896</v>
      </c>
      <c r="J23" s="621">
        <v>235</v>
      </c>
      <c r="K23" s="621">
        <v>37910</v>
      </c>
      <c r="L23" s="621">
        <v>20147</v>
      </c>
      <c r="M23" s="621">
        <v>2890</v>
      </c>
      <c r="N23" s="621">
        <v>14727</v>
      </c>
      <c r="O23" s="621">
        <v>146</v>
      </c>
      <c r="P23" s="623"/>
    </row>
    <row r="24" spans="1:16" s="75" customFormat="1" ht="15" customHeight="1">
      <c r="A24" s="623"/>
      <c r="B24" s="313" t="s">
        <v>345</v>
      </c>
      <c r="C24" s="621">
        <v>152826</v>
      </c>
      <c r="D24" s="621">
        <v>119032</v>
      </c>
      <c r="E24" s="621">
        <v>105138</v>
      </c>
      <c r="F24" s="621">
        <v>4589</v>
      </c>
      <c r="G24" s="621">
        <v>1154</v>
      </c>
      <c r="H24" s="621">
        <v>5338</v>
      </c>
      <c r="I24" s="621">
        <v>2625</v>
      </c>
      <c r="J24" s="621">
        <v>188</v>
      </c>
      <c r="K24" s="621">
        <v>33794</v>
      </c>
      <c r="L24" s="621">
        <v>18454</v>
      </c>
      <c r="M24" s="621">
        <v>2396</v>
      </c>
      <c r="N24" s="621">
        <v>12815</v>
      </c>
      <c r="O24" s="621">
        <v>129</v>
      </c>
      <c r="P24" s="623"/>
    </row>
    <row r="25" spans="1:16" s="75" customFormat="1" ht="15" customHeight="1">
      <c r="A25" s="623"/>
      <c r="B25" s="313" t="s">
        <v>235</v>
      </c>
      <c r="C25" s="621">
        <v>148183</v>
      </c>
      <c r="D25" s="621">
        <v>116713</v>
      </c>
      <c r="E25" s="621">
        <v>101819</v>
      </c>
      <c r="F25" s="621">
        <v>4370</v>
      </c>
      <c r="G25" s="621">
        <v>866</v>
      </c>
      <c r="H25" s="621">
        <v>5312</v>
      </c>
      <c r="I25" s="621">
        <v>4173</v>
      </c>
      <c r="J25" s="621">
        <v>173</v>
      </c>
      <c r="K25" s="621">
        <v>31470</v>
      </c>
      <c r="L25" s="621">
        <v>16984</v>
      </c>
      <c r="M25" s="621">
        <v>2430</v>
      </c>
      <c r="N25" s="621">
        <v>11929</v>
      </c>
      <c r="O25" s="621">
        <v>127</v>
      </c>
      <c r="P25" s="623"/>
    </row>
    <row r="26" spans="1:16" s="75" customFormat="1" ht="15" customHeight="1">
      <c r="A26" s="623"/>
      <c r="B26" s="313" t="s">
        <v>346</v>
      </c>
      <c r="C26" s="621">
        <v>149629</v>
      </c>
      <c r="D26" s="621">
        <v>120051</v>
      </c>
      <c r="E26" s="621">
        <v>105551</v>
      </c>
      <c r="F26" s="621">
        <v>4623</v>
      </c>
      <c r="G26" s="621">
        <v>864</v>
      </c>
      <c r="H26" s="621">
        <v>4520</v>
      </c>
      <c r="I26" s="621">
        <v>4287</v>
      </c>
      <c r="J26" s="621">
        <v>206</v>
      </c>
      <c r="K26" s="621">
        <v>29578</v>
      </c>
      <c r="L26" s="621">
        <v>16368</v>
      </c>
      <c r="M26" s="621">
        <v>1964</v>
      </c>
      <c r="N26" s="621">
        <v>11128</v>
      </c>
      <c r="O26" s="621">
        <v>118</v>
      </c>
      <c r="P26" s="623"/>
    </row>
    <row r="27" spans="1:16" s="75" customFormat="1" ht="15" customHeight="1">
      <c r="A27" s="623"/>
      <c r="B27" s="313" t="s">
        <v>347</v>
      </c>
      <c r="C27" s="621"/>
      <c r="D27" s="621"/>
      <c r="E27" s="621"/>
      <c r="F27" s="621"/>
      <c r="G27" s="621"/>
      <c r="H27" s="621"/>
      <c r="I27" s="621"/>
      <c r="J27" s="621"/>
      <c r="K27" s="621"/>
      <c r="L27" s="621"/>
      <c r="M27" s="621"/>
      <c r="N27" s="621"/>
      <c r="O27" s="621"/>
      <c r="P27" s="623"/>
    </row>
    <row r="28" spans="1:16" ht="12.75" customHeight="1">
      <c r="A28" s="623"/>
      <c r="B28" s="809" t="s">
        <v>348</v>
      </c>
      <c r="C28" s="809"/>
      <c r="D28" s="809"/>
      <c r="E28" s="809"/>
      <c r="F28" s="809"/>
      <c r="G28" s="809"/>
      <c r="H28" s="809"/>
      <c r="I28" s="809"/>
      <c r="J28" s="809"/>
      <c r="K28" s="809"/>
      <c r="L28" s="809"/>
      <c r="M28" s="809"/>
      <c r="N28" s="809"/>
      <c r="O28" s="809"/>
      <c r="P28" s="623"/>
    </row>
    <row r="29" spans="1:16">
      <c r="A29" s="363"/>
      <c r="B29" s="829" t="s">
        <v>349</v>
      </c>
      <c r="C29" s="829"/>
      <c r="D29" s="829"/>
      <c r="E29" s="829"/>
      <c r="F29" s="829"/>
      <c r="G29" s="829"/>
      <c r="H29" s="829"/>
      <c r="I29" s="829"/>
      <c r="J29" s="829"/>
      <c r="K29" s="829"/>
      <c r="L29" s="829"/>
      <c r="M29" s="829"/>
      <c r="N29" s="829"/>
      <c r="O29" s="829"/>
      <c r="P29" s="363"/>
    </row>
    <row r="30" spans="1:16" ht="12.75" customHeight="1">
      <c r="A30" s="363"/>
      <c r="B30" s="833" t="s">
        <v>350</v>
      </c>
      <c r="C30" s="833"/>
      <c r="D30" s="833"/>
      <c r="E30" s="833"/>
      <c r="F30" s="363"/>
      <c r="G30" s="363"/>
      <c r="H30" s="363"/>
      <c r="I30" s="363"/>
      <c r="J30" s="363"/>
      <c r="K30" s="363"/>
      <c r="L30" s="363"/>
      <c r="M30" s="363"/>
      <c r="N30" s="363"/>
      <c r="O30" s="363"/>
      <c r="P30" s="363"/>
    </row>
    <row r="31" spans="1:16" ht="12.75" customHeight="1">
      <c r="A31" s="363"/>
      <c r="B31" s="833"/>
      <c r="C31" s="833"/>
      <c r="D31" s="833"/>
      <c r="E31" s="833"/>
      <c r="F31" s="363"/>
      <c r="G31" s="363"/>
      <c r="H31" s="363"/>
      <c r="I31" s="363"/>
      <c r="J31" s="363"/>
      <c r="K31" s="363"/>
      <c r="L31" s="363"/>
      <c r="M31" s="363"/>
      <c r="N31" s="363"/>
      <c r="O31" s="363"/>
      <c r="P31" s="363"/>
    </row>
    <row r="32" spans="1:16" ht="7.5" customHeight="1">
      <c r="A32" s="363"/>
      <c r="B32" s="363"/>
      <c r="C32" s="363"/>
      <c r="D32" s="363"/>
      <c r="E32" s="363"/>
      <c r="F32" s="363"/>
      <c r="G32" s="363"/>
      <c r="H32" s="363"/>
      <c r="I32" s="363"/>
      <c r="J32" s="363"/>
      <c r="K32" s="363"/>
      <c r="L32" s="363"/>
      <c r="M32" s="363"/>
      <c r="N32" s="363"/>
      <c r="O32" s="363"/>
      <c r="P32" s="363"/>
    </row>
    <row r="33" spans="2:15">
      <c r="B33" s="824" t="s">
        <v>351</v>
      </c>
      <c r="C33" s="825"/>
      <c r="D33" s="621"/>
      <c r="E33" s="621"/>
      <c r="F33" s="621"/>
      <c r="G33" s="621"/>
      <c r="H33" s="621"/>
      <c r="I33" s="621"/>
      <c r="J33" s="621"/>
      <c r="K33" s="621"/>
      <c r="L33" s="621"/>
      <c r="M33" s="621"/>
      <c r="N33" s="621"/>
      <c r="O33" s="621"/>
    </row>
    <row r="34" spans="2:15">
      <c r="B34" s="824" t="s">
        <v>352</v>
      </c>
      <c r="C34" s="825"/>
      <c r="D34" s="621">
        <v>2.860007025781</v>
      </c>
      <c r="E34" s="621">
        <v>3.6653276893309998</v>
      </c>
      <c r="F34" s="621">
        <v>5.7894736842109999</v>
      </c>
      <c r="G34" s="621">
        <v>-0.23094688221699999</v>
      </c>
      <c r="H34" s="621">
        <v>-14.909638554217</v>
      </c>
      <c r="I34" s="621">
        <v>2.7318475916609999</v>
      </c>
      <c r="J34" s="621">
        <v>19.075144508670999</v>
      </c>
      <c r="K34" s="621">
        <v>-6.0120749920560002</v>
      </c>
      <c r="L34" s="621">
        <v>-3.6269430051809999</v>
      </c>
      <c r="M34" s="621">
        <v>-19.176954732510001</v>
      </c>
      <c r="N34" s="621">
        <v>-6.7147288121380004</v>
      </c>
      <c r="O34" s="621">
        <v>-7.0866141732279999</v>
      </c>
    </row>
    <row r="35" spans="2:15">
      <c r="B35" s="824" t="s">
        <v>353</v>
      </c>
      <c r="C35" s="825"/>
      <c r="D35" s="621">
        <v>8.1180147158150007</v>
      </c>
      <c r="E35" s="621">
        <v>8.9086537965480002</v>
      </c>
      <c r="F35" s="621">
        <v>52.725470763132002</v>
      </c>
      <c r="G35" s="621">
        <v>-40.124740124740001</v>
      </c>
      <c r="H35" s="621">
        <v>-12.250048534265</v>
      </c>
      <c r="I35" s="621">
        <v>4.2558365758749996</v>
      </c>
      <c r="J35" s="621">
        <v>-46.770025839793</v>
      </c>
      <c r="K35" s="621">
        <v>-4.7100515463920001</v>
      </c>
      <c r="L35" s="621">
        <v>1.205713225747</v>
      </c>
      <c r="M35" s="621">
        <v>-15.816545220746001</v>
      </c>
      <c r="N35" s="621">
        <v>-10.380929371023999</v>
      </c>
      <c r="O35" s="621">
        <v>0.85470085470099999</v>
      </c>
    </row>
    <row r="36" spans="2:15">
      <c r="B36" s="823" t="s">
        <v>354</v>
      </c>
      <c r="C36" s="823"/>
      <c r="D36" s="621">
        <v>-8.9066505369710001</v>
      </c>
      <c r="E36" s="621">
        <v>-8.4006364011030001</v>
      </c>
      <c r="F36" s="621">
        <v>-11.814802169871999</v>
      </c>
      <c r="G36" s="621">
        <v>-27.335449993893999</v>
      </c>
      <c r="H36" s="621">
        <v>-6.9334740305090001</v>
      </c>
      <c r="I36" s="621">
        <v>-13.011935927586</v>
      </c>
      <c r="J36" s="621">
        <v>-41.664552144125999</v>
      </c>
      <c r="K36" s="621">
        <v>-10.024148198745999</v>
      </c>
      <c r="L36" s="621">
        <v>-10.592539590393001</v>
      </c>
      <c r="M36" s="621">
        <v>-15.368782161235</v>
      </c>
      <c r="N36" s="621">
        <v>-7.6138360106549996</v>
      </c>
      <c r="O36" s="621">
        <v>-41.713221601489998</v>
      </c>
    </row>
  </sheetData>
  <mergeCells count="26">
    <mergeCell ref="D6:D7"/>
    <mergeCell ref="H6:H7"/>
    <mergeCell ref="O6:O7"/>
    <mergeCell ref="B30:E30"/>
    <mergeCell ref="B31:E31"/>
    <mergeCell ref="E6:G6"/>
    <mergeCell ref="I6:I7"/>
    <mergeCell ref="N6:N7"/>
    <mergeCell ref="J6:J7"/>
    <mergeCell ref="M6:M7"/>
    <mergeCell ref="B36:C36"/>
    <mergeCell ref="B35:C35"/>
    <mergeCell ref="B34:C34"/>
    <mergeCell ref="B33:C33"/>
    <mergeCell ref="B1:O1"/>
    <mergeCell ref="D5:J5"/>
    <mergeCell ref="B3:O3"/>
    <mergeCell ref="B4:O4"/>
    <mergeCell ref="K5:O5"/>
    <mergeCell ref="C5:C7"/>
    <mergeCell ref="L6:L7"/>
    <mergeCell ref="K6:K7"/>
    <mergeCell ref="B15:O15"/>
    <mergeCell ref="B28:O28"/>
    <mergeCell ref="B29:O29"/>
    <mergeCell ref="B5:B7"/>
  </mergeCells>
  <phoneticPr fontId="47" type="noConversion"/>
  <printOptions horizontalCentered="1"/>
  <pageMargins left="0.70866141732283472" right="0.70866141732283472" top="0.74803149606299213" bottom="0.74803149606299213" header="0.31496062992125984" footer="0.31496062992125984"/>
  <pageSetup paperSize="126"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79998168889431442"/>
    <pageSetUpPr fitToPage="1"/>
  </sheetPr>
  <dimension ref="B1:L36"/>
  <sheetViews>
    <sheetView zoomScaleNormal="100" workbookViewId="0">
      <pane ySplit="1" topLeftCell="A2" activePane="bottomLeft" state="frozen"/>
      <selection pane="bottomLeft" activeCell="M26" sqref="M26"/>
    </sheetView>
  </sheetViews>
  <sheetFormatPr baseColWidth="10" defaultColWidth="5.84375" defaultRowHeight="13.2"/>
  <cols>
    <col min="1" max="1" width="2.69140625" style="62" customWidth="1"/>
    <col min="2" max="2" width="6.921875" style="62" customWidth="1"/>
    <col min="3" max="11" width="8.921875" style="62" customWidth="1"/>
    <col min="12" max="16384" width="5.84375" style="62"/>
  </cols>
  <sheetData>
    <row r="1" spans="2:12" ht="12.75" customHeight="1">
      <c r="B1" s="725" t="s">
        <v>355</v>
      </c>
      <c r="C1" s="725"/>
      <c r="D1" s="725"/>
      <c r="E1" s="725"/>
      <c r="F1" s="725"/>
      <c r="G1" s="725"/>
      <c r="H1" s="725"/>
      <c r="I1" s="725"/>
      <c r="J1" s="725"/>
      <c r="K1" s="725"/>
      <c r="L1" s="363"/>
    </row>
    <row r="2" spans="2:12" ht="12.75" customHeight="1">
      <c r="B2" s="17"/>
      <c r="C2" s="17"/>
      <c r="D2" s="17"/>
      <c r="E2" s="17"/>
      <c r="F2" s="17"/>
      <c r="G2" s="17"/>
      <c r="H2" s="17"/>
      <c r="I2" s="17"/>
      <c r="J2" s="17"/>
      <c r="K2" s="17"/>
      <c r="L2" s="363"/>
    </row>
    <row r="3" spans="2:12" ht="12.75" customHeight="1">
      <c r="B3" s="725" t="s">
        <v>60</v>
      </c>
      <c r="C3" s="725"/>
      <c r="D3" s="725"/>
      <c r="E3" s="725"/>
      <c r="F3" s="725"/>
      <c r="G3" s="725"/>
      <c r="H3" s="725"/>
      <c r="I3" s="725"/>
      <c r="J3" s="725"/>
      <c r="K3" s="725"/>
      <c r="L3" s="363"/>
    </row>
    <row r="4" spans="2:12" ht="16.5" customHeight="1">
      <c r="B4" s="841" t="s">
        <v>201</v>
      </c>
      <c r="C4" s="841"/>
      <c r="D4" s="841"/>
      <c r="E4" s="841"/>
      <c r="F4" s="841"/>
      <c r="G4" s="841"/>
      <c r="H4" s="841"/>
      <c r="I4" s="841"/>
      <c r="J4" s="841"/>
      <c r="K4" s="841"/>
      <c r="L4" s="363"/>
    </row>
    <row r="5" spans="2:12" ht="65.25" customHeight="1">
      <c r="B5" s="450" t="s">
        <v>202</v>
      </c>
      <c r="C5" s="617" t="s">
        <v>220</v>
      </c>
      <c r="D5" s="317" t="s">
        <v>157</v>
      </c>
      <c r="E5" s="317" t="s">
        <v>356</v>
      </c>
      <c r="F5" s="317" t="s">
        <v>357</v>
      </c>
      <c r="G5" s="317" t="s">
        <v>161</v>
      </c>
      <c r="H5" s="317" t="s">
        <v>163</v>
      </c>
      <c r="I5" s="317" t="s">
        <v>358</v>
      </c>
      <c r="J5" s="317" t="s">
        <v>359</v>
      </c>
      <c r="K5" s="317" t="s">
        <v>360</v>
      </c>
      <c r="L5" s="616"/>
    </row>
    <row r="6" spans="2:12" ht="12.75" customHeight="1">
      <c r="B6" s="325">
        <v>2013</v>
      </c>
      <c r="C6" s="621">
        <v>1922480</v>
      </c>
      <c r="D6" s="621">
        <v>137549</v>
      </c>
      <c r="E6" s="621">
        <v>178615</v>
      </c>
      <c r="F6" s="621">
        <v>235036</v>
      </c>
      <c r="G6" s="621"/>
      <c r="H6" s="621">
        <v>173520</v>
      </c>
      <c r="I6" s="621">
        <v>149153</v>
      </c>
      <c r="J6" s="621">
        <v>878174</v>
      </c>
      <c r="K6" s="621">
        <v>170433</v>
      </c>
      <c r="L6" s="616"/>
    </row>
    <row r="7" spans="2:12" ht="12.75" customHeight="1">
      <c r="B7" s="325">
        <v>2014</v>
      </c>
      <c r="C7" s="621">
        <v>1968268</v>
      </c>
      <c r="D7" s="621">
        <v>131770</v>
      </c>
      <c r="E7" s="621">
        <v>179811</v>
      </c>
      <c r="F7" s="621">
        <v>284729</v>
      </c>
      <c r="G7" s="621"/>
      <c r="H7" s="621">
        <v>161087</v>
      </c>
      <c r="I7" s="621">
        <v>152276</v>
      </c>
      <c r="J7" s="621">
        <v>894788</v>
      </c>
      <c r="K7" s="621">
        <v>163807</v>
      </c>
      <c r="L7" s="363"/>
    </row>
    <row r="8" spans="2:12">
      <c r="B8" s="325">
        <v>2015</v>
      </c>
      <c r="C8" s="621">
        <v>1962342</v>
      </c>
      <c r="D8" s="621">
        <v>127735</v>
      </c>
      <c r="E8" s="621">
        <v>181298</v>
      </c>
      <c r="F8" s="621">
        <v>251442</v>
      </c>
      <c r="G8" s="621"/>
      <c r="H8" s="621">
        <v>164014</v>
      </c>
      <c r="I8" s="621">
        <v>150320</v>
      </c>
      <c r="J8" s="621">
        <v>926978</v>
      </c>
      <c r="K8" s="621">
        <v>160555</v>
      </c>
      <c r="L8" s="624"/>
    </row>
    <row r="9" spans="2:12">
      <c r="B9" s="325">
        <v>2016</v>
      </c>
      <c r="C9" s="621">
        <v>2028168</v>
      </c>
      <c r="D9" s="621">
        <v>127138</v>
      </c>
      <c r="E9" s="621">
        <v>187899</v>
      </c>
      <c r="F9" s="621">
        <v>275229</v>
      </c>
      <c r="G9" s="621"/>
      <c r="H9" s="621">
        <v>159667</v>
      </c>
      <c r="I9" s="621">
        <v>140551</v>
      </c>
      <c r="J9" s="621">
        <v>964310</v>
      </c>
      <c r="K9" s="621">
        <v>173374</v>
      </c>
      <c r="L9" s="363"/>
    </row>
    <row r="10" spans="2:12">
      <c r="B10" s="325">
        <v>2017</v>
      </c>
      <c r="C10" s="621">
        <v>2018526</v>
      </c>
      <c r="D10" s="621">
        <v>128706</v>
      </c>
      <c r="E10" s="621">
        <v>192665</v>
      </c>
      <c r="F10" s="621">
        <v>231998</v>
      </c>
      <c r="G10" s="621">
        <v>29436</v>
      </c>
      <c r="H10" s="621">
        <v>157481</v>
      </c>
      <c r="I10" s="621">
        <v>146500</v>
      </c>
      <c r="J10" s="621">
        <v>956918</v>
      </c>
      <c r="K10" s="621">
        <v>174832</v>
      </c>
      <c r="L10" s="363"/>
    </row>
    <row r="11" spans="2:12">
      <c r="B11" s="325">
        <v>2018</v>
      </c>
      <c r="C11" s="621">
        <v>2089336</v>
      </c>
      <c r="D11" s="621">
        <v>136101</v>
      </c>
      <c r="E11" s="621">
        <v>179623</v>
      </c>
      <c r="F11" s="621">
        <v>159076</v>
      </c>
      <c r="G11" s="621">
        <v>122592</v>
      </c>
      <c r="H11" s="621">
        <v>156131</v>
      </c>
      <c r="I11" s="621">
        <v>162196</v>
      </c>
      <c r="J11" s="621">
        <v>1010545</v>
      </c>
      <c r="K11" s="621">
        <v>163072</v>
      </c>
      <c r="L11" s="363"/>
    </row>
    <row r="12" spans="2:12">
      <c r="B12" s="325">
        <v>2019</v>
      </c>
      <c r="C12" s="621">
        <v>2093498</v>
      </c>
      <c r="D12" s="621">
        <v>144552</v>
      </c>
      <c r="E12" s="621">
        <v>178721</v>
      </c>
      <c r="F12" s="621">
        <v>162772</v>
      </c>
      <c r="G12" s="621">
        <v>123547</v>
      </c>
      <c r="H12" s="621">
        <v>142410</v>
      </c>
      <c r="I12" s="621">
        <v>148835</v>
      </c>
      <c r="J12" s="621">
        <v>1038944</v>
      </c>
      <c r="K12" s="621">
        <v>153717</v>
      </c>
      <c r="L12" s="363"/>
    </row>
    <row r="13" spans="2:12">
      <c r="B13" s="325" t="s">
        <v>343</v>
      </c>
      <c r="C13" s="621">
        <v>2003727</v>
      </c>
      <c r="D13" s="621">
        <v>140499</v>
      </c>
      <c r="E13" s="621">
        <v>148168</v>
      </c>
      <c r="F13" s="621">
        <v>142907</v>
      </c>
      <c r="G13" s="621">
        <v>124330</v>
      </c>
      <c r="H13" s="621">
        <v>131982</v>
      </c>
      <c r="I13" s="621">
        <v>145096</v>
      </c>
      <c r="J13" s="621">
        <v>1021541</v>
      </c>
      <c r="K13" s="621">
        <v>149204</v>
      </c>
      <c r="L13" s="363"/>
    </row>
    <row r="14" spans="2:12">
      <c r="B14" s="838"/>
      <c r="C14" s="839"/>
      <c r="D14" s="839"/>
      <c r="E14" s="839"/>
      <c r="F14" s="839"/>
      <c r="G14" s="839"/>
      <c r="H14" s="839"/>
      <c r="I14" s="839"/>
      <c r="J14" s="839"/>
      <c r="K14" s="840"/>
      <c r="L14" s="363"/>
    </row>
    <row r="15" spans="2:12" s="75" customFormat="1" ht="13.5" customHeight="1">
      <c r="B15" s="826" t="s">
        <v>344</v>
      </c>
      <c r="C15" s="827"/>
      <c r="D15" s="827"/>
      <c r="E15" s="827"/>
      <c r="F15" s="827"/>
      <c r="G15" s="827"/>
      <c r="H15" s="827"/>
      <c r="I15" s="827"/>
      <c r="J15" s="827"/>
      <c r="K15" s="828"/>
      <c r="L15" s="623"/>
    </row>
    <row r="16" spans="2:12" s="75" customFormat="1" ht="13.5" customHeight="1">
      <c r="B16" s="313" t="s">
        <v>226</v>
      </c>
      <c r="C16" s="621">
        <v>149708</v>
      </c>
      <c r="D16" s="621">
        <v>11970</v>
      </c>
      <c r="E16" s="621">
        <v>8282</v>
      </c>
      <c r="F16" s="621">
        <v>12284</v>
      </c>
      <c r="G16" s="621">
        <v>8538</v>
      </c>
      <c r="H16" s="621">
        <v>8257</v>
      </c>
      <c r="I16" s="621">
        <v>11337</v>
      </c>
      <c r="J16" s="621">
        <v>77291</v>
      </c>
      <c r="K16" s="621">
        <v>11749</v>
      </c>
      <c r="L16" s="22"/>
    </row>
    <row r="17" spans="2:12" s="75" customFormat="1" ht="13.5" customHeight="1">
      <c r="B17" s="313" t="s">
        <v>227</v>
      </c>
      <c r="C17" s="621">
        <v>141709</v>
      </c>
      <c r="D17" s="621">
        <v>9388</v>
      </c>
      <c r="E17" s="621">
        <v>7588</v>
      </c>
      <c r="F17" s="621">
        <v>16374</v>
      </c>
      <c r="G17" s="621">
        <v>8121</v>
      </c>
      <c r="H17" s="621">
        <v>9859</v>
      </c>
      <c r="I17" s="621">
        <v>9032</v>
      </c>
      <c r="J17" s="621">
        <v>69721</v>
      </c>
      <c r="K17" s="621">
        <v>11626</v>
      </c>
      <c r="L17" s="22"/>
    </row>
    <row r="18" spans="2:12" s="75" customFormat="1" ht="13.5" customHeight="1">
      <c r="B18" s="313" t="s">
        <v>228</v>
      </c>
      <c r="C18" s="621">
        <v>156964</v>
      </c>
      <c r="D18" s="621">
        <v>12010</v>
      </c>
      <c r="E18" s="621">
        <v>8695</v>
      </c>
      <c r="F18" s="621">
        <v>12836</v>
      </c>
      <c r="G18" s="621">
        <v>9043</v>
      </c>
      <c r="H18" s="621">
        <v>9704</v>
      </c>
      <c r="I18" s="621">
        <v>12936</v>
      </c>
      <c r="J18" s="621">
        <v>79984</v>
      </c>
      <c r="K18" s="621">
        <v>11756</v>
      </c>
      <c r="L18" s="22"/>
    </row>
    <row r="19" spans="2:12" s="75" customFormat="1" ht="13.5" customHeight="1">
      <c r="B19" s="313" t="s">
        <v>229</v>
      </c>
      <c r="C19" s="621">
        <v>156536</v>
      </c>
      <c r="D19" s="621">
        <v>10981</v>
      </c>
      <c r="E19" s="621">
        <v>8433</v>
      </c>
      <c r="F19" s="621">
        <v>14582</v>
      </c>
      <c r="G19" s="621">
        <v>9675</v>
      </c>
      <c r="H19" s="621">
        <v>8659</v>
      </c>
      <c r="I19" s="621">
        <v>12851</v>
      </c>
      <c r="J19" s="621">
        <v>80116</v>
      </c>
      <c r="K19" s="621">
        <v>11239</v>
      </c>
      <c r="L19" s="22"/>
    </row>
    <row r="20" spans="2:12" s="75" customFormat="1" ht="13.5" customHeight="1">
      <c r="B20" s="313" t="s">
        <v>230</v>
      </c>
      <c r="C20" s="621">
        <v>150271</v>
      </c>
      <c r="D20" s="621">
        <v>12706</v>
      </c>
      <c r="E20" s="621">
        <v>8579</v>
      </c>
      <c r="F20" s="621">
        <v>12071</v>
      </c>
      <c r="G20" s="621">
        <v>9245</v>
      </c>
      <c r="H20" s="621">
        <v>9784</v>
      </c>
      <c r="I20" s="621">
        <v>12318</v>
      </c>
      <c r="J20" s="621">
        <v>74743</v>
      </c>
      <c r="K20" s="621">
        <v>10825</v>
      </c>
      <c r="L20" s="22"/>
    </row>
    <row r="21" spans="2:12" s="75" customFormat="1" ht="13.5" customHeight="1">
      <c r="B21" s="313" t="s">
        <v>231</v>
      </c>
      <c r="C21" s="621">
        <v>156415</v>
      </c>
      <c r="D21" s="621">
        <v>10495</v>
      </c>
      <c r="E21" s="621">
        <v>7067</v>
      </c>
      <c r="F21" s="621">
        <v>10751</v>
      </c>
      <c r="G21" s="621">
        <v>10016</v>
      </c>
      <c r="H21" s="621">
        <v>10333</v>
      </c>
      <c r="I21" s="621">
        <v>12480</v>
      </c>
      <c r="J21" s="621">
        <v>84155</v>
      </c>
      <c r="K21" s="621">
        <v>11118</v>
      </c>
      <c r="L21" s="22"/>
    </row>
    <row r="22" spans="2:12" s="75" customFormat="1" ht="13.5" customHeight="1">
      <c r="B22" s="313" t="s">
        <v>232</v>
      </c>
      <c r="C22" s="621">
        <v>165117</v>
      </c>
      <c r="D22" s="621">
        <v>12613</v>
      </c>
      <c r="E22" s="621">
        <v>9812</v>
      </c>
      <c r="F22" s="621">
        <v>12596</v>
      </c>
      <c r="G22" s="621">
        <v>9472</v>
      </c>
      <c r="H22" s="621">
        <v>10786</v>
      </c>
      <c r="I22" s="621">
        <v>13069</v>
      </c>
      <c r="J22" s="621">
        <v>83688</v>
      </c>
      <c r="K22" s="621">
        <v>13081</v>
      </c>
      <c r="L22" s="22"/>
    </row>
    <row r="23" spans="2:12" s="75" customFormat="1" ht="13.5" customHeight="1">
      <c r="B23" s="313" t="s">
        <v>233</v>
      </c>
      <c r="C23" s="621">
        <v>169012</v>
      </c>
      <c r="D23" s="621">
        <v>11621</v>
      </c>
      <c r="E23" s="621">
        <v>9470</v>
      </c>
      <c r="F23" s="621">
        <v>11765</v>
      </c>
      <c r="G23" s="621">
        <v>10478</v>
      </c>
      <c r="H23" s="621">
        <v>10689</v>
      </c>
      <c r="I23" s="621">
        <v>14009</v>
      </c>
      <c r="J23" s="621">
        <v>88074</v>
      </c>
      <c r="K23" s="621">
        <v>12906</v>
      </c>
      <c r="L23" s="22"/>
    </row>
    <row r="24" spans="2:12" s="75" customFormat="1" ht="13.5" customHeight="1">
      <c r="B24" s="313" t="s">
        <v>234</v>
      </c>
      <c r="C24" s="621">
        <v>152826</v>
      </c>
      <c r="D24" s="621">
        <v>11723</v>
      </c>
      <c r="E24" s="621">
        <v>9069</v>
      </c>
      <c r="F24" s="621">
        <v>10546</v>
      </c>
      <c r="G24" s="621">
        <v>9656</v>
      </c>
      <c r="H24" s="621">
        <v>9919</v>
      </c>
      <c r="I24" s="621">
        <v>12145</v>
      </c>
      <c r="J24" s="621">
        <v>79281</v>
      </c>
      <c r="K24" s="621">
        <v>10487</v>
      </c>
      <c r="L24" s="22"/>
    </row>
    <row r="25" spans="2:12" s="75" customFormat="1" ht="13.5" customHeight="1">
      <c r="B25" s="313" t="s">
        <v>235</v>
      </c>
      <c r="C25" s="621">
        <v>148183</v>
      </c>
      <c r="D25" s="621">
        <v>10168</v>
      </c>
      <c r="E25" s="621">
        <v>9432</v>
      </c>
      <c r="F25" s="621">
        <v>11133</v>
      </c>
      <c r="G25" s="621">
        <v>8978</v>
      </c>
      <c r="H25" s="621">
        <v>9304</v>
      </c>
      <c r="I25" s="621">
        <v>12505</v>
      </c>
      <c r="J25" s="621">
        <v>74058</v>
      </c>
      <c r="K25" s="621">
        <v>12605</v>
      </c>
      <c r="L25" s="22"/>
    </row>
    <row r="26" spans="2:12" s="75" customFormat="1" ht="13.5" customHeight="1">
      <c r="B26" s="313" t="s">
        <v>218</v>
      </c>
      <c r="C26" s="621">
        <v>149629</v>
      </c>
      <c r="D26" s="621">
        <v>10250</v>
      </c>
      <c r="E26" s="621">
        <v>9916</v>
      </c>
      <c r="F26" s="621">
        <v>10998</v>
      </c>
      <c r="G26" s="621">
        <v>8732</v>
      </c>
      <c r="H26" s="621">
        <v>8810</v>
      </c>
      <c r="I26" s="621">
        <v>13195</v>
      </c>
      <c r="J26" s="621">
        <v>75964</v>
      </c>
      <c r="K26" s="621">
        <v>11764</v>
      </c>
      <c r="L26" s="22"/>
    </row>
    <row r="27" spans="2:12" s="75" customFormat="1" ht="13.5" customHeight="1">
      <c r="B27" s="313" t="s">
        <v>219</v>
      </c>
      <c r="C27" s="625"/>
      <c r="D27" s="625"/>
      <c r="E27" s="663"/>
      <c r="F27" s="625"/>
      <c r="G27" s="625"/>
      <c r="H27" s="625"/>
      <c r="I27" s="625"/>
      <c r="J27" s="625"/>
      <c r="K27" s="625"/>
      <c r="L27" s="22"/>
    </row>
    <row r="28" spans="2:12" s="75" customFormat="1" ht="13.5" customHeight="1">
      <c r="B28" s="313" t="s">
        <v>220</v>
      </c>
      <c r="C28" s="625">
        <f>SUM(C16:C25)</f>
        <v>1546741</v>
      </c>
      <c r="D28" s="625">
        <f t="shared" ref="D28:K28" si="0">SUM(D16:D25)</f>
        <v>113675</v>
      </c>
      <c r="E28" s="625">
        <f t="shared" si="0"/>
        <v>86427</v>
      </c>
      <c r="F28" s="625">
        <f t="shared" si="0"/>
        <v>124938</v>
      </c>
      <c r="G28" s="625">
        <f t="shared" si="0"/>
        <v>93222</v>
      </c>
      <c r="H28" s="625">
        <f t="shared" si="0"/>
        <v>97294</v>
      </c>
      <c r="I28" s="625">
        <f t="shared" si="0"/>
        <v>122682</v>
      </c>
      <c r="J28" s="625">
        <f t="shared" si="0"/>
        <v>791111</v>
      </c>
      <c r="K28" s="625">
        <f t="shared" si="0"/>
        <v>117392</v>
      </c>
      <c r="L28" s="22"/>
    </row>
    <row r="29" spans="2:12" ht="12.9" customHeight="1">
      <c r="B29" s="829" t="s">
        <v>348</v>
      </c>
      <c r="C29" s="829"/>
      <c r="D29" s="568"/>
      <c r="E29" s="568"/>
      <c r="F29" s="568"/>
      <c r="G29" s="568"/>
      <c r="H29" s="568"/>
      <c r="I29" s="568"/>
      <c r="J29" s="568"/>
      <c r="K29" s="568"/>
      <c r="L29" s="568"/>
    </row>
    <row r="30" spans="2:12" ht="12.75" customHeight="1">
      <c r="B30" s="829" t="s">
        <v>349</v>
      </c>
      <c r="C30" s="829"/>
      <c r="D30" s="829"/>
      <c r="E30" s="829"/>
      <c r="F30" s="829"/>
      <c r="G30" s="829"/>
      <c r="H30" s="829"/>
      <c r="I30" s="829"/>
      <c r="J30" s="829"/>
      <c r="K30" s="568"/>
      <c r="L30" s="568"/>
    </row>
    <row r="31" spans="2:12">
      <c r="B31" s="833" t="s">
        <v>361</v>
      </c>
      <c r="C31" s="833"/>
      <c r="D31" s="363"/>
      <c r="E31" s="363"/>
      <c r="F31" s="363"/>
      <c r="G31" s="363"/>
      <c r="H31" s="363"/>
      <c r="I31" s="363"/>
      <c r="J31" s="363"/>
      <c r="K31" s="363"/>
      <c r="L31" s="363"/>
    </row>
    <row r="32" spans="2:12">
      <c r="B32" s="363"/>
      <c r="C32" s="77"/>
      <c r="D32" s="77"/>
      <c r="E32" s="77"/>
      <c r="F32" s="77"/>
      <c r="G32" s="77"/>
      <c r="H32" s="77"/>
      <c r="I32" s="77"/>
      <c r="J32" s="77"/>
      <c r="K32" s="363"/>
      <c r="L32" s="363"/>
    </row>
    <row r="33" spans="2:12">
      <c r="B33" s="836" t="s">
        <v>351</v>
      </c>
      <c r="C33" s="837"/>
      <c r="D33" s="621"/>
      <c r="E33" s="621"/>
      <c r="F33" s="621"/>
      <c r="G33" s="621"/>
      <c r="H33" s="621"/>
      <c r="I33" s="621"/>
      <c r="J33" s="621"/>
      <c r="K33" s="621"/>
      <c r="L33" s="363"/>
    </row>
    <row r="34" spans="2:12">
      <c r="B34" s="836" t="s">
        <v>352</v>
      </c>
      <c r="C34" s="837"/>
      <c r="D34" s="621">
        <v>0.80645161290300005</v>
      </c>
      <c r="E34" s="621">
        <v>5.1314673452079997</v>
      </c>
      <c r="F34" s="621">
        <v>-1.212611156023</v>
      </c>
      <c r="G34" s="621">
        <v>-2.7400311873470002</v>
      </c>
      <c r="H34" s="621">
        <v>-5.309544282029</v>
      </c>
      <c r="I34" s="621">
        <v>5.517792882847</v>
      </c>
      <c r="J34" s="621">
        <v>2.5736584838910002</v>
      </c>
      <c r="K34" s="621">
        <v>-6.6719555731850004</v>
      </c>
      <c r="L34" s="77"/>
    </row>
    <row r="35" spans="2:12">
      <c r="B35" s="835" t="s">
        <v>353</v>
      </c>
      <c r="C35" s="835"/>
      <c r="D35" s="621">
        <v>-0.55302221790999995</v>
      </c>
      <c r="E35" s="621">
        <v>-7.1883189816549997</v>
      </c>
      <c r="F35" s="621">
        <v>14.849624060149999</v>
      </c>
      <c r="G35" s="621">
        <v>4.7881915276609996</v>
      </c>
      <c r="H35" s="621">
        <v>-4.1140618197650003</v>
      </c>
      <c r="I35" s="621">
        <v>46.562257025435997</v>
      </c>
      <c r="J35" s="621">
        <v>2.9392235246289999</v>
      </c>
      <c r="K35" s="621">
        <v>5.1201858636399997</v>
      </c>
      <c r="L35" s="77"/>
    </row>
    <row r="36" spans="2:12">
      <c r="B36" s="835" t="s">
        <v>354</v>
      </c>
      <c r="C36" s="835"/>
      <c r="D36" s="621">
        <v>-4.7705040228069997</v>
      </c>
      <c r="E36" s="621">
        <v>-29.840007573606002</v>
      </c>
      <c r="F36" s="621">
        <v>2.6986189598379999</v>
      </c>
      <c r="G36" s="621">
        <v>-11.779314164078</v>
      </c>
      <c r="H36" s="621">
        <v>-14.999839779537</v>
      </c>
      <c r="I36" s="621">
        <v>6.6240763089999996E-3</v>
      </c>
      <c r="J36" s="621">
        <v>-8.9028948933300001</v>
      </c>
      <c r="K36" s="621">
        <v>-7.3752151462990003</v>
      </c>
      <c r="L36" s="77"/>
    </row>
  </sheetData>
  <mergeCells count="12">
    <mergeCell ref="B30:J30"/>
    <mergeCell ref="B14:K14"/>
    <mergeCell ref="B1:K1"/>
    <mergeCell ref="B3:K3"/>
    <mergeCell ref="B4:K4"/>
    <mergeCell ref="B29:C29"/>
    <mergeCell ref="B15:K15"/>
    <mergeCell ref="B36:C36"/>
    <mergeCell ref="B35:C35"/>
    <mergeCell ref="B34:C34"/>
    <mergeCell ref="B33:C33"/>
    <mergeCell ref="B31:C31"/>
  </mergeCells>
  <phoneticPr fontId="47" type="noConversion"/>
  <pageMargins left="0.70866141732283472" right="0.70866141732283472" top="0.74803149606299213" bottom="0.74803149606299213" header="0.31496062992125984" footer="0.31496062992125984"/>
  <pageSetup paperSize="126" scale="98" orientation="landscape" r:id="rId1"/>
  <headerFooter>
    <oddFooter>&amp;C&amp;"Arial,Normal"&amp;11 23</oddFooter>
  </headerFooter>
  <ignoredErrors>
    <ignoredError sqref="C28:K28"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tabColor theme="6" tint="0.79998168889431442"/>
    <pageSetUpPr fitToPage="1"/>
  </sheetPr>
  <dimension ref="B1:U32"/>
  <sheetViews>
    <sheetView zoomScaleNormal="100" workbookViewId="0">
      <selection activeCell="U6" sqref="U6"/>
    </sheetView>
  </sheetViews>
  <sheetFormatPr baseColWidth="10" defaultColWidth="10.921875" defaultRowHeight="13.2"/>
  <cols>
    <col min="1" max="1" width="2.61328125" style="364" customWidth="1"/>
    <col min="2" max="2" width="7.3828125" style="364" customWidth="1"/>
    <col min="3" max="3" width="7.23046875" style="364" customWidth="1"/>
    <col min="4" max="4" width="7.23046875" style="364" hidden="1" customWidth="1"/>
    <col min="5" max="5" width="7.61328125" style="364" customWidth="1"/>
    <col min="6" max="6" width="7.23046875" style="364" hidden="1" customWidth="1"/>
    <col min="7" max="7" width="7.61328125" style="364" customWidth="1"/>
    <col min="8" max="8" width="7.23046875" style="364" hidden="1" customWidth="1"/>
    <col min="9" max="9" width="7.61328125" style="364" customWidth="1"/>
    <col min="10" max="10" width="7.23046875" style="364" hidden="1" customWidth="1"/>
    <col min="11" max="11" width="7.61328125" style="364" customWidth="1"/>
    <col min="12" max="12" width="7.23046875" style="364" hidden="1" customWidth="1"/>
    <col min="13" max="13" width="7.61328125" style="364" customWidth="1"/>
    <col min="14" max="14" width="7.23046875" style="364" hidden="1" customWidth="1"/>
    <col min="15" max="15" width="7.61328125" style="364" customWidth="1"/>
    <col min="16" max="16" width="7.23046875" style="364" hidden="1" customWidth="1"/>
    <col min="17" max="17" width="7.61328125" style="364" customWidth="1"/>
    <col min="18" max="18" width="7.23046875" style="364" hidden="1" customWidth="1"/>
    <col min="19" max="19" width="8.61328125" style="364" customWidth="1"/>
    <col min="20" max="20" width="2.61328125" style="364" customWidth="1"/>
    <col min="21" max="16384" width="10.921875" style="364"/>
  </cols>
  <sheetData>
    <row r="1" spans="2:21" s="363" customFormat="1" ht="12.75" customHeight="1">
      <c r="B1" s="725" t="s">
        <v>362</v>
      </c>
      <c r="C1" s="725"/>
      <c r="D1" s="725"/>
      <c r="E1" s="725"/>
      <c r="F1" s="725"/>
      <c r="G1" s="725"/>
      <c r="H1" s="725"/>
      <c r="I1" s="725"/>
      <c r="J1" s="725"/>
      <c r="K1" s="725"/>
      <c r="L1" s="725"/>
      <c r="M1" s="725"/>
      <c r="N1" s="725"/>
      <c r="O1" s="725"/>
      <c r="P1" s="725"/>
      <c r="Q1" s="725"/>
      <c r="R1" s="725"/>
      <c r="S1" s="725"/>
    </row>
    <row r="2" spans="2:21" s="363" customFormat="1" ht="12.75" customHeight="1">
      <c r="B2" s="17"/>
      <c r="C2" s="17"/>
      <c r="D2" s="17"/>
      <c r="E2" s="17"/>
      <c r="F2" s="17"/>
      <c r="G2" s="17"/>
      <c r="H2" s="17"/>
      <c r="I2" s="17"/>
      <c r="J2" s="17"/>
      <c r="K2" s="17"/>
      <c r="L2" s="17"/>
      <c r="M2" s="17"/>
      <c r="N2" s="17"/>
      <c r="O2" s="17"/>
      <c r="P2" s="17"/>
      <c r="Q2" s="17"/>
      <c r="R2" s="17"/>
      <c r="S2" s="17"/>
    </row>
    <row r="3" spans="2:21" s="363" customFormat="1" ht="14.25" customHeight="1">
      <c r="B3" s="725" t="s">
        <v>62</v>
      </c>
      <c r="C3" s="725"/>
      <c r="D3" s="725"/>
      <c r="E3" s="725"/>
      <c r="F3" s="725"/>
      <c r="G3" s="725"/>
      <c r="H3" s="725"/>
      <c r="I3" s="725"/>
      <c r="J3" s="725"/>
      <c r="K3" s="725"/>
      <c r="L3" s="725"/>
      <c r="M3" s="725"/>
      <c r="N3" s="725"/>
      <c r="O3" s="725"/>
      <c r="P3" s="725"/>
      <c r="Q3" s="725"/>
      <c r="R3" s="725"/>
      <c r="S3" s="725"/>
    </row>
    <row r="4" spans="2:21" ht="14.25" customHeight="1">
      <c r="B4" s="725" t="s">
        <v>201</v>
      </c>
      <c r="C4" s="725"/>
      <c r="D4" s="725"/>
      <c r="E4" s="725"/>
      <c r="F4" s="725"/>
      <c r="G4" s="725"/>
      <c r="H4" s="725"/>
      <c r="I4" s="725"/>
      <c r="J4" s="725"/>
      <c r="K4" s="725"/>
      <c r="L4" s="725"/>
      <c r="M4" s="725"/>
      <c r="N4" s="725"/>
      <c r="O4" s="725"/>
      <c r="P4" s="725"/>
      <c r="Q4" s="725"/>
      <c r="R4" s="725"/>
      <c r="S4" s="725"/>
    </row>
    <row r="5" spans="2:21">
      <c r="B5" s="845" t="s">
        <v>202</v>
      </c>
      <c r="C5" s="845" t="s">
        <v>224</v>
      </c>
      <c r="D5" s="846" t="s">
        <v>363</v>
      </c>
      <c r="E5" s="847"/>
      <c r="F5" s="847"/>
      <c r="G5" s="847"/>
      <c r="H5" s="847"/>
      <c r="I5" s="847"/>
      <c r="J5" s="847"/>
      <c r="K5" s="847"/>
      <c r="L5" s="847"/>
      <c r="M5" s="847"/>
      <c r="N5" s="847"/>
      <c r="O5" s="847"/>
      <c r="P5" s="847"/>
      <c r="Q5" s="847"/>
      <c r="R5" s="847"/>
      <c r="S5" s="847"/>
    </row>
    <row r="6" spans="2:21" ht="63" customHeight="1">
      <c r="B6" s="845"/>
      <c r="C6" s="845"/>
      <c r="D6" s="848" t="s">
        <v>364</v>
      </c>
      <c r="E6" s="849"/>
      <c r="F6" s="846" t="s">
        <v>157</v>
      </c>
      <c r="G6" s="850"/>
      <c r="H6" s="846" t="s">
        <v>159</v>
      </c>
      <c r="I6" s="850"/>
      <c r="J6" s="846" t="s">
        <v>365</v>
      </c>
      <c r="K6" s="850"/>
      <c r="L6" s="846" t="s">
        <v>161</v>
      </c>
      <c r="M6" s="850"/>
      <c r="N6" s="846" t="s">
        <v>366</v>
      </c>
      <c r="O6" s="850"/>
      <c r="P6" s="848" t="s">
        <v>367</v>
      </c>
      <c r="Q6" s="849"/>
      <c r="R6" s="846" t="s">
        <v>158</v>
      </c>
      <c r="S6" s="850"/>
    </row>
    <row r="7" spans="2:21">
      <c r="B7" s="845"/>
      <c r="C7" s="845"/>
      <c r="D7" s="365" t="s">
        <v>368</v>
      </c>
      <c r="E7" s="365" t="s">
        <v>369</v>
      </c>
      <c r="F7" s="365" t="s">
        <v>368</v>
      </c>
      <c r="G7" s="365" t="s">
        <v>369</v>
      </c>
      <c r="H7" s="365" t="s">
        <v>368</v>
      </c>
      <c r="I7" s="365" t="s">
        <v>369</v>
      </c>
      <c r="J7" s="365" t="s">
        <v>368</v>
      </c>
      <c r="K7" s="365" t="s">
        <v>369</v>
      </c>
      <c r="L7" s="365" t="s">
        <v>368</v>
      </c>
      <c r="M7" s="365" t="s">
        <v>369</v>
      </c>
      <c r="N7" s="365" t="s">
        <v>368</v>
      </c>
      <c r="O7" s="365" t="s">
        <v>369</v>
      </c>
      <c r="P7" s="365" t="s">
        <v>368</v>
      </c>
      <c r="Q7" s="365" t="s">
        <v>369</v>
      </c>
      <c r="R7" s="365" t="s">
        <v>368</v>
      </c>
      <c r="S7" s="444" t="s">
        <v>369</v>
      </c>
    </row>
    <row r="8" spans="2:21">
      <c r="B8" s="842">
        <v>2020</v>
      </c>
      <c r="C8" s="537" t="s">
        <v>226</v>
      </c>
      <c r="D8" s="538">
        <v>5969</v>
      </c>
      <c r="E8" s="539">
        <v>5389</v>
      </c>
      <c r="F8" s="539">
        <v>3537</v>
      </c>
      <c r="G8" s="539">
        <v>3330</v>
      </c>
      <c r="H8" s="539">
        <v>8614</v>
      </c>
      <c r="I8" s="539">
        <v>8389</v>
      </c>
      <c r="J8" s="539">
        <v>6168</v>
      </c>
      <c r="K8" s="539">
        <v>4112</v>
      </c>
      <c r="L8" s="539">
        <v>3890</v>
      </c>
      <c r="M8" s="539">
        <v>4287</v>
      </c>
      <c r="N8" s="539">
        <v>2366</v>
      </c>
      <c r="O8" s="539">
        <v>1830</v>
      </c>
      <c r="P8" s="539">
        <v>4006</v>
      </c>
      <c r="Q8" s="539">
        <v>5551</v>
      </c>
      <c r="R8" s="539">
        <v>58183</v>
      </c>
      <c r="S8" s="539">
        <v>61905</v>
      </c>
    </row>
    <row r="9" spans="2:21">
      <c r="B9" s="843"/>
      <c r="C9" s="537" t="s">
        <v>227</v>
      </c>
      <c r="D9" s="538">
        <v>6681</v>
      </c>
      <c r="E9" s="539">
        <v>4976</v>
      </c>
      <c r="F9" s="539">
        <v>3330</v>
      </c>
      <c r="G9" s="539">
        <v>3350</v>
      </c>
      <c r="H9" s="539">
        <v>8389</v>
      </c>
      <c r="I9" s="539">
        <v>8326</v>
      </c>
      <c r="J9" s="539">
        <v>4112</v>
      </c>
      <c r="K9" s="539">
        <v>3803</v>
      </c>
      <c r="L9" s="539">
        <v>4287</v>
      </c>
      <c r="M9" s="539">
        <v>3684</v>
      </c>
      <c r="N9" s="539">
        <v>1830</v>
      </c>
      <c r="O9" s="539">
        <v>1797</v>
      </c>
      <c r="P9" s="539">
        <v>5551</v>
      </c>
      <c r="Q9" s="539">
        <v>6865</v>
      </c>
      <c r="R9" s="539">
        <v>61905</v>
      </c>
      <c r="S9" s="539">
        <v>64772</v>
      </c>
    </row>
    <row r="10" spans="2:21">
      <c r="B10" s="843"/>
      <c r="C10" s="537" t="s">
        <v>228</v>
      </c>
      <c r="D10" s="538">
        <v>6680</v>
      </c>
      <c r="E10" s="539">
        <v>3608</v>
      </c>
      <c r="F10" s="539">
        <v>3350</v>
      </c>
      <c r="G10" s="539">
        <v>1317</v>
      </c>
      <c r="H10" s="539">
        <v>8326</v>
      </c>
      <c r="I10" s="539">
        <v>2013</v>
      </c>
      <c r="J10" s="539">
        <v>3803</v>
      </c>
      <c r="K10" s="539">
        <v>3293</v>
      </c>
      <c r="L10" s="539">
        <v>3684</v>
      </c>
      <c r="M10" s="539">
        <v>2024</v>
      </c>
      <c r="N10" s="539">
        <v>1797</v>
      </c>
      <c r="O10" s="539">
        <v>1325</v>
      </c>
      <c r="P10" s="539">
        <v>6865</v>
      </c>
      <c r="Q10" s="539">
        <v>6512</v>
      </c>
      <c r="R10" s="539">
        <v>64772</v>
      </c>
      <c r="S10" s="539">
        <v>62744</v>
      </c>
    </row>
    <row r="11" spans="2:21">
      <c r="B11" s="843"/>
      <c r="C11" s="537" t="s">
        <v>229</v>
      </c>
      <c r="D11" s="538">
        <v>6695</v>
      </c>
      <c r="E11" s="539">
        <v>3799</v>
      </c>
      <c r="F11" s="539">
        <v>1317</v>
      </c>
      <c r="G11" s="539">
        <v>1145</v>
      </c>
      <c r="H11" s="539">
        <v>2013</v>
      </c>
      <c r="I11" s="539">
        <v>2786</v>
      </c>
      <c r="J11" s="539">
        <v>3293</v>
      </c>
      <c r="K11" s="539">
        <v>3877</v>
      </c>
      <c r="L11" s="539">
        <v>2024</v>
      </c>
      <c r="M11" s="539">
        <v>2839</v>
      </c>
      <c r="N11" s="539">
        <v>1325</v>
      </c>
      <c r="O11" s="539">
        <v>1712</v>
      </c>
      <c r="P11" s="539">
        <v>6512</v>
      </c>
      <c r="Q11" s="539">
        <v>6507</v>
      </c>
      <c r="R11" s="539">
        <v>62744</v>
      </c>
      <c r="S11" s="539">
        <v>63507</v>
      </c>
    </row>
    <row r="12" spans="2:21">
      <c r="B12" s="843"/>
      <c r="C12" s="537" t="s">
        <v>230</v>
      </c>
      <c r="D12" s="538">
        <v>6428</v>
      </c>
      <c r="E12" s="539">
        <v>4834</v>
      </c>
      <c r="F12" s="539">
        <v>1145</v>
      </c>
      <c r="G12" s="539">
        <v>1049</v>
      </c>
      <c r="H12" s="539">
        <v>2786</v>
      </c>
      <c r="I12" s="539">
        <v>3529</v>
      </c>
      <c r="J12" s="539">
        <v>3877</v>
      </c>
      <c r="K12" s="539">
        <v>4344</v>
      </c>
      <c r="L12" s="539">
        <v>2839</v>
      </c>
      <c r="M12" s="539">
        <v>4846</v>
      </c>
      <c r="N12" s="539">
        <v>1712</v>
      </c>
      <c r="O12" s="539">
        <v>1796</v>
      </c>
      <c r="P12" s="539">
        <v>6507</v>
      </c>
      <c r="Q12" s="539">
        <v>7887</v>
      </c>
      <c r="R12" s="539">
        <v>63507</v>
      </c>
      <c r="S12" s="539">
        <v>64654</v>
      </c>
      <c r="U12" s="25"/>
    </row>
    <row r="13" spans="2:21">
      <c r="B13" s="843"/>
      <c r="C13" s="537" t="s">
        <v>231</v>
      </c>
      <c r="D13" s="538">
        <v>7082</v>
      </c>
      <c r="E13" s="539">
        <v>4210</v>
      </c>
      <c r="F13" s="539">
        <v>1049</v>
      </c>
      <c r="G13" s="539">
        <v>1426</v>
      </c>
      <c r="H13" s="539">
        <v>3529</v>
      </c>
      <c r="I13" s="539">
        <v>3493</v>
      </c>
      <c r="J13" s="539">
        <v>4344</v>
      </c>
      <c r="K13" s="539">
        <v>3502</v>
      </c>
      <c r="L13" s="539">
        <v>4846</v>
      </c>
      <c r="M13" s="539">
        <v>4887</v>
      </c>
      <c r="N13" s="539">
        <v>1796</v>
      </c>
      <c r="O13" s="539">
        <v>1760</v>
      </c>
      <c r="P13" s="539">
        <v>7887</v>
      </c>
      <c r="Q13" s="539">
        <v>7816</v>
      </c>
      <c r="R13" s="539">
        <v>64654</v>
      </c>
      <c r="S13" s="539">
        <v>60032</v>
      </c>
      <c r="U13" s="25"/>
    </row>
    <row r="14" spans="2:21">
      <c r="B14" s="843"/>
      <c r="C14" s="537" t="s">
        <v>232</v>
      </c>
      <c r="D14" s="538">
        <v>7349</v>
      </c>
      <c r="E14" s="539">
        <v>4920</v>
      </c>
      <c r="F14" s="539">
        <v>1426</v>
      </c>
      <c r="G14" s="539">
        <v>1809</v>
      </c>
      <c r="H14" s="539">
        <v>3493</v>
      </c>
      <c r="I14" s="539">
        <v>3021</v>
      </c>
      <c r="J14" s="539">
        <v>3502</v>
      </c>
      <c r="K14" s="539">
        <v>3666</v>
      </c>
      <c r="L14" s="539">
        <v>4887</v>
      </c>
      <c r="M14" s="539">
        <v>5169</v>
      </c>
      <c r="N14" s="539">
        <v>1760</v>
      </c>
      <c r="O14" s="539">
        <v>2185</v>
      </c>
      <c r="P14" s="539">
        <v>7816</v>
      </c>
      <c r="Q14" s="539">
        <v>8379</v>
      </c>
      <c r="R14" s="539">
        <v>60032</v>
      </c>
      <c r="S14" s="539">
        <v>62319</v>
      </c>
      <c r="U14" s="25"/>
    </row>
    <row r="15" spans="2:21">
      <c r="B15" s="843"/>
      <c r="C15" s="537" t="s">
        <v>233</v>
      </c>
      <c r="D15" s="538">
        <v>6661</v>
      </c>
      <c r="E15" s="539">
        <v>4575</v>
      </c>
      <c r="F15" s="539">
        <v>1809</v>
      </c>
      <c r="G15" s="539">
        <v>1614</v>
      </c>
      <c r="H15" s="539">
        <v>3021</v>
      </c>
      <c r="I15" s="539">
        <v>2947</v>
      </c>
      <c r="J15" s="539">
        <v>3666</v>
      </c>
      <c r="K15" s="539">
        <v>3559</v>
      </c>
      <c r="L15" s="539">
        <v>5169</v>
      </c>
      <c r="M15" s="539">
        <v>4674</v>
      </c>
      <c r="N15" s="539">
        <v>2185</v>
      </c>
      <c r="O15" s="539">
        <v>2285</v>
      </c>
      <c r="P15" s="539">
        <v>8379</v>
      </c>
      <c r="Q15" s="539">
        <v>8281</v>
      </c>
      <c r="R15" s="539">
        <v>62319</v>
      </c>
      <c r="S15" s="539">
        <v>18315</v>
      </c>
      <c r="U15" s="25"/>
    </row>
    <row r="16" spans="2:21">
      <c r="B16" s="843"/>
      <c r="C16" s="537" t="s">
        <v>234</v>
      </c>
      <c r="D16" s="538">
        <v>6591</v>
      </c>
      <c r="E16" s="539">
        <v>4949</v>
      </c>
      <c r="F16" s="539">
        <v>1614</v>
      </c>
      <c r="G16" s="539">
        <v>2190</v>
      </c>
      <c r="H16" s="539">
        <v>2947</v>
      </c>
      <c r="I16" s="539">
        <v>3884</v>
      </c>
      <c r="J16" s="539">
        <v>3559</v>
      </c>
      <c r="K16" s="539">
        <v>3736</v>
      </c>
      <c r="L16" s="539">
        <v>4674</v>
      </c>
      <c r="M16" s="539">
        <v>5872</v>
      </c>
      <c r="N16" s="539">
        <v>2285</v>
      </c>
      <c r="O16" s="539">
        <v>2338</v>
      </c>
      <c r="P16" s="539">
        <v>8281</v>
      </c>
      <c r="Q16" s="539">
        <v>8411</v>
      </c>
      <c r="R16" s="539">
        <v>18315</v>
      </c>
      <c r="S16" s="539">
        <v>21424</v>
      </c>
      <c r="U16" s="25"/>
    </row>
    <row r="17" spans="2:21">
      <c r="B17" s="843"/>
      <c r="C17" s="537" t="s">
        <v>235</v>
      </c>
      <c r="D17" s="538">
        <v>5786</v>
      </c>
      <c r="E17" s="539">
        <v>5392</v>
      </c>
      <c r="F17" s="539">
        <v>2190</v>
      </c>
      <c r="G17" s="539">
        <v>2892</v>
      </c>
      <c r="H17" s="539">
        <v>3884</v>
      </c>
      <c r="I17" s="539">
        <v>3278</v>
      </c>
      <c r="J17" s="539">
        <v>3736</v>
      </c>
      <c r="K17" s="539">
        <v>3476</v>
      </c>
      <c r="L17" s="539">
        <v>5872</v>
      </c>
      <c r="M17" s="539">
        <v>6011</v>
      </c>
      <c r="N17" s="539">
        <v>2338</v>
      </c>
      <c r="O17" s="539">
        <v>2548</v>
      </c>
      <c r="P17" s="539">
        <v>8411</v>
      </c>
      <c r="Q17" s="539">
        <v>8267</v>
      </c>
      <c r="R17" s="539">
        <v>21424</v>
      </c>
      <c r="S17" s="539">
        <v>22481</v>
      </c>
      <c r="U17" s="25"/>
    </row>
    <row r="18" spans="2:21">
      <c r="B18" s="843"/>
      <c r="C18" s="537" t="s">
        <v>218</v>
      </c>
      <c r="D18" s="538">
        <v>4462</v>
      </c>
      <c r="E18" s="539">
        <v>5696</v>
      </c>
      <c r="F18" s="539">
        <v>2892</v>
      </c>
      <c r="G18" s="539">
        <v>2894</v>
      </c>
      <c r="H18" s="539">
        <v>3278</v>
      </c>
      <c r="I18" s="539">
        <v>5093</v>
      </c>
      <c r="J18" s="539">
        <v>3476</v>
      </c>
      <c r="K18" s="539">
        <v>3298</v>
      </c>
      <c r="L18" s="539">
        <v>6011</v>
      </c>
      <c r="M18" s="539">
        <v>5960</v>
      </c>
      <c r="N18" s="539">
        <v>2548</v>
      </c>
      <c r="O18" s="539">
        <v>3109</v>
      </c>
      <c r="P18" s="539">
        <v>8267</v>
      </c>
      <c r="Q18" s="539">
        <v>7844</v>
      </c>
      <c r="R18" s="539">
        <v>22481</v>
      </c>
      <c r="S18" s="539">
        <v>22227</v>
      </c>
      <c r="U18" s="25"/>
    </row>
    <row r="19" spans="2:21">
      <c r="B19" s="844"/>
      <c r="C19" s="537" t="s">
        <v>219</v>
      </c>
      <c r="D19" s="538">
        <v>5208</v>
      </c>
      <c r="E19" s="539">
        <v>4968</v>
      </c>
      <c r="F19" s="539">
        <v>2894</v>
      </c>
      <c r="G19" s="539">
        <v>2487</v>
      </c>
      <c r="H19" s="539">
        <v>5093</v>
      </c>
      <c r="I19" s="539">
        <v>5730</v>
      </c>
      <c r="J19" s="539">
        <v>3298</v>
      </c>
      <c r="K19" s="539">
        <v>3038</v>
      </c>
      <c r="L19" s="539">
        <v>5960</v>
      </c>
      <c r="M19" s="539">
        <v>5277</v>
      </c>
      <c r="N19" s="539">
        <v>3109</v>
      </c>
      <c r="O19" s="539">
        <v>2436</v>
      </c>
      <c r="P19" s="539">
        <v>7844</v>
      </c>
      <c r="Q19" s="539">
        <v>7144</v>
      </c>
      <c r="R19" s="539">
        <v>22227</v>
      </c>
      <c r="S19" s="539">
        <v>19954</v>
      </c>
      <c r="U19" s="25"/>
    </row>
    <row r="20" spans="2:21">
      <c r="B20" s="842">
        <v>2021</v>
      </c>
      <c r="C20" s="537" t="s">
        <v>226</v>
      </c>
      <c r="D20" s="538">
        <v>5653</v>
      </c>
      <c r="E20" s="539">
        <v>6042</v>
      </c>
      <c r="F20" s="539">
        <v>2487</v>
      </c>
      <c r="G20" s="539">
        <v>2808</v>
      </c>
      <c r="H20" s="539">
        <v>5730</v>
      </c>
      <c r="I20" s="539">
        <v>6308</v>
      </c>
      <c r="J20" s="539">
        <v>3038</v>
      </c>
      <c r="K20" s="539">
        <v>3256</v>
      </c>
      <c r="L20" s="539">
        <v>5277</v>
      </c>
      <c r="M20" s="539">
        <v>6033</v>
      </c>
      <c r="N20" s="539">
        <v>2436</v>
      </c>
      <c r="O20" s="539">
        <v>2305</v>
      </c>
      <c r="P20" s="539">
        <v>7144</v>
      </c>
      <c r="Q20" s="539">
        <v>7702</v>
      </c>
      <c r="R20" s="539">
        <v>19954</v>
      </c>
      <c r="S20" s="539">
        <v>22624</v>
      </c>
      <c r="U20" s="25"/>
    </row>
    <row r="21" spans="2:21">
      <c r="B21" s="843"/>
      <c r="C21" s="537" t="s">
        <v>227</v>
      </c>
      <c r="D21" s="538">
        <v>6089</v>
      </c>
      <c r="E21" s="539">
        <v>7348</v>
      </c>
      <c r="F21" s="539">
        <v>2808</v>
      </c>
      <c r="G21" s="539">
        <v>2254</v>
      </c>
      <c r="H21" s="539">
        <v>6308</v>
      </c>
      <c r="I21" s="539">
        <v>6628</v>
      </c>
      <c r="J21" s="539">
        <v>3256</v>
      </c>
      <c r="K21" s="539">
        <v>3757</v>
      </c>
      <c r="L21" s="539">
        <v>6033</v>
      </c>
      <c r="M21" s="539">
        <v>6356</v>
      </c>
      <c r="N21" s="539">
        <v>2305</v>
      </c>
      <c r="O21" s="539">
        <v>2561</v>
      </c>
      <c r="P21" s="539">
        <v>7702</v>
      </c>
      <c r="Q21" s="539">
        <v>7320</v>
      </c>
      <c r="R21" s="539">
        <v>22624</v>
      </c>
      <c r="S21" s="539">
        <v>25894</v>
      </c>
      <c r="U21" s="25"/>
    </row>
    <row r="22" spans="2:21">
      <c r="B22" s="843"/>
      <c r="C22" s="537" t="s">
        <v>228</v>
      </c>
      <c r="D22" s="538">
        <v>5659</v>
      </c>
      <c r="E22" s="539">
        <v>6696</v>
      </c>
      <c r="F22" s="539">
        <v>2254</v>
      </c>
      <c r="G22" s="539">
        <v>2726</v>
      </c>
      <c r="H22" s="539">
        <v>6628</v>
      </c>
      <c r="I22" s="539">
        <v>7455</v>
      </c>
      <c r="J22" s="539">
        <v>3757</v>
      </c>
      <c r="K22" s="539">
        <v>2499</v>
      </c>
      <c r="L22" s="539">
        <v>6356</v>
      </c>
      <c r="M22" s="539">
        <v>5963</v>
      </c>
      <c r="N22" s="539">
        <v>2561</v>
      </c>
      <c r="O22" s="539">
        <v>2681</v>
      </c>
      <c r="P22" s="539">
        <v>7320</v>
      </c>
      <c r="Q22" s="539">
        <v>6927</v>
      </c>
      <c r="R22" s="539">
        <v>25894</v>
      </c>
      <c r="S22" s="539">
        <v>18383</v>
      </c>
      <c r="U22" s="25"/>
    </row>
    <row r="23" spans="2:21">
      <c r="B23" s="843"/>
      <c r="C23" s="537" t="s">
        <v>229</v>
      </c>
      <c r="D23" s="538">
        <v>3608</v>
      </c>
      <c r="E23" s="539">
        <v>6541</v>
      </c>
      <c r="F23" s="539">
        <v>2726</v>
      </c>
      <c r="G23" s="539">
        <v>2847</v>
      </c>
      <c r="H23" s="539">
        <v>7455</v>
      </c>
      <c r="I23" s="539">
        <v>5686</v>
      </c>
      <c r="J23" s="539">
        <v>2499</v>
      </c>
      <c r="K23" s="539">
        <v>2979</v>
      </c>
      <c r="L23" s="539">
        <v>5963</v>
      </c>
      <c r="M23" s="539">
        <v>6131</v>
      </c>
      <c r="N23" s="539">
        <v>2681</v>
      </c>
      <c r="O23" s="539">
        <v>2435</v>
      </c>
      <c r="P23" s="539">
        <v>6927</v>
      </c>
      <c r="Q23" s="539">
        <v>7796</v>
      </c>
      <c r="R23" s="539">
        <v>18383</v>
      </c>
      <c r="S23" s="539">
        <v>22037</v>
      </c>
      <c r="U23" s="25"/>
    </row>
    <row r="24" spans="2:21">
      <c r="B24" s="843"/>
      <c r="C24" s="537" t="s">
        <v>230</v>
      </c>
      <c r="D24" s="538">
        <v>3799</v>
      </c>
      <c r="E24" s="539">
        <v>6088</v>
      </c>
      <c r="F24" s="539">
        <v>2847</v>
      </c>
      <c r="G24" s="539">
        <v>2837</v>
      </c>
      <c r="H24" s="539">
        <v>5686</v>
      </c>
      <c r="I24" s="539">
        <v>4523</v>
      </c>
      <c r="J24" s="539">
        <v>2979</v>
      </c>
      <c r="K24" s="539">
        <v>3328</v>
      </c>
      <c r="L24" s="539">
        <v>6131</v>
      </c>
      <c r="M24" s="539">
        <v>5662</v>
      </c>
      <c r="N24" s="539">
        <v>2435</v>
      </c>
      <c r="O24" s="539">
        <v>1954</v>
      </c>
      <c r="P24" s="539">
        <v>7796</v>
      </c>
      <c r="Q24" s="539">
        <v>7697</v>
      </c>
      <c r="R24" s="539">
        <v>22037</v>
      </c>
      <c r="S24" s="539">
        <v>19475</v>
      </c>
      <c r="U24" s="25"/>
    </row>
    <row r="25" spans="2:21">
      <c r="B25" s="843"/>
      <c r="C25" s="537" t="s">
        <v>231</v>
      </c>
      <c r="D25" s="538"/>
      <c r="E25" s="539">
        <v>5573</v>
      </c>
      <c r="F25" s="539">
        <v>2837</v>
      </c>
      <c r="G25" s="539">
        <v>2591</v>
      </c>
      <c r="H25" s="539">
        <v>4523</v>
      </c>
      <c r="I25" s="539">
        <v>4387</v>
      </c>
      <c r="J25" s="539">
        <v>3328</v>
      </c>
      <c r="K25" s="539">
        <v>2813</v>
      </c>
      <c r="L25" s="539">
        <v>5662</v>
      </c>
      <c r="M25" s="539">
        <v>5454</v>
      </c>
      <c r="N25" s="539">
        <v>1954</v>
      </c>
      <c r="O25" s="539">
        <v>2174</v>
      </c>
      <c r="P25" s="539">
        <v>7697</v>
      </c>
      <c r="Q25" s="539">
        <v>7666</v>
      </c>
      <c r="R25" s="539">
        <v>19475</v>
      </c>
      <c r="S25" s="539">
        <v>21650</v>
      </c>
    </row>
    <row r="26" spans="2:21">
      <c r="B26" s="843"/>
      <c r="C26" s="537" t="s">
        <v>232</v>
      </c>
      <c r="D26" s="538"/>
      <c r="E26" s="539">
        <v>6002</v>
      </c>
      <c r="F26" s="539">
        <v>2591</v>
      </c>
      <c r="G26" s="539">
        <v>2867</v>
      </c>
      <c r="H26" s="539">
        <v>4387</v>
      </c>
      <c r="I26" s="539">
        <v>4333</v>
      </c>
      <c r="J26" s="539">
        <v>2813</v>
      </c>
      <c r="K26" s="539">
        <v>2316</v>
      </c>
      <c r="L26" s="539">
        <v>5454</v>
      </c>
      <c r="M26" s="539">
        <v>5101</v>
      </c>
      <c r="N26" s="539">
        <v>2174</v>
      </c>
      <c r="O26" s="539">
        <v>2070</v>
      </c>
      <c r="P26" s="539">
        <v>7666</v>
      </c>
      <c r="Q26" s="539">
        <v>7483</v>
      </c>
      <c r="R26" s="539">
        <v>21650</v>
      </c>
      <c r="S26" s="539">
        <v>23402</v>
      </c>
    </row>
    <row r="27" spans="2:21">
      <c r="B27" s="843"/>
      <c r="C27" s="537" t="s">
        <v>233</v>
      </c>
      <c r="D27" s="538"/>
      <c r="E27" s="539">
        <v>6418</v>
      </c>
      <c r="F27" s="539">
        <v>2867</v>
      </c>
      <c r="G27" s="539">
        <v>2892</v>
      </c>
      <c r="H27" s="539">
        <v>4333</v>
      </c>
      <c r="I27" s="539">
        <v>4771</v>
      </c>
      <c r="J27" s="539">
        <v>2316</v>
      </c>
      <c r="K27" s="539">
        <v>2678</v>
      </c>
      <c r="L27" s="539">
        <v>5101</v>
      </c>
      <c r="M27" s="539">
        <v>5009</v>
      </c>
      <c r="N27" s="539">
        <v>2070</v>
      </c>
      <c r="O27" s="539">
        <v>1992</v>
      </c>
      <c r="P27" s="539">
        <v>7483</v>
      </c>
      <c r="Q27" s="539">
        <v>8067</v>
      </c>
      <c r="R27" s="539">
        <v>23402</v>
      </c>
      <c r="S27" s="539">
        <v>22535</v>
      </c>
    </row>
    <row r="28" spans="2:21">
      <c r="B28" s="843"/>
      <c r="C28" s="537" t="s">
        <v>234</v>
      </c>
      <c r="D28" s="538"/>
      <c r="E28" s="539">
        <v>5225</v>
      </c>
      <c r="F28" s="539">
        <v>2892</v>
      </c>
      <c r="G28" s="539">
        <v>3192</v>
      </c>
      <c r="H28" s="539">
        <v>4771</v>
      </c>
      <c r="I28" s="539">
        <v>4573</v>
      </c>
      <c r="J28" s="539">
        <v>2678</v>
      </c>
      <c r="K28" s="539">
        <v>2372</v>
      </c>
      <c r="L28" s="539">
        <v>5009</v>
      </c>
      <c r="M28" s="539">
        <v>4029</v>
      </c>
      <c r="N28" s="539">
        <v>1992</v>
      </c>
      <c r="O28" s="539">
        <v>2358</v>
      </c>
      <c r="P28" s="539">
        <v>8067</v>
      </c>
      <c r="Q28" s="539">
        <v>7177</v>
      </c>
      <c r="R28" s="539">
        <v>22535</v>
      </c>
      <c r="S28" s="539">
        <v>24649</v>
      </c>
    </row>
    <row r="29" spans="2:21">
      <c r="B29" s="843"/>
      <c r="C29" s="537" t="s">
        <v>235</v>
      </c>
      <c r="D29" s="538"/>
      <c r="E29" s="539">
        <v>5181</v>
      </c>
      <c r="F29" s="539">
        <v>3192</v>
      </c>
      <c r="G29" s="539">
        <v>3030</v>
      </c>
      <c r="H29" s="539">
        <v>4573</v>
      </c>
      <c r="I29" s="539">
        <v>4316</v>
      </c>
      <c r="J29" s="539">
        <v>2372</v>
      </c>
      <c r="K29" s="539">
        <v>2088</v>
      </c>
      <c r="L29" s="539">
        <v>4029</v>
      </c>
      <c r="M29" s="539">
        <v>3861</v>
      </c>
      <c r="N29" s="539">
        <v>2358</v>
      </c>
      <c r="O29" s="539">
        <v>1983</v>
      </c>
      <c r="P29" s="539">
        <v>7177</v>
      </c>
      <c r="Q29" s="539">
        <v>7240</v>
      </c>
      <c r="R29" s="539">
        <v>24649</v>
      </c>
      <c r="S29" s="539">
        <v>21741</v>
      </c>
    </row>
    <row r="30" spans="2:21">
      <c r="B30" s="843"/>
      <c r="C30" s="537" t="s">
        <v>218</v>
      </c>
      <c r="D30" s="538"/>
      <c r="E30" s="539">
        <v>5329</v>
      </c>
      <c r="F30" s="539">
        <v>3030</v>
      </c>
      <c r="G30" s="539">
        <v>3489</v>
      </c>
      <c r="H30" s="539">
        <v>4316</v>
      </c>
      <c r="I30" s="539">
        <v>3982</v>
      </c>
      <c r="J30" s="539">
        <v>2088</v>
      </c>
      <c r="K30" s="539">
        <v>1560</v>
      </c>
      <c r="L30" s="539">
        <v>3861</v>
      </c>
      <c r="M30" s="539">
        <v>2752</v>
      </c>
      <c r="N30" s="539">
        <v>1983</v>
      </c>
      <c r="O30" s="539">
        <v>1934</v>
      </c>
      <c r="P30" s="539">
        <v>7240</v>
      </c>
      <c r="Q30" s="539">
        <v>7324</v>
      </c>
      <c r="R30" s="539">
        <v>21741</v>
      </c>
      <c r="S30" s="539">
        <v>19376</v>
      </c>
    </row>
    <row r="31" spans="2:21">
      <c r="B31" s="844"/>
      <c r="C31" s="537" t="s">
        <v>219</v>
      </c>
      <c r="D31" s="538"/>
      <c r="E31" s="538"/>
      <c r="F31" s="538"/>
      <c r="G31" s="538"/>
      <c r="H31" s="538"/>
      <c r="I31" s="538"/>
      <c r="J31" s="538"/>
      <c r="K31" s="538"/>
      <c r="L31" s="538"/>
      <c r="M31" s="538"/>
      <c r="N31" s="538"/>
      <c r="O31" s="538"/>
      <c r="P31" s="538"/>
      <c r="Q31" s="538"/>
      <c r="R31" s="538"/>
      <c r="S31" s="538"/>
    </row>
    <row r="32" spans="2:21">
      <c r="B32" s="364" t="s">
        <v>370</v>
      </c>
    </row>
  </sheetData>
  <mergeCells count="16">
    <mergeCell ref="B20:B31"/>
    <mergeCell ref="B1:S1"/>
    <mergeCell ref="B3:S3"/>
    <mergeCell ref="B8:B19"/>
    <mergeCell ref="B5:B7"/>
    <mergeCell ref="C5:C7"/>
    <mergeCell ref="D5:S5"/>
    <mergeCell ref="D6:E6"/>
    <mergeCell ref="F6:G6"/>
    <mergeCell ref="H6:I6"/>
    <mergeCell ref="J6:K6"/>
    <mergeCell ref="L6:M6"/>
    <mergeCell ref="N6:O6"/>
    <mergeCell ref="B4:S4"/>
    <mergeCell ref="P6:Q6"/>
    <mergeCell ref="R6:S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tabColor theme="6" tint="0.79998168889431442"/>
    <pageSetUpPr fitToPage="1"/>
  </sheetPr>
  <dimension ref="B1:T34"/>
  <sheetViews>
    <sheetView zoomScaleNormal="100" workbookViewId="0">
      <selection activeCell="S31" sqref="S31"/>
    </sheetView>
  </sheetViews>
  <sheetFormatPr baseColWidth="10" defaultColWidth="10.921875" defaultRowHeight="13.2"/>
  <cols>
    <col min="1" max="1" width="2.4609375" style="364" customWidth="1"/>
    <col min="2" max="2" width="6.53515625" style="364" customWidth="1"/>
    <col min="3" max="3" width="8.3828125" style="364" customWidth="1"/>
    <col min="4" max="4" width="8.15234375" style="364" hidden="1" customWidth="1"/>
    <col min="5" max="5" width="8.4609375" style="364" customWidth="1"/>
    <col min="6" max="6" width="8.4609375" style="364" hidden="1" customWidth="1"/>
    <col min="7" max="7" width="8.4609375" style="364" customWidth="1"/>
    <col min="8" max="8" width="8.4609375" style="364" hidden="1" customWidth="1"/>
    <col min="9" max="9" width="8.4609375" style="364" customWidth="1"/>
    <col min="10" max="10" width="8.4609375" style="364" hidden="1" customWidth="1"/>
    <col min="11" max="11" width="8.4609375" style="364" customWidth="1"/>
    <col min="12" max="12" width="8.4609375" style="364" hidden="1" customWidth="1"/>
    <col min="13" max="13" width="8.4609375" style="364" customWidth="1"/>
    <col min="14" max="14" width="8.4609375" style="364" hidden="1" customWidth="1"/>
    <col min="15" max="15" width="8.4609375" style="364" customWidth="1"/>
    <col min="16" max="16" width="8.4609375" style="364" hidden="1" customWidth="1"/>
    <col min="17" max="17" width="8.4609375" style="364" customWidth="1"/>
    <col min="18" max="18" width="8.4609375" style="364" hidden="1" customWidth="1"/>
    <col min="19" max="19" width="9.3828125" style="364" customWidth="1"/>
    <col min="20" max="20" width="2.4609375" style="364" customWidth="1"/>
    <col min="21" max="16384" width="10.921875" style="364"/>
  </cols>
  <sheetData>
    <row r="1" spans="2:20" s="363" customFormat="1" ht="12.75" customHeight="1">
      <c r="B1" s="725" t="s">
        <v>371</v>
      </c>
      <c r="C1" s="725"/>
      <c r="D1" s="725"/>
      <c r="E1" s="725"/>
      <c r="F1" s="725"/>
      <c r="G1" s="725"/>
      <c r="H1" s="725"/>
      <c r="I1" s="725"/>
      <c r="J1" s="725"/>
      <c r="K1" s="725"/>
      <c r="L1" s="725"/>
      <c r="M1" s="725"/>
      <c r="N1" s="725"/>
      <c r="O1" s="725"/>
      <c r="P1" s="725"/>
      <c r="Q1" s="725"/>
      <c r="R1" s="725"/>
      <c r="S1" s="725"/>
      <c r="T1" s="15"/>
    </row>
    <row r="2" spans="2:20" s="363" customFormat="1" ht="12.75" customHeight="1">
      <c r="B2" s="17"/>
      <c r="C2" s="17"/>
      <c r="D2" s="17"/>
      <c r="E2" s="17"/>
      <c r="F2" s="17"/>
      <c r="G2" s="17"/>
      <c r="H2" s="17"/>
      <c r="I2" s="17"/>
      <c r="J2" s="17"/>
      <c r="K2" s="17"/>
      <c r="L2" s="17"/>
      <c r="M2" s="17"/>
      <c r="N2" s="17"/>
      <c r="O2" s="17"/>
      <c r="P2" s="17"/>
      <c r="Q2" s="17"/>
      <c r="R2" s="17"/>
      <c r="S2" s="17"/>
      <c r="T2" s="15"/>
    </row>
    <row r="3" spans="2:20" s="363" customFormat="1" ht="12.75" customHeight="1">
      <c r="B3" s="725" t="s">
        <v>64</v>
      </c>
      <c r="C3" s="725"/>
      <c r="D3" s="725"/>
      <c r="E3" s="725"/>
      <c r="F3" s="725"/>
      <c r="G3" s="725"/>
      <c r="H3" s="725"/>
      <c r="I3" s="725"/>
      <c r="J3" s="725"/>
      <c r="K3" s="725"/>
      <c r="L3" s="725"/>
      <c r="M3" s="725"/>
      <c r="N3" s="725"/>
      <c r="O3" s="725"/>
      <c r="P3" s="725"/>
      <c r="Q3" s="725"/>
      <c r="R3" s="725"/>
      <c r="S3" s="725"/>
      <c r="T3" s="15"/>
    </row>
    <row r="4" spans="2:20" s="363" customFormat="1" ht="12.75" customHeight="1">
      <c r="B4" s="725" t="s">
        <v>201</v>
      </c>
      <c r="C4" s="725"/>
      <c r="D4" s="725"/>
      <c r="E4" s="725"/>
      <c r="F4" s="725"/>
      <c r="G4" s="725"/>
      <c r="H4" s="725"/>
      <c r="I4" s="725"/>
      <c r="J4" s="725"/>
      <c r="K4" s="725"/>
      <c r="L4" s="725"/>
      <c r="M4" s="725"/>
      <c r="N4" s="725"/>
      <c r="O4" s="725"/>
      <c r="P4" s="725"/>
      <c r="Q4" s="725"/>
      <c r="R4" s="725"/>
      <c r="S4" s="725"/>
      <c r="T4" s="17"/>
    </row>
    <row r="5" spans="2:20">
      <c r="B5" s="851" t="s">
        <v>202</v>
      </c>
      <c r="C5" s="851" t="s">
        <v>224</v>
      </c>
      <c r="D5" s="846" t="s">
        <v>363</v>
      </c>
      <c r="E5" s="847"/>
      <c r="F5" s="847"/>
      <c r="G5" s="847"/>
      <c r="H5" s="847"/>
      <c r="I5" s="847"/>
      <c r="J5" s="847"/>
      <c r="K5" s="847"/>
      <c r="L5" s="847"/>
      <c r="M5" s="847"/>
      <c r="N5" s="847"/>
      <c r="O5" s="847"/>
      <c r="P5" s="847"/>
      <c r="Q5" s="847"/>
      <c r="R5" s="847"/>
      <c r="S5" s="847"/>
    </row>
    <row r="6" spans="2:20" ht="66.75" customHeight="1">
      <c r="B6" s="852"/>
      <c r="C6" s="852"/>
      <c r="D6" s="848" t="s">
        <v>364</v>
      </c>
      <c r="E6" s="849"/>
      <c r="F6" s="846" t="s">
        <v>157</v>
      </c>
      <c r="G6" s="850"/>
      <c r="H6" s="846" t="s">
        <v>159</v>
      </c>
      <c r="I6" s="850"/>
      <c r="J6" s="846" t="s">
        <v>365</v>
      </c>
      <c r="K6" s="850"/>
      <c r="L6" s="846" t="s">
        <v>161</v>
      </c>
      <c r="M6" s="850"/>
      <c r="N6" s="846" t="s">
        <v>366</v>
      </c>
      <c r="O6" s="850"/>
      <c r="P6" s="848" t="s">
        <v>367</v>
      </c>
      <c r="Q6" s="849"/>
      <c r="R6" s="854" t="s">
        <v>158</v>
      </c>
      <c r="S6" s="854"/>
    </row>
    <row r="7" spans="2:20">
      <c r="B7" s="853"/>
      <c r="C7" s="853"/>
      <c r="D7" s="366" t="s">
        <v>368</v>
      </c>
      <c r="E7" s="366" t="s">
        <v>369</v>
      </c>
      <c r="F7" s="366" t="s">
        <v>368</v>
      </c>
      <c r="G7" s="366" t="s">
        <v>369</v>
      </c>
      <c r="H7" s="366" t="s">
        <v>368</v>
      </c>
      <c r="I7" s="366" t="s">
        <v>369</v>
      </c>
      <c r="J7" s="366" t="s">
        <v>368</v>
      </c>
      <c r="K7" s="366" t="s">
        <v>369</v>
      </c>
      <c r="L7" s="366" t="s">
        <v>368</v>
      </c>
      <c r="M7" s="366" t="s">
        <v>369</v>
      </c>
      <c r="N7" s="366" t="s">
        <v>368</v>
      </c>
      <c r="O7" s="366" t="s">
        <v>369</v>
      </c>
      <c r="P7" s="366" t="s">
        <v>368</v>
      </c>
      <c r="Q7" s="366" t="s">
        <v>369</v>
      </c>
      <c r="R7" s="366" t="s">
        <v>368</v>
      </c>
      <c r="S7" s="366" t="s">
        <v>369</v>
      </c>
    </row>
    <row r="8" spans="2:20">
      <c r="B8" s="842">
        <v>2020</v>
      </c>
      <c r="C8" s="537" t="s">
        <v>226</v>
      </c>
      <c r="D8" s="538">
        <v>38305</v>
      </c>
      <c r="E8" s="326">
        <v>72812</v>
      </c>
      <c r="F8" s="326">
        <v>20035</v>
      </c>
      <c r="G8" s="326">
        <v>31050</v>
      </c>
      <c r="H8" s="326">
        <v>25472</v>
      </c>
      <c r="I8" s="326">
        <v>29294</v>
      </c>
      <c r="J8" s="326">
        <v>37202</v>
      </c>
      <c r="K8" s="326">
        <v>51979</v>
      </c>
      <c r="L8" s="326">
        <v>7083</v>
      </c>
      <c r="M8" s="326">
        <v>48068</v>
      </c>
      <c r="N8" s="326">
        <v>114411</v>
      </c>
      <c r="O8" s="326">
        <v>123182</v>
      </c>
      <c r="P8" s="326">
        <v>30613</v>
      </c>
      <c r="Q8" s="326">
        <v>29273</v>
      </c>
      <c r="R8" s="326">
        <v>223104</v>
      </c>
      <c r="S8" s="326">
        <v>330039</v>
      </c>
    </row>
    <row r="9" spans="2:20">
      <c r="B9" s="843"/>
      <c r="C9" s="537" t="s">
        <v>227</v>
      </c>
      <c r="D9" s="538">
        <v>63043</v>
      </c>
      <c r="E9" s="326">
        <v>64643</v>
      </c>
      <c r="F9" s="326">
        <v>31050</v>
      </c>
      <c r="G9" s="326">
        <v>34734</v>
      </c>
      <c r="H9" s="326">
        <v>29294</v>
      </c>
      <c r="I9" s="326">
        <v>25839</v>
      </c>
      <c r="J9" s="326">
        <v>51979</v>
      </c>
      <c r="K9" s="326">
        <v>49854</v>
      </c>
      <c r="L9" s="326">
        <v>48068</v>
      </c>
      <c r="M9" s="326">
        <v>51232</v>
      </c>
      <c r="N9" s="326">
        <v>123182</v>
      </c>
      <c r="O9" s="326">
        <v>151398</v>
      </c>
      <c r="P9" s="326">
        <v>29273</v>
      </c>
      <c r="Q9" s="326">
        <v>63402</v>
      </c>
      <c r="R9" s="326">
        <v>330039</v>
      </c>
      <c r="S9" s="326">
        <v>324844</v>
      </c>
    </row>
    <row r="10" spans="2:20">
      <c r="B10" s="843"/>
      <c r="C10" s="537" t="s">
        <v>228</v>
      </c>
      <c r="D10" s="538">
        <v>69207</v>
      </c>
      <c r="E10" s="326">
        <v>51286</v>
      </c>
      <c r="F10" s="326">
        <v>34734</v>
      </c>
      <c r="G10" s="326">
        <v>37212</v>
      </c>
      <c r="H10" s="326">
        <v>25839</v>
      </c>
      <c r="I10" s="326">
        <v>24911</v>
      </c>
      <c r="J10" s="326">
        <v>49854</v>
      </c>
      <c r="K10" s="326">
        <v>44928</v>
      </c>
      <c r="L10" s="326">
        <v>51232</v>
      </c>
      <c r="M10" s="326">
        <v>44104</v>
      </c>
      <c r="N10" s="326">
        <v>151398</v>
      </c>
      <c r="O10" s="326">
        <v>155758</v>
      </c>
      <c r="P10" s="326">
        <v>63402</v>
      </c>
      <c r="Q10" s="326">
        <v>90604</v>
      </c>
      <c r="R10" s="326">
        <v>324844</v>
      </c>
      <c r="S10" s="326">
        <v>306179</v>
      </c>
    </row>
    <row r="11" spans="2:20">
      <c r="B11" s="843"/>
      <c r="C11" s="537" t="s">
        <v>229</v>
      </c>
      <c r="D11" s="538">
        <v>61024</v>
      </c>
      <c r="E11" s="326">
        <v>39897</v>
      </c>
      <c r="F11" s="326">
        <v>37212</v>
      </c>
      <c r="G11" s="326">
        <v>35237</v>
      </c>
      <c r="H11" s="326">
        <v>24911</v>
      </c>
      <c r="I11" s="326">
        <v>26474</v>
      </c>
      <c r="J11" s="326">
        <v>44928</v>
      </c>
      <c r="K11" s="326">
        <v>42908</v>
      </c>
      <c r="L11" s="326">
        <v>44104</v>
      </c>
      <c r="M11" s="326">
        <v>36745</v>
      </c>
      <c r="N11" s="326">
        <v>155758</v>
      </c>
      <c r="O11" s="326">
        <v>150467</v>
      </c>
      <c r="P11" s="326">
        <v>90604</v>
      </c>
      <c r="Q11" s="326">
        <v>106575</v>
      </c>
      <c r="R11" s="326">
        <v>306179</v>
      </c>
      <c r="S11" s="326">
        <v>315900</v>
      </c>
    </row>
    <row r="12" spans="2:20">
      <c r="B12" s="843"/>
      <c r="C12" s="537" t="s">
        <v>230</v>
      </c>
      <c r="D12" s="538">
        <v>51521</v>
      </c>
      <c r="E12" s="326">
        <v>47632</v>
      </c>
      <c r="F12" s="326">
        <v>35237</v>
      </c>
      <c r="G12" s="326">
        <v>28118</v>
      </c>
      <c r="H12" s="326">
        <v>26474</v>
      </c>
      <c r="I12" s="326">
        <v>17152</v>
      </c>
      <c r="J12" s="326">
        <v>42908</v>
      </c>
      <c r="K12" s="326">
        <v>37877</v>
      </c>
      <c r="L12" s="326">
        <v>36745</v>
      </c>
      <c r="M12" s="326">
        <v>33296</v>
      </c>
      <c r="N12" s="326">
        <v>150434</v>
      </c>
      <c r="O12" s="326">
        <v>149779</v>
      </c>
      <c r="P12" s="326">
        <v>106575</v>
      </c>
      <c r="Q12" s="326">
        <v>101497</v>
      </c>
      <c r="R12" s="326">
        <v>315900</v>
      </c>
      <c r="S12" s="326">
        <v>299115</v>
      </c>
    </row>
    <row r="13" spans="2:20">
      <c r="B13" s="843"/>
      <c r="C13" s="537" t="s">
        <v>231</v>
      </c>
      <c r="D13" s="538">
        <v>52914</v>
      </c>
      <c r="E13" s="326">
        <v>51857</v>
      </c>
      <c r="F13" s="326">
        <v>28118</v>
      </c>
      <c r="G13" s="326">
        <v>25090</v>
      </c>
      <c r="H13" s="326">
        <v>17152</v>
      </c>
      <c r="I13" s="326">
        <v>13887</v>
      </c>
      <c r="J13" s="326">
        <v>37877</v>
      </c>
      <c r="K13" s="326">
        <v>35226</v>
      </c>
      <c r="L13" s="326">
        <v>33296</v>
      </c>
      <c r="M13" s="326">
        <v>30780</v>
      </c>
      <c r="N13" s="326">
        <v>149779</v>
      </c>
      <c r="O13" s="326">
        <v>144934</v>
      </c>
      <c r="P13" s="326">
        <v>101497</v>
      </c>
      <c r="Q13" s="326">
        <v>92434</v>
      </c>
      <c r="R13" s="326">
        <v>299115</v>
      </c>
      <c r="S13" s="326">
        <v>259517</v>
      </c>
    </row>
    <row r="14" spans="2:20">
      <c r="B14" s="843"/>
      <c r="C14" s="537" t="s">
        <v>232</v>
      </c>
      <c r="D14" s="538">
        <v>51398</v>
      </c>
      <c r="E14" s="326">
        <v>44355</v>
      </c>
      <c r="F14" s="326">
        <v>25090</v>
      </c>
      <c r="G14" s="326">
        <v>31233</v>
      </c>
      <c r="H14" s="326">
        <v>13887</v>
      </c>
      <c r="I14" s="326">
        <v>23556</v>
      </c>
      <c r="J14" s="326">
        <v>35226</v>
      </c>
      <c r="K14" s="326">
        <v>30460</v>
      </c>
      <c r="L14" s="326">
        <v>30780</v>
      </c>
      <c r="M14" s="326">
        <v>27402</v>
      </c>
      <c r="N14" s="326">
        <v>144934</v>
      </c>
      <c r="O14" s="326">
        <v>139874</v>
      </c>
      <c r="P14" s="326">
        <v>92434</v>
      </c>
      <c r="Q14" s="326">
        <v>87018</v>
      </c>
      <c r="R14" s="326">
        <v>259517</v>
      </c>
      <c r="S14" s="326">
        <v>251560</v>
      </c>
    </row>
    <row r="15" spans="2:20">
      <c r="B15" s="843"/>
      <c r="C15" s="537" t="s">
        <v>233</v>
      </c>
      <c r="D15" s="538">
        <v>40756</v>
      </c>
      <c r="E15" s="326">
        <v>51798</v>
      </c>
      <c r="F15" s="326">
        <v>31233</v>
      </c>
      <c r="G15" s="326">
        <v>29640</v>
      </c>
      <c r="H15" s="326">
        <v>23556</v>
      </c>
      <c r="I15" s="326">
        <v>24938</v>
      </c>
      <c r="J15" s="326">
        <v>30460</v>
      </c>
      <c r="K15" s="326">
        <v>24029</v>
      </c>
      <c r="L15" s="326">
        <v>27402</v>
      </c>
      <c r="M15" s="326">
        <v>23338</v>
      </c>
      <c r="N15" s="326">
        <v>139874</v>
      </c>
      <c r="O15" s="326">
        <v>138572</v>
      </c>
      <c r="P15" s="326">
        <v>87018</v>
      </c>
      <c r="Q15" s="326">
        <v>76577</v>
      </c>
      <c r="R15" s="326">
        <v>251560</v>
      </c>
      <c r="S15" s="326">
        <v>252308</v>
      </c>
    </row>
    <row r="16" spans="2:20">
      <c r="B16" s="843"/>
      <c r="C16" s="537" t="s">
        <v>234</v>
      </c>
      <c r="D16" s="538">
        <v>29789</v>
      </c>
      <c r="E16" s="326">
        <v>43507</v>
      </c>
      <c r="F16" s="326">
        <v>29640</v>
      </c>
      <c r="G16" s="326">
        <v>32453</v>
      </c>
      <c r="H16" s="326">
        <v>24938</v>
      </c>
      <c r="I16" s="326">
        <v>28829</v>
      </c>
      <c r="J16" s="326">
        <v>24029</v>
      </c>
      <c r="K16" s="326">
        <v>25174</v>
      </c>
      <c r="L16" s="326">
        <v>23338</v>
      </c>
      <c r="M16" s="326">
        <v>17839</v>
      </c>
      <c r="N16" s="326">
        <v>138572</v>
      </c>
      <c r="O16" s="326">
        <v>134359</v>
      </c>
      <c r="P16" s="326">
        <v>76577</v>
      </c>
      <c r="Q16" s="326">
        <v>75769</v>
      </c>
      <c r="R16" s="326">
        <v>252308</v>
      </c>
      <c r="S16" s="326">
        <v>246908</v>
      </c>
    </row>
    <row r="17" spans="2:20">
      <c r="B17" s="843"/>
      <c r="C17" s="537" t="s">
        <v>235</v>
      </c>
      <c r="D17" s="538">
        <v>32479</v>
      </c>
      <c r="E17" s="326">
        <v>42204</v>
      </c>
      <c r="F17" s="326">
        <v>32453</v>
      </c>
      <c r="G17" s="326">
        <v>33301</v>
      </c>
      <c r="H17" s="326">
        <v>28829</v>
      </c>
      <c r="I17" s="326">
        <v>31130</v>
      </c>
      <c r="J17" s="326">
        <v>25174</v>
      </c>
      <c r="K17" s="326">
        <v>29043</v>
      </c>
      <c r="L17" s="326">
        <v>17839</v>
      </c>
      <c r="M17" s="326">
        <v>17438</v>
      </c>
      <c r="N17" s="326">
        <v>134359</v>
      </c>
      <c r="O17" s="326">
        <v>132241</v>
      </c>
      <c r="P17" s="326">
        <v>75769</v>
      </c>
      <c r="Q17" s="326">
        <v>83142</v>
      </c>
      <c r="R17" s="326">
        <v>246908</v>
      </c>
      <c r="S17" s="326">
        <v>263631</v>
      </c>
    </row>
    <row r="18" spans="2:20">
      <c r="B18" s="843"/>
      <c r="C18" s="537" t="s">
        <v>218</v>
      </c>
      <c r="D18" s="538">
        <v>27891</v>
      </c>
      <c r="E18" s="326">
        <v>34332</v>
      </c>
      <c r="F18" s="326">
        <v>33301</v>
      </c>
      <c r="G18" s="326">
        <v>26715</v>
      </c>
      <c r="H18" s="326">
        <v>31130</v>
      </c>
      <c r="I18" s="326">
        <v>21366</v>
      </c>
      <c r="J18" s="326">
        <v>29043</v>
      </c>
      <c r="K18" s="326">
        <v>32530</v>
      </c>
      <c r="L18" s="326">
        <v>17438</v>
      </c>
      <c r="M18" s="326">
        <v>16335</v>
      </c>
      <c r="N18" s="326">
        <v>132241</v>
      </c>
      <c r="O18" s="326">
        <v>124280</v>
      </c>
      <c r="P18" s="326">
        <v>83142</v>
      </c>
      <c r="Q18" s="326">
        <v>84665</v>
      </c>
      <c r="R18" s="326">
        <v>263631</v>
      </c>
      <c r="S18" s="326">
        <v>241659</v>
      </c>
    </row>
    <row r="19" spans="2:20">
      <c r="B19" s="844"/>
      <c r="C19" s="538" t="s">
        <v>219</v>
      </c>
      <c r="D19" s="538">
        <v>18264</v>
      </c>
      <c r="E19" s="326">
        <v>35738</v>
      </c>
      <c r="F19" s="326">
        <v>26715</v>
      </c>
      <c r="G19" s="326">
        <v>32167</v>
      </c>
      <c r="H19" s="326">
        <v>21366</v>
      </c>
      <c r="I19" s="326">
        <v>41737</v>
      </c>
      <c r="J19" s="326">
        <v>32530</v>
      </c>
      <c r="K19" s="326">
        <v>16102</v>
      </c>
      <c r="L19" s="326">
        <v>16335</v>
      </c>
      <c r="M19" s="326">
        <v>9802</v>
      </c>
      <c r="N19" s="326">
        <v>124280</v>
      </c>
      <c r="O19" s="326">
        <v>119206</v>
      </c>
      <c r="P19" s="326">
        <v>84665</v>
      </c>
      <c r="Q19" s="326">
        <v>84160</v>
      </c>
      <c r="R19" s="326">
        <v>241659</v>
      </c>
      <c r="S19" s="326">
        <v>272031</v>
      </c>
    </row>
    <row r="20" spans="2:20">
      <c r="B20" s="842">
        <v>2021</v>
      </c>
      <c r="C20" s="537" t="s">
        <v>226</v>
      </c>
      <c r="D20" s="538">
        <v>40225</v>
      </c>
      <c r="E20" s="326">
        <v>61100</v>
      </c>
      <c r="F20" s="326">
        <v>32167</v>
      </c>
      <c r="G20" s="326">
        <v>38903</v>
      </c>
      <c r="H20" s="326">
        <v>41737</v>
      </c>
      <c r="I20" s="326">
        <v>43085</v>
      </c>
      <c r="J20" s="326">
        <v>16102</v>
      </c>
      <c r="K20" s="326">
        <v>29929</v>
      </c>
      <c r="L20" s="326">
        <v>9802</v>
      </c>
      <c r="M20" s="326">
        <v>42085</v>
      </c>
      <c r="N20" s="326">
        <v>119206</v>
      </c>
      <c r="O20" s="326">
        <v>122112</v>
      </c>
      <c r="P20" s="326">
        <v>84160</v>
      </c>
      <c r="Q20" s="326">
        <v>77069</v>
      </c>
      <c r="R20" s="326">
        <v>272031</v>
      </c>
      <c r="S20" s="326">
        <v>304287</v>
      </c>
    </row>
    <row r="21" spans="2:20">
      <c r="B21" s="843"/>
      <c r="C21" s="537" t="s">
        <v>227</v>
      </c>
      <c r="D21" s="538">
        <v>72812</v>
      </c>
      <c r="E21" s="326">
        <v>55310</v>
      </c>
      <c r="F21" s="326">
        <v>38903</v>
      </c>
      <c r="G21" s="326">
        <v>39903</v>
      </c>
      <c r="H21" s="326">
        <v>43085</v>
      </c>
      <c r="I21" s="326">
        <v>44551</v>
      </c>
      <c r="J21" s="326">
        <v>29929</v>
      </c>
      <c r="K21" s="326">
        <v>27971</v>
      </c>
      <c r="L21" s="326">
        <v>42085</v>
      </c>
      <c r="M21" s="326">
        <v>45271</v>
      </c>
      <c r="N21" s="326">
        <v>122112</v>
      </c>
      <c r="O21" s="326">
        <v>144521</v>
      </c>
      <c r="P21" s="326">
        <v>77069</v>
      </c>
      <c r="Q21" s="326">
        <v>107249</v>
      </c>
      <c r="R21" s="326">
        <v>304287</v>
      </c>
      <c r="S21" s="326">
        <v>331274</v>
      </c>
    </row>
    <row r="22" spans="2:20">
      <c r="B22" s="843"/>
      <c r="C22" s="537" t="s">
        <v>228</v>
      </c>
      <c r="D22" s="538">
        <v>64643</v>
      </c>
      <c r="E22" s="326">
        <v>47721</v>
      </c>
      <c r="F22" s="326">
        <v>39903</v>
      </c>
      <c r="G22" s="326">
        <v>33721</v>
      </c>
      <c r="H22" s="326">
        <v>44551</v>
      </c>
      <c r="I22" s="326">
        <v>36290</v>
      </c>
      <c r="J22" s="326">
        <v>27971</v>
      </c>
      <c r="K22" s="326">
        <v>24817</v>
      </c>
      <c r="L22" s="326">
        <v>45271</v>
      </c>
      <c r="M22" s="326">
        <v>44130</v>
      </c>
      <c r="N22" s="326">
        <v>144521</v>
      </c>
      <c r="O22" s="326">
        <v>160099</v>
      </c>
      <c r="P22" s="326">
        <v>107249</v>
      </c>
      <c r="Q22" s="326">
        <v>123149</v>
      </c>
      <c r="R22" s="326">
        <v>331274</v>
      </c>
      <c r="S22" s="326">
        <v>353356</v>
      </c>
    </row>
    <row r="23" spans="2:20">
      <c r="B23" s="843"/>
      <c r="C23" s="537" t="s">
        <v>229</v>
      </c>
      <c r="D23" s="538">
        <v>51286</v>
      </c>
      <c r="E23" s="326">
        <v>43033</v>
      </c>
      <c r="F23" s="326">
        <v>33721</v>
      </c>
      <c r="G23" s="326">
        <v>36793</v>
      </c>
      <c r="H23" s="326">
        <v>36290</v>
      </c>
      <c r="I23" s="326">
        <v>40641</v>
      </c>
      <c r="J23" s="326">
        <v>24817</v>
      </c>
      <c r="K23" s="326">
        <v>29927</v>
      </c>
      <c r="L23" s="326">
        <v>44130</v>
      </c>
      <c r="M23" s="326">
        <v>37641</v>
      </c>
      <c r="N23" s="326">
        <v>160099</v>
      </c>
      <c r="O23" s="326">
        <v>158127</v>
      </c>
      <c r="P23" s="326">
        <v>123149</v>
      </c>
      <c r="Q23" s="326">
        <v>131396</v>
      </c>
      <c r="R23" s="326">
        <v>353356</v>
      </c>
      <c r="S23" s="326">
        <v>320914</v>
      </c>
    </row>
    <row r="24" spans="2:20">
      <c r="B24" s="843"/>
      <c r="C24" s="537" t="s">
        <v>230</v>
      </c>
      <c r="D24" s="538">
        <v>39897</v>
      </c>
      <c r="E24" s="326">
        <v>56326</v>
      </c>
      <c r="F24" s="326">
        <v>36793</v>
      </c>
      <c r="G24" s="326">
        <v>32807</v>
      </c>
      <c r="H24" s="326">
        <v>40641</v>
      </c>
      <c r="I24" s="326">
        <v>36534</v>
      </c>
      <c r="J24" s="326">
        <v>29927</v>
      </c>
      <c r="K24" s="326">
        <v>23355</v>
      </c>
      <c r="L24" s="326">
        <v>37641</v>
      </c>
      <c r="M24" s="326">
        <v>31095</v>
      </c>
      <c r="N24" s="326">
        <v>158127</v>
      </c>
      <c r="O24" s="326">
        <v>158927</v>
      </c>
      <c r="P24" s="326">
        <v>131396</v>
      </c>
      <c r="Q24" s="326">
        <v>136412</v>
      </c>
      <c r="R24" s="326">
        <v>320914</v>
      </c>
      <c r="S24" s="326">
        <v>332822</v>
      </c>
    </row>
    <row r="25" spans="2:20">
      <c r="B25" s="843"/>
      <c r="C25" s="537" t="s">
        <v>231</v>
      </c>
      <c r="D25" s="538"/>
      <c r="E25" s="326">
        <v>47921</v>
      </c>
      <c r="F25" s="326">
        <v>32807</v>
      </c>
      <c r="G25" s="326">
        <v>29329</v>
      </c>
      <c r="H25" s="326">
        <v>36534</v>
      </c>
      <c r="I25" s="326">
        <v>35758</v>
      </c>
      <c r="J25" s="326">
        <v>23355</v>
      </c>
      <c r="K25" s="326">
        <v>18603</v>
      </c>
      <c r="L25" s="326">
        <v>31095</v>
      </c>
      <c r="M25" s="326">
        <v>26678</v>
      </c>
      <c r="N25" s="326">
        <v>158927</v>
      </c>
      <c r="O25" s="326">
        <v>156067</v>
      </c>
      <c r="P25" s="326">
        <v>136412</v>
      </c>
      <c r="Q25" s="326">
        <v>127737</v>
      </c>
      <c r="R25" s="326">
        <v>332822</v>
      </c>
      <c r="S25" s="326">
        <v>291032</v>
      </c>
    </row>
    <row r="26" spans="2:20">
      <c r="B26" s="843"/>
      <c r="C26" s="537" t="s">
        <v>232</v>
      </c>
      <c r="D26" s="538"/>
      <c r="E26" s="326">
        <v>40408</v>
      </c>
      <c r="F26" s="326">
        <v>29329</v>
      </c>
      <c r="G26" s="326">
        <v>29108</v>
      </c>
      <c r="H26" s="326">
        <v>35758</v>
      </c>
      <c r="I26" s="326">
        <v>28515</v>
      </c>
      <c r="J26" s="326">
        <v>18603</v>
      </c>
      <c r="K26" s="326">
        <v>20355</v>
      </c>
      <c r="L26" s="326">
        <v>26678</v>
      </c>
      <c r="M26" s="326">
        <v>24896</v>
      </c>
      <c r="N26" s="326">
        <v>156067</v>
      </c>
      <c r="O26" s="326">
        <v>152807</v>
      </c>
      <c r="P26" s="326">
        <v>127737</v>
      </c>
      <c r="Q26" s="326">
        <v>116982</v>
      </c>
      <c r="R26" s="326">
        <v>291032</v>
      </c>
      <c r="S26" s="326">
        <v>268309</v>
      </c>
    </row>
    <row r="27" spans="2:20">
      <c r="B27" s="843"/>
      <c r="C27" s="537" t="s">
        <v>233</v>
      </c>
      <c r="D27" s="538"/>
      <c r="E27" s="326">
        <v>39087</v>
      </c>
      <c r="F27" s="326">
        <v>29108</v>
      </c>
      <c r="G27" s="326">
        <v>29994</v>
      </c>
      <c r="H27" s="326">
        <v>28515</v>
      </c>
      <c r="I27" s="326">
        <v>29993</v>
      </c>
      <c r="J27" s="326">
        <v>20355</v>
      </c>
      <c r="K27" s="326">
        <v>14117</v>
      </c>
      <c r="L27" s="326">
        <v>24896</v>
      </c>
      <c r="M27" s="326">
        <v>18576</v>
      </c>
      <c r="N27" s="326">
        <v>152807</v>
      </c>
      <c r="O27" s="326">
        <v>148101</v>
      </c>
      <c r="P27" s="326">
        <v>116982</v>
      </c>
      <c r="Q27" s="326">
        <v>108177</v>
      </c>
      <c r="R27" s="326">
        <v>268309</v>
      </c>
      <c r="S27" s="326">
        <v>265936</v>
      </c>
    </row>
    <row r="28" spans="2:20">
      <c r="B28" s="843"/>
      <c r="C28" s="537" t="s">
        <v>234</v>
      </c>
      <c r="D28" s="538"/>
      <c r="E28" s="326">
        <v>41603</v>
      </c>
      <c r="F28" s="326">
        <v>29994</v>
      </c>
      <c r="G28" s="326">
        <v>22611</v>
      </c>
      <c r="H28" s="326">
        <v>29993</v>
      </c>
      <c r="I28" s="326">
        <v>22193</v>
      </c>
      <c r="J28" s="326">
        <v>14117</v>
      </c>
      <c r="K28" s="326">
        <v>10367</v>
      </c>
      <c r="L28" s="326">
        <v>18576</v>
      </c>
      <c r="M28" s="326">
        <v>13352</v>
      </c>
      <c r="N28" s="326">
        <v>148101</v>
      </c>
      <c r="O28" s="326">
        <v>143445</v>
      </c>
      <c r="P28" s="326">
        <v>108177</v>
      </c>
      <c r="Q28" s="326">
        <v>100549</v>
      </c>
      <c r="R28" s="326">
        <v>265936</v>
      </c>
      <c r="S28" s="326">
        <v>259227</v>
      </c>
    </row>
    <row r="29" spans="2:20" ht="13.8">
      <c r="B29" s="843"/>
      <c r="C29" s="537" t="s">
        <v>235</v>
      </c>
      <c r="D29" s="538"/>
      <c r="E29" s="326">
        <v>31425</v>
      </c>
      <c r="F29" s="326">
        <v>22611</v>
      </c>
      <c r="G29" s="326">
        <v>24625</v>
      </c>
      <c r="H29" s="326">
        <v>22193</v>
      </c>
      <c r="I29" s="326">
        <v>28125</v>
      </c>
      <c r="J29" s="326">
        <v>10367</v>
      </c>
      <c r="K29" s="326">
        <v>14362</v>
      </c>
      <c r="L29" s="326">
        <v>13352</v>
      </c>
      <c r="M29" s="326">
        <v>11054</v>
      </c>
      <c r="N29" s="326">
        <v>143445</v>
      </c>
      <c r="O29" s="326">
        <v>138618</v>
      </c>
      <c r="P29" s="326">
        <v>100549</v>
      </c>
      <c r="Q29" s="326">
        <v>91119</v>
      </c>
      <c r="R29" s="326">
        <v>259227</v>
      </c>
      <c r="S29" s="326">
        <v>226271</v>
      </c>
      <c r="T29" s="478"/>
    </row>
    <row r="30" spans="2:20" ht="13.8">
      <c r="B30" s="843"/>
      <c r="C30" s="537" t="s">
        <v>218</v>
      </c>
      <c r="D30" s="538"/>
      <c r="E30" s="326">
        <v>22325</v>
      </c>
      <c r="F30" s="326">
        <v>24625</v>
      </c>
      <c r="G30" s="326">
        <v>20766</v>
      </c>
      <c r="H30" s="326">
        <v>28125</v>
      </c>
      <c r="I30" s="326">
        <v>21523</v>
      </c>
      <c r="J30" s="326">
        <v>14362</v>
      </c>
      <c r="K30" s="326">
        <v>9701</v>
      </c>
      <c r="L30" s="326">
        <v>11054</v>
      </c>
      <c r="M30" s="326">
        <v>8103</v>
      </c>
      <c r="N30" s="326">
        <v>138618</v>
      </c>
      <c r="O30" s="326">
        <v>131217</v>
      </c>
      <c r="P30" s="326">
        <v>91119</v>
      </c>
      <c r="Q30" s="326">
        <v>78020</v>
      </c>
      <c r="R30" s="326">
        <v>226271</v>
      </c>
      <c r="S30" s="326">
        <v>200883</v>
      </c>
      <c r="T30" s="482"/>
    </row>
    <row r="31" spans="2:20">
      <c r="B31" s="844"/>
      <c r="C31" s="537" t="s">
        <v>219</v>
      </c>
      <c r="D31" s="538"/>
      <c r="E31" s="538"/>
      <c r="F31" s="538"/>
      <c r="G31" s="538"/>
      <c r="H31" s="538"/>
      <c r="I31" s="538"/>
      <c r="J31" s="538"/>
      <c r="K31" s="538"/>
      <c r="L31" s="538"/>
      <c r="M31" s="538"/>
      <c r="N31" s="538"/>
      <c r="O31" s="538"/>
      <c r="P31" s="538"/>
      <c r="Q31" s="538"/>
      <c r="R31" s="538"/>
      <c r="S31" s="538"/>
    </row>
    <row r="32" spans="2:20">
      <c r="B32" s="364" t="s">
        <v>370</v>
      </c>
    </row>
    <row r="34" spans="5:20" ht="17.399999999999999">
      <c r="E34" s="563"/>
      <c r="F34" s="563"/>
      <c r="G34" s="563"/>
      <c r="H34" s="563"/>
      <c r="I34" s="563"/>
      <c r="J34" s="563"/>
      <c r="K34" s="563"/>
      <c r="L34" s="563"/>
      <c r="M34" s="563"/>
      <c r="N34" s="563"/>
      <c r="O34" s="563"/>
      <c r="P34" s="563"/>
      <c r="Q34" s="563"/>
      <c r="R34" s="563"/>
      <c r="S34" s="563"/>
      <c r="T34" s="563"/>
    </row>
  </sheetData>
  <mergeCells count="16">
    <mergeCell ref="B8:B19"/>
    <mergeCell ref="C5:C7"/>
    <mergeCell ref="D5:S5"/>
    <mergeCell ref="B20:B31"/>
    <mergeCell ref="B1:S1"/>
    <mergeCell ref="B3:S3"/>
    <mergeCell ref="B4:S4"/>
    <mergeCell ref="J6:K6"/>
    <mergeCell ref="H6:I6"/>
    <mergeCell ref="F6:G6"/>
    <mergeCell ref="D6:E6"/>
    <mergeCell ref="R6:S6"/>
    <mergeCell ref="P6:Q6"/>
    <mergeCell ref="N6:O6"/>
    <mergeCell ref="L6:M6"/>
    <mergeCell ref="B5:B7"/>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tabColor theme="6" tint="0.79998168889431442"/>
    <pageSetUpPr fitToPage="1"/>
  </sheetPr>
  <dimension ref="B1:L32"/>
  <sheetViews>
    <sheetView workbookViewId="0">
      <selection activeCell="N27" sqref="N27"/>
    </sheetView>
  </sheetViews>
  <sheetFormatPr baseColWidth="10" defaultColWidth="10.921875" defaultRowHeight="13.8"/>
  <cols>
    <col min="1" max="1" width="1.53515625" style="316" customWidth="1"/>
    <col min="2" max="2" width="5.23046875" style="316" customWidth="1"/>
    <col min="3" max="3" width="7.23046875" style="316" customWidth="1"/>
    <col min="4" max="11" width="9.23046875" style="316" customWidth="1"/>
    <col min="12" max="12" width="2.07421875" style="316" customWidth="1"/>
    <col min="13" max="16384" width="10.921875" style="316"/>
  </cols>
  <sheetData>
    <row r="1" spans="2:12">
      <c r="B1" s="725" t="s">
        <v>372</v>
      </c>
      <c r="C1" s="725"/>
      <c r="D1" s="725"/>
      <c r="E1" s="725"/>
      <c r="F1" s="725"/>
      <c r="G1" s="725"/>
      <c r="H1" s="725"/>
      <c r="I1" s="725"/>
      <c r="J1" s="725"/>
      <c r="K1" s="725"/>
      <c r="L1" s="367"/>
    </row>
    <row r="2" spans="2:12">
      <c r="B2" s="17"/>
      <c r="C2" s="17"/>
      <c r="D2" s="17"/>
      <c r="E2" s="17"/>
      <c r="F2" s="17"/>
      <c r="G2" s="17"/>
      <c r="H2" s="17"/>
      <c r="I2" s="17"/>
      <c r="J2" s="17"/>
      <c r="K2" s="17"/>
      <c r="L2" s="367"/>
    </row>
    <row r="3" spans="2:12">
      <c r="B3" s="725" t="s">
        <v>66</v>
      </c>
      <c r="C3" s="725"/>
      <c r="D3" s="725"/>
      <c r="E3" s="725"/>
      <c r="F3" s="725"/>
      <c r="G3" s="725"/>
      <c r="H3" s="725"/>
      <c r="I3" s="725"/>
      <c r="J3" s="725"/>
      <c r="K3" s="725"/>
      <c r="L3" s="367"/>
    </row>
    <row r="4" spans="2:12">
      <c r="B4" s="725" t="s">
        <v>201</v>
      </c>
      <c r="C4" s="725"/>
      <c r="D4" s="725"/>
      <c r="E4" s="725"/>
      <c r="F4" s="725"/>
      <c r="G4" s="725"/>
      <c r="H4" s="725"/>
      <c r="I4" s="725"/>
      <c r="J4" s="725"/>
      <c r="K4" s="725"/>
      <c r="L4" s="367"/>
    </row>
    <row r="5" spans="2:12">
      <c r="B5" s="855" t="s">
        <v>202</v>
      </c>
      <c r="C5" s="855" t="s">
        <v>224</v>
      </c>
      <c r="D5" s="846" t="s">
        <v>363</v>
      </c>
      <c r="E5" s="847"/>
      <c r="F5" s="847"/>
      <c r="G5" s="847"/>
      <c r="H5" s="847"/>
      <c r="I5" s="847"/>
      <c r="J5" s="847"/>
      <c r="K5" s="850"/>
    </row>
    <row r="6" spans="2:12" ht="54" customHeight="1">
      <c r="B6" s="855"/>
      <c r="C6" s="855"/>
      <c r="D6" s="377" t="s">
        <v>364</v>
      </c>
      <c r="E6" s="369" t="s">
        <v>157</v>
      </c>
      <c r="F6" s="369" t="s">
        <v>159</v>
      </c>
      <c r="G6" s="369" t="s">
        <v>357</v>
      </c>
      <c r="H6" s="369" t="s">
        <v>366</v>
      </c>
      <c r="I6" s="369" t="s">
        <v>161</v>
      </c>
      <c r="J6" s="377" t="s">
        <v>367</v>
      </c>
      <c r="K6" s="366" t="s">
        <v>158</v>
      </c>
      <c r="L6" s="368"/>
    </row>
    <row r="7" spans="2:12">
      <c r="B7" s="842">
        <v>2020</v>
      </c>
      <c r="C7" s="537" t="s">
        <v>226</v>
      </c>
      <c r="D7" s="539">
        <v>31969</v>
      </c>
      <c r="E7" s="539">
        <v>9523</v>
      </c>
      <c r="F7" s="539">
        <v>11858</v>
      </c>
      <c r="G7" s="539">
        <v>26644</v>
      </c>
      <c r="H7" s="539">
        <v>20885</v>
      </c>
      <c r="I7" s="539">
        <v>50189</v>
      </c>
      <c r="J7" s="539">
        <v>9809</v>
      </c>
      <c r="K7" s="539">
        <v>84501</v>
      </c>
    </row>
    <row r="8" spans="2:12">
      <c r="B8" s="843"/>
      <c r="C8" s="537" t="s">
        <v>227</v>
      </c>
      <c r="D8" s="539">
        <v>4489</v>
      </c>
      <c r="E8" s="539">
        <v>10329</v>
      </c>
      <c r="F8" s="539">
        <v>2828</v>
      </c>
      <c r="G8" s="539">
        <v>9266</v>
      </c>
      <c r="H8" s="539">
        <v>42590</v>
      </c>
      <c r="I8" s="539">
        <v>10720</v>
      </c>
      <c r="J8" s="539">
        <v>38445</v>
      </c>
      <c r="K8" s="539">
        <v>43053</v>
      </c>
    </row>
    <row r="9" spans="2:12">
      <c r="B9" s="843"/>
      <c r="C9" s="537" t="s">
        <v>228</v>
      </c>
      <c r="D9" s="539">
        <v>1582</v>
      </c>
      <c r="E9" s="539">
        <v>3358</v>
      </c>
      <c r="F9" s="539">
        <v>2601</v>
      </c>
      <c r="G9" s="539">
        <v>5934</v>
      </c>
      <c r="H9" s="539">
        <v>18277</v>
      </c>
      <c r="I9" s="539">
        <v>6607</v>
      </c>
      <c r="J9" s="539">
        <v>43038</v>
      </c>
      <c r="K9" s="539">
        <v>29086</v>
      </c>
    </row>
    <row r="10" spans="2:12">
      <c r="B10" s="843"/>
      <c r="C10" s="537" t="s">
        <v>229</v>
      </c>
      <c r="D10" s="539">
        <v>2355</v>
      </c>
      <c r="E10" s="539">
        <v>3103</v>
      </c>
      <c r="F10" s="539">
        <v>2746</v>
      </c>
      <c r="G10" s="539">
        <v>4070</v>
      </c>
      <c r="H10" s="539">
        <v>7142</v>
      </c>
      <c r="I10" s="539">
        <v>5226</v>
      </c>
      <c r="J10" s="539">
        <v>31643</v>
      </c>
      <c r="K10" s="539">
        <v>18034</v>
      </c>
    </row>
    <row r="11" spans="2:12">
      <c r="B11" s="843"/>
      <c r="C11" s="537" t="s">
        <v>230</v>
      </c>
      <c r="D11" s="539">
        <v>5195</v>
      </c>
      <c r="E11" s="539">
        <v>1348</v>
      </c>
      <c r="F11" s="539">
        <v>3683</v>
      </c>
      <c r="G11" s="539">
        <v>3222</v>
      </c>
      <c r="H11" s="539">
        <v>7738</v>
      </c>
      <c r="I11" s="539">
        <v>5399</v>
      </c>
      <c r="J11" s="539">
        <v>7540</v>
      </c>
      <c r="K11" s="539">
        <v>20107</v>
      </c>
    </row>
    <row r="12" spans="2:12">
      <c r="B12" s="843"/>
      <c r="C12" s="537" t="s">
        <v>231</v>
      </c>
      <c r="D12" s="539">
        <v>2850</v>
      </c>
      <c r="E12" s="539">
        <v>1874</v>
      </c>
      <c r="F12" s="539">
        <v>1092</v>
      </c>
      <c r="G12" s="539">
        <v>5486</v>
      </c>
      <c r="H12" s="539">
        <v>4973</v>
      </c>
      <c r="I12" s="539">
        <v>6273</v>
      </c>
      <c r="J12" s="539">
        <v>3084</v>
      </c>
      <c r="K12" s="539">
        <v>13264</v>
      </c>
    </row>
    <row r="13" spans="2:12">
      <c r="B13" s="843"/>
      <c r="C13" s="537" t="s">
        <v>232</v>
      </c>
      <c r="D13" s="539">
        <v>5043</v>
      </c>
      <c r="E13" s="539">
        <v>2863</v>
      </c>
      <c r="F13" s="539">
        <v>713</v>
      </c>
      <c r="G13" s="539">
        <v>3545</v>
      </c>
      <c r="H13" s="539">
        <v>4646</v>
      </c>
      <c r="I13" s="539">
        <v>5924</v>
      </c>
      <c r="J13" s="539">
        <v>2240</v>
      </c>
      <c r="K13" s="539">
        <v>30069</v>
      </c>
    </row>
    <row r="14" spans="2:12">
      <c r="B14" s="843"/>
      <c r="C14" s="537" t="s">
        <v>233</v>
      </c>
      <c r="D14" s="539">
        <v>3028</v>
      </c>
      <c r="E14" s="539">
        <v>1766</v>
      </c>
      <c r="F14" s="539">
        <v>1141</v>
      </c>
      <c r="G14" s="539">
        <v>3287</v>
      </c>
      <c r="H14" s="539">
        <v>8806</v>
      </c>
      <c r="I14" s="539">
        <v>5906</v>
      </c>
      <c r="J14" s="539">
        <v>1175</v>
      </c>
      <c r="K14" s="539">
        <v>33679</v>
      </c>
    </row>
    <row r="15" spans="2:12">
      <c r="B15" s="843"/>
      <c r="C15" s="537" t="s">
        <v>234</v>
      </c>
      <c r="D15" s="539">
        <v>3671</v>
      </c>
      <c r="E15" s="539">
        <v>2109</v>
      </c>
      <c r="F15" s="539">
        <v>2178</v>
      </c>
      <c r="G15" s="539">
        <v>2380</v>
      </c>
      <c r="H15" s="539">
        <v>4583</v>
      </c>
      <c r="I15" s="539">
        <v>6005</v>
      </c>
      <c r="J15" s="539">
        <v>444</v>
      </c>
      <c r="K15" s="539">
        <v>22526</v>
      </c>
    </row>
    <row r="16" spans="2:12">
      <c r="B16" s="843"/>
      <c r="C16" s="537" t="s">
        <v>235</v>
      </c>
      <c r="D16" s="539">
        <v>8672</v>
      </c>
      <c r="E16" s="539">
        <v>1858</v>
      </c>
      <c r="F16" s="539">
        <v>3650</v>
      </c>
      <c r="G16" s="539">
        <v>5323</v>
      </c>
      <c r="H16" s="539">
        <v>6599</v>
      </c>
      <c r="I16" s="539">
        <v>8422</v>
      </c>
      <c r="J16" s="539">
        <v>12155</v>
      </c>
      <c r="K16" s="539">
        <v>20796</v>
      </c>
    </row>
    <row r="17" spans="2:12">
      <c r="B17" s="843"/>
      <c r="C17" s="537" t="s">
        <v>218</v>
      </c>
      <c r="D17" s="539">
        <v>3554</v>
      </c>
      <c r="E17" s="539">
        <v>483</v>
      </c>
      <c r="F17" s="539">
        <v>929</v>
      </c>
      <c r="G17" s="539">
        <v>3157</v>
      </c>
      <c r="H17" s="539">
        <v>3627</v>
      </c>
      <c r="I17" s="539">
        <v>7057</v>
      </c>
      <c r="J17" s="539">
        <v>1844</v>
      </c>
      <c r="K17" s="539">
        <v>15410</v>
      </c>
    </row>
    <row r="18" spans="2:12">
      <c r="B18" s="844"/>
      <c r="C18" s="537" t="s">
        <v>219</v>
      </c>
      <c r="D18" s="539">
        <v>11333</v>
      </c>
      <c r="E18" s="539">
        <v>3776</v>
      </c>
      <c r="F18" s="539">
        <v>13765</v>
      </c>
      <c r="G18" s="539">
        <v>1857</v>
      </c>
      <c r="H18" s="539">
        <v>2311</v>
      </c>
      <c r="I18" s="539">
        <v>2062</v>
      </c>
      <c r="J18" s="539">
        <v>2524</v>
      </c>
      <c r="K18" s="539">
        <v>42363</v>
      </c>
    </row>
    <row r="19" spans="2:12">
      <c r="B19" s="842">
        <v>2021</v>
      </c>
      <c r="C19" s="537" t="s">
        <v>226</v>
      </c>
      <c r="D19" s="539">
        <v>27605</v>
      </c>
      <c r="E19" s="539">
        <v>15095</v>
      </c>
      <c r="F19" s="539">
        <v>9146</v>
      </c>
      <c r="G19" s="539">
        <v>24407</v>
      </c>
      <c r="H19" s="539">
        <v>11052</v>
      </c>
      <c r="I19" s="539">
        <v>41088</v>
      </c>
      <c r="J19" s="539">
        <v>3918</v>
      </c>
      <c r="K19" s="539">
        <v>66414</v>
      </c>
      <c r="L19" s="25"/>
    </row>
    <row r="20" spans="2:12">
      <c r="B20" s="843"/>
      <c r="C20" s="537" t="s">
        <v>227</v>
      </c>
      <c r="D20" s="539">
        <v>5948</v>
      </c>
      <c r="E20" s="539">
        <v>3833</v>
      </c>
      <c r="F20" s="539">
        <v>2569</v>
      </c>
      <c r="G20" s="539">
        <v>14880</v>
      </c>
      <c r="H20" s="539">
        <v>32391</v>
      </c>
      <c r="I20" s="539">
        <v>11084</v>
      </c>
      <c r="J20" s="539">
        <v>38995</v>
      </c>
      <c r="K20" s="539">
        <v>46744</v>
      </c>
      <c r="L20" s="25"/>
    </row>
    <row r="21" spans="2:12">
      <c r="B21" s="843"/>
      <c r="C21" s="537" t="s">
        <v>228</v>
      </c>
      <c r="D21" s="539">
        <v>3192</v>
      </c>
      <c r="E21" s="539">
        <v>1882</v>
      </c>
      <c r="F21" s="539">
        <v>430</v>
      </c>
      <c r="G21" s="539">
        <v>9144</v>
      </c>
      <c r="H21" s="539">
        <v>24928</v>
      </c>
      <c r="I21" s="539">
        <v>8023</v>
      </c>
      <c r="J21" s="539">
        <v>28937</v>
      </c>
      <c r="K21" s="539">
        <v>25587</v>
      </c>
      <c r="L21" s="25"/>
    </row>
    <row r="22" spans="2:12">
      <c r="B22" s="843"/>
      <c r="C22" s="537" t="s">
        <v>229</v>
      </c>
      <c r="D22" s="539">
        <v>3676</v>
      </c>
      <c r="E22" s="539">
        <v>1174</v>
      </c>
      <c r="F22" s="539">
        <v>898</v>
      </c>
      <c r="G22" s="539">
        <v>6588</v>
      </c>
      <c r="H22" s="539">
        <v>6558</v>
      </c>
      <c r="I22" s="539">
        <v>4436</v>
      </c>
      <c r="J22" s="539">
        <v>20874</v>
      </c>
      <c r="K22" s="539">
        <v>22468</v>
      </c>
      <c r="L22" s="25"/>
    </row>
    <row r="23" spans="2:12">
      <c r="B23" s="843"/>
      <c r="C23" s="537" t="s">
        <v>230</v>
      </c>
      <c r="D23" s="539">
        <v>4380</v>
      </c>
      <c r="E23" s="539">
        <v>3887</v>
      </c>
      <c r="F23" s="539">
        <v>67</v>
      </c>
      <c r="G23" s="539">
        <v>2882</v>
      </c>
      <c r="H23" s="539">
        <v>9371</v>
      </c>
      <c r="I23" s="539">
        <v>3033</v>
      </c>
      <c r="J23" s="539">
        <v>17552</v>
      </c>
      <c r="K23" s="539">
        <v>17746</v>
      </c>
      <c r="L23" s="25"/>
    </row>
    <row r="24" spans="2:12">
      <c r="B24" s="843"/>
      <c r="C24" s="537" t="s">
        <v>231</v>
      </c>
      <c r="D24" s="539">
        <v>3113</v>
      </c>
      <c r="E24" s="539">
        <v>1264</v>
      </c>
      <c r="F24" s="539">
        <v>846</v>
      </c>
      <c r="G24" s="539">
        <v>3856</v>
      </c>
      <c r="H24" s="539">
        <v>7544</v>
      </c>
      <c r="I24" s="539">
        <v>5088</v>
      </c>
      <c r="J24" s="539">
        <v>3592</v>
      </c>
      <c r="K24" s="539">
        <v>13942</v>
      </c>
      <c r="L24" s="25"/>
    </row>
    <row r="25" spans="2:12">
      <c r="B25" s="843"/>
      <c r="C25" s="537" t="s">
        <v>232</v>
      </c>
      <c r="D25" s="539">
        <v>5515</v>
      </c>
      <c r="E25" s="539">
        <v>2772</v>
      </c>
      <c r="F25" s="539">
        <v>965</v>
      </c>
      <c r="G25" s="539">
        <v>2689</v>
      </c>
      <c r="H25" s="539">
        <v>6594</v>
      </c>
      <c r="I25" s="539">
        <v>5638</v>
      </c>
      <c r="J25" s="539">
        <v>1914</v>
      </c>
      <c r="K25" s="539">
        <v>23640</v>
      </c>
      <c r="L25" s="25"/>
    </row>
    <row r="26" spans="2:12">
      <c r="B26" s="843"/>
      <c r="C26" s="537" t="s">
        <v>233</v>
      </c>
      <c r="D26" s="539">
        <v>4309</v>
      </c>
      <c r="E26" s="539">
        <v>2063</v>
      </c>
      <c r="F26" s="539">
        <v>1259</v>
      </c>
      <c r="G26" s="539">
        <v>1715</v>
      </c>
      <c r="H26" s="539">
        <v>5072</v>
      </c>
      <c r="I26" s="539">
        <v>3902</v>
      </c>
      <c r="J26" s="539">
        <v>5640</v>
      </c>
      <c r="K26" s="539">
        <v>25303</v>
      </c>
      <c r="L26" s="25"/>
    </row>
    <row r="27" spans="2:12">
      <c r="B27" s="843"/>
      <c r="C27" s="537" t="s">
        <v>234</v>
      </c>
      <c r="D27" s="539">
        <v>1304</v>
      </c>
      <c r="E27" s="539">
        <v>2761</v>
      </c>
      <c r="F27" s="539">
        <v>1306</v>
      </c>
      <c r="G27" s="539">
        <v>1668</v>
      </c>
      <c r="H27" s="539">
        <v>4047</v>
      </c>
      <c r="I27" s="539">
        <v>4213</v>
      </c>
      <c r="J27" s="539">
        <v>4446</v>
      </c>
      <c r="K27" s="539">
        <v>17067</v>
      </c>
      <c r="L27" s="25"/>
    </row>
    <row r="28" spans="2:12">
      <c r="B28" s="843"/>
      <c r="C28" s="537" t="s">
        <v>235</v>
      </c>
      <c r="D28" s="539">
        <v>2645</v>
      </c>
      <c r="E28" s="539">
        <v>2227</v>
      </c>
      <c r="F28" s="539">
        <v>920</v>
      </c>
      <c r="G28" s="539">
        <v>3105</v>
      </c>
      <c r="H28" s="539">
        <v>5416</v>
      </c>
      <c r="I28" s="539">
        <v>6410</v>
      </c>
      <c r="J28" s="539">
        <v>2892</v>
      </c>
      <c r="K28" s="539">
        <v>19763</v>
      </c>
      <c r="L28" s="25"/>
    </row>
    <row r="29" spans="2:12">
      <c r="B29" s="843"/>
      <c r="C29" s="537" t="s">
        <v>218</v>
      </c>
      <c r="D29" s="539">
        <v>1831</v>
      </c>
      <c r="E29" s="539">
        <v>1177</v>
      </c>
      <c r="F29" s="539">
        <v>18</v>
      </c>
      <c r="G29" s="539">
        <v>1953</v>
      </c>
      <c r="H29" s="539">
        <v>2543</v>
      </c>
      <c r="I29" s="539">
        <v>4366</v>
      </c>
      <c r="J29" s="539">
        <v>0</v>
      </c>
      <c r="K29" s="539">
        <v>22172</v>
      </c>
      <c r="L29" s="25"/>
    </row>
    <row r="30" spans="2:12">
      <c r="B30" s="844"/>
      <c r="C30" s="537" t="s">
        <v>219</v>
      </c>
      <c r="D30" s="539"/>
      <c r="E30" s="539"/>
      <c r="F30" s="539"/>
      <c r="G30" s="539"/>
      <c r="H30" s="539"/>
      <c r="I30" s="539"/>
      <c r="J30" s="539"/>
      <c r="K30" s="539"/>
      <c r="L30" s="25"/>
    </row>
    <row r="31" spans="2:12">
      <c r="B31" s="364" t="s">
        <v>370</v>
      </c>
      <c r="C31" s="364"/>
    </row>
    <row r="32" spans="2:12">
      <c r="C32" s="364"/>
    </row>
  </sheetData>
  <mergeCells count="8">
    <mergeCell ref="B1:K1"/>
    <mergeCell ref="B19:B30"/>
    <mergeCell ref="D5:K5"/>
    <mergeCell ref="B3:K3"/>
    <mergeCell ref="B4:K4"/>
    <mergeCell ref="B7:B18"/>
    <mergeCell ref="B5:B6"/>
    <mergeCell ref="C5:C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tabColor theme="6" tint="0.79998168889431442"/>
    <pageSetUpPr fitToPage="1"/>
  </sheetPr>
  <dimension ref="A1:J31"/>
  <sheetViews>
    <sheetView topLeftCell="A7" workbookViewId="0">
      <selection activeCell="P23" sqref="P23"/>
    </sheetView>
  </sheetViews>
  <sheetFormatPr baseColWidth="10" defaultColWidth="10.921875" defaultRowHeight="14.25" customHeight="1"/>
  <cols>
    <col min="1" max="1" width="6.4609375" customWidth="1"/>
    <col min="2" max="10" width="8.53515625" customWidth="1"/>
  </cols>
  <sheetData>
    <row r="1" spans="1:10" ht="14.25" customHeight="1">
      <c r="A1" s="725" t="s">
        <v>373</v>
      </c>
      <c r="B1" s="725"/>
      <c r="C1" s="725"/>
      <c r="D1" s="725"/>
      <c r="E1" s="725"/>
      <c r="F1" s="725"/>
      <c r="G1" s="725"/>
      <c r="H1" s="725"/>
      <c r="I1" s="725"/>
      <c r="J1" s="725"/>
    </row>
    <row r="2" spans="1:10" ht="14.25" customHeight="1">
      <c r="A2" s="17"/>
      <c r="B2" s="17"/>
      <c r="C2" s="17"/>
      <c r="D2" s="17"/>
      <c r="E2" s="17"/>
      <c r="F2" s="17"/>
      <c r="G2" s="17"/>
      <c r="H2" s="17"/>
      <c r="I2" s="17"/>
      <c r="J2" s="17"/>
    </row>
    <row r="3" spans="1:10" ht="14.25" customHeight="1">
      <c r="A3" s="725" t="s">
        <v>69</v>
      </c>
      <c r="B3" s="725"/>
      <c r="C3" s="725"/>
      <c r="D3" s="725"/>
      <c r="E3" s="725"/>
      <c r="F3" s="725"/>
      <c r="G3" s="725"/>
      <c r="H3" s="725"/>
      <c r="I3" s="725"/>
      <c r="J3" s="725"/>
    </row>
    <row r="4" spans="1:10" ht="14.25" customHeight="1">
      <c r="A4" s="725" t="s">
        <v>201</v>
      </c>
      <c r="B4" s="725"/>
      <c r="C4" s="725"/>
      <c r="D4" s="725"/>
      <c r="E4" s="725"/>
      <c r="F4" s="725"/>
      <c r="G4" s="725"/>
      <c r="H4" s="725"/>
      <c r="I4" s="725"/>
      <c r="J4" s="725"/>
    </row>
    <row r="5" spans="1:10" ht="14.25" customHeight="1">
      <c r="A5" s="855" t="s">
        <v>202</v>
      </c>
      <c r="B5" s="855" t="s">
        <v>224</v>
      </c>
      <c r="C5" s="846" t="s">
        <v>363</v>
      </c>
      <c r="D5" s="847"/>
      <c r="E5" s="847"/>
      <c r="F5" s="847"/>
      <c r="G5" s="847"/>
      <c r="H5" s="847"/>
      <c r="I5" s="847"/>
      <c r="J5" s="850"/>
    </row>
    <row r="6" spans="1:10" ht="56.25" customHeight="1">
      <c r="A6" s="855"/>
      <c r="B6" s="855"/>
      <c r="C6" s="377" t="s">
        <v>364</v>
      </c>
      <c r="D6" s="369" t="s">
        <v>157</v>
      </c>
      <c r="E6" s="369" t="s">
        <v>159</v>
      </c>
      <c r="F6" s="369" t="s">
        <v>357</v>
      </c>
      <c r="G6" s="369" t="s">
        <v>366</v>
      </c>
      <c r="H6" s="369" t="s">
        <v>161</v>
      </c>
      <c r="I6" s="377" t="s">
        <v>367</v>
      </c>
      <c r="J6" s="366" t="s">
        <v>158</v>
      </c>
    </row>
    <row r="7" spans="1:10" ht="14.25" customHeight="1">
      <c r="A7" s="842">
        <v>2020</v>
      </c>
      <c r="B7" s="537" t="s">
        <v>226</v>
      </c>
      <c r="C7" s="539">
        <v>14488</v>
      </c>
      <c r="D7" s="539">
        <v>13801</v>
      </c>
      <c r="E7" s="539">
        <v>6127</v>
      </c>
      <c r="F7" s="539">
        <v>0</v>
      </c>
      <c r="G7" s="539">
        <v>0</v>
      </c>
      <c r="H7" s="539">
        <v>0</v>
      </c>
      <c r="I7" s="539">
        <v>1213</v>
      </c>
      <c r="J7" s="539">
        <v>96100</v>
      </c>
    </row>
    <row r="8" spans="1:10" ht="14.25" customHeight="1">
      <c r="A8" s="843"/>
      <c r="B8" s="537" t="s">
        <v>227</v>
      </c>
      <c r="C8" s="539">
        <v>0</v>
      </c>
      <c r="D8" s="539">
        <v>5514</v>
      </c>
      <c r="E8" s="539">
        <v>6032</v>
      </c>
      <c r="F8" s="539">
        <v>301</v>
      </c>
      <c r="G8" s="539">
        <v>0</v>
      </c>
      <c r="H8" s="539">
        <v>820</v>
      </c>
      <c r="I8" s="539">
        <v>10000</v>
      </c>
      <c r="J8" s="539">
        <v>19868</v>
      </c>
    </row>
    <row r="9" spans="1:10" ht="14.25" customHeight="1">
      <c r="A9" s="843"/>
      <c r="B9" s="537" t="s">
        <v>228</v>
      </c>
      <c r="C9" s="539">
        <v>28</v>
      </c>
      <c r="D9" s="539">
        <v>13555</v>
      </c>
      <c r="E9" s="539">
        <v>11595</v>
      </c>
      <c r="F9" s="539">
        <v>3021</v>
      </c>
      <c r="G9" s="539">
        <v>0</v>
      </c>
      <c r="H9" s="539">
        <v>0</v>
      </c>
      <c r="I9" s="539">
        <v>1025</v>
      </c>
      <c r="J9" s="539">
        <v>38652</v>
      </c>
    </row>
    <row r="10" spans="1:10" ht="14.25" customHeight="1">
      <c r="A10" s="843"/>
      <c r="B10" s="537" t="s">
        <v>229</v>
      </c>
      <c r="C10" s="539">
        <v>588</v>
      </c>
      <c r="D10" s="539">
        <v>8294</v>
      </c>
      <c r="E10" s="539">
        <v>12053</v>
      </c>
      <c r="F10" s="539">
        <v>6536</v>
      </c>
      <c r="G10" s="539">
        <v>869</v>
      </c>
      <c r="H10" s="539">
        <v>0</v>
      </c>
      <c r="I10" s="539">
        <v>0</v>
      </c>
      <c r="J10" s="539">
        <v>72307</v>
      </c>
    </row>
    <row r="11" spans="1:10" ht="14.25" customHeight="1">
      <c r="A11" s="843"/>
      <c r="B11" s="537" t="s">
        <v>230</v>
      </c>
      <c r="C11" s="539">
        <v>15781</v>
      </c>
      <c r="D11" s="539">
        <v>3855</v>
      </c>
      <c r="E11" s="539">
        <v>202</v>
      </c>
      <c r="F11" s="539">
        <v>3865</v>
      </c>
      <c r="G11" s="539">
        <v>644</v>
      </c>
      <c r="H11" s="539">
        <v>2030</v>
      </c>
      <c r="I11" s="539">
        <v>1097</v>
      </c>
      <c r="J11" s="539">
        <v>42115</v>
      </c>
    </row>
    <row r="12" spans="1:10" ht="14.25" customHeight="1">
      <c r="A12" s="843"/>
      <c r="B12" s="537" t="s">
        <v>231</v>
      </c>
      <c r="C12" s="539">
        <v>13122</v>
      </c>
      <c r="D12" s="539">
        <v>7413</v>
      </c>
      <c r="E12" s="539">
        <v>8484</v>
      </c>
      <c r="F12" s="539">
        <v>3352</v>
      </c>
      <c r="G12" s="539">
        <v>406</v>
      </c>
      <c r="H12" s="539">
        <v>2000</v>
      </c>
      <c r="I12" s="539">
        <v>737</v>
      </c>
      <c r="J12" s="539">
        <v>29468</v>
      </c>
    </row>
    <row r="13" spans="1:10" ht="14.25" customHeight="1">
      <c r="A13" s="843"/>
      <c r="B13" s="537" t="s">
        <v>232</v>
      </c>
      <c r="C13" s="539">
        <v>1012</v>
      </c>
      <c r="D13" s="539">
        <v>15461</v>
      </c>
      <c r="E13" s="539">
        <v>22752</v>
      </c>
      <c r="F13" s="539">
        <v>3946</v>
      </c>
      <c r="G13" s="539">
        <v>1081</v>
      </c>
      <c r="H13" s="539">
        <v>1485</v>
      </c>
      <c r="I13" s="539">
        <v>6153</v>
      </c>
      <c r="J13" s="539">
        <v>45030</v>
      </c>
    </row>
    <row r="14" spans="1:10" ht="14.25" customHeight="1">
      <c r="A14" s="843"/>
      <c r="B14" s="537" t="s">
        <v>233</v>
      </c>
      <c r="C14" s="539">
        <v>15372</v>
      </c>
      <c r="D14" s="539">
        <v>7576</v>
      </c>
      <c r="E14" s="539">
        <v>12395</v>
      </c>
      <c r="F14" s="539">
        <v>1224</v>
      </c>
      <c r="G14" s="539">
        <v>145</v>
      </c>
      <c r="H14" s="539">
        <v>195</v>
      </c>
      <c r="I14" s="539">
        <v>1060</v>
      </c>
      <c r="J14" s="539">
        <v>47519</v>
      </c>
    </row>
    <row r="15" spans="1:10" ht="14.25" customHeight="1">
      <c r="A15" s="843"/>
      <c r="B15" s="537" t="s">
        <v>234</v>
      </c>
      <c r="C15" s="539">
        <v>0</v>
      </c>
      <c r="D15" s="539">
        <v>12616</v>
      </c>
      <c r="E15" s="539">
        <v>13573</v>
      </c>
      <c r="F15" s="539">
        <v>10939</v>
      </c>
      <c r="G15" s="539">
        <v>0</v>
      </c>
      <c r="H15" s="539">
        <v>0</v>
      </c>
      <c r="I15" s="539">
        <v>8990</v>
      </c>
      <c r="J15" s="539">
        <v>51165</v>
      </c>
    </row>
    <row r="16" spans="1:10" ht="14.25" customHeight="1">
      <c r="A16" s="843"/>
      <c r="B16" s="537" t="s">
        <v>235</v>
      </c>
      <c r="C16" s="539">
        <v>1990</v>
      </c>
      <c r="D16" s="539">
        <v>10761</v>
      </c>
      <c r="E16" s="539">
        <v>9790</v>
      </c>
      <c r="F16" s="539">
        <v>10106</v>
      </c>
      <c r="G16" s="539">
        <v>0</v>
      </c>
      <c r="H16" s="539">
        <v>0</v>
      </c>
      <c r="I16" s="539">
        <v>4858</v>
      </c>
      <c r="J16" s="539">
        <v>71419</v>
      </c>
    </row>
    <row r="17" spans="1:10" ht="14.25" customHeight="1">
      <c r="A17" s="843"/>
      <c r="B17" s="537" t="s">
        <v>218</v>
      </c>
      <c r="C17" s="539">
        <v>0</v>
      </c>
      <c r="D17" s="539">
        <v>3468</v>
      </c>
      <c r="E17" s="539">
        <v>0</v>
      </c>
      <c r="F17" s="539">
        <v>10225</v>
      </c>
      <c r="G17" s="539">
        <v>0</v>
      </c>
      <c r="H17" s="539">
        <v>0</v>
      </c>
      <c r="I17" s="539">
        <v>9167</v>
      </c>
      <c r="J17" s="539">
        <v>26513</v>
      </c>
    </row>
    <row r="18" spans="1:10" ht="14.25" customHeight="1">
      <c r="A18" s="844"/>
      <c r="B18" s="537" t="s">
        <v>219</v>
      </c>
      <c r="C18" s="539">
        <v>5</v>
      </c>
      <c r="D18" s="539">
        <v>12253</v>
      </c>
      <c r="E18" s="539">
        <v>17461</v>
      </c>
      <c r="F18" s="539">
        <v>0</v>
      </c>
      <c r="G18" s="539">
        <v>0</v>
      </c>
      <c r="H18" s="539">
        <v>0</v>
      </c>
      <c r="I18" s="539">
        <v>7252</v>
      </c>
      <c r="J18" s="539">
        <v>50833</v>
      </c>
    </row>
    <row r="19" spans="1:10" ht="14.25" customHeight="1">
      <c r="A19" s="842">
        <v>2021</v>
      </c>
      <c r="B19" s="537" t="s">
        <v>226</v>
      </c>
      <c r="C19" s="539">
        <v>9616</v>
      </c>
      <c r="D19" s="539">
        <v>5047</v>
      </c>
      <c r="E19" s="539">
        <v>583</v>
      </c>
      <c r="F19" s="539">
        <v>2029</v>
      </c>
      <c r="G19" s="539">
        <v>0</v>
      </c>
      <c r="H19" s="539">
        <v>0</v>
      </c>
      <c r="I19" s="539">
        <v>1000</v>
      </c>
      <c r="J19" s="539">
        <v>34648</v>
      </c>
    </row>
    <row r="20" spans="1:10" ht="14.25" customHeight="1">
      <c r="A20" s="843"/>
      <c r="B20" s="537" t="s">
        <v>227</v>
      </c>
      <c r="C20" s="539">
        <v>27</v>
      </c>
      <c r="D20" s="539">
        <v>6693</v>
      </c>
      <c r="E20" s="539">
        <v>6721</v>
      </c>
      <c r="F20" s="539">
        <v>0</v>
      </c>
      <c r="G20" s="539">
        <v>0</v>
      </c>
      <c r="H20" s="539">
        <v>0</v>
      </c>
      <c r="I20" s="539">
        <v>732</v>
      </c>
      <c r="J20" s="539">
        <v>44949</v>
      </c>
    </row>
    <row r="21" spans="1:10" ht="14.25" customHeight="1">
      <c r="A21" s="843"/>
      <c r="B21" s="537" t="s">
        <v>228</v>
      </c>
      <c r="C21" s="539">
        <v>0</v>
      </c>
      <c r="D21" s="539">
        <v>4080</v>
      </c>
      <c r="E21" s="539">
        <v>279</v>
      </c>
      <c r="F21" s="539">
        <v>988</v>
      </c>
      <c r="G21" s="539">
        <v>0</v>
      </c>
      <c r="H21" s="539">
        <v>0</v>
      </c>
      <c r="I21" s="539">
        <v>581</v>
      </c>
      <c r="J21" s="539">
        <v>66420</v>
      </c>
    </row>
    <row r="22" spans="1:10" ht="14.25" customHeight="1">
      <c r="A22" s="843"/>
      <c r="B22" s="537" t="s">
        <v>229</v>
      </c>
      <c r="C22" s="539">
        <v>885</v>
      </c>
      <c r="D22" s="539">
        <v>13124</v>
      </c>
      <c r="E22" s="539">
        <v>11929</v>
      </c>
      <c r="F22" s="539">
        <v>13618</v>
      </c>
      <c r="G22" s="539">
        <v>0</v>
      </c>
      <c r="H22" s="539">
        <v>0</v>
      </c>
      <c r="I22" s="539">
        <v>591</v>
      </c>
      <c r="J22" s="539">
        <v>19444</v>
      </c>
    </row>
    <row r="23" spans="1:10" ht="14.25" customHeight="1">
      <c r="A23" s="843"/>
      <c r="B23" s="537" t="s">
        <v>230</v>
      </c>
      <c r="C23" s="539">
        <v>13066</v>
      </c>
      <c r="D23" s="539">
        <v>5242</v>
      </c>
      <c r="E23" s="539">
        <v>4442</v>
      </c>
      <c r="F23" s="539">
        <v>3064</v>
      </c>
      <c r="G23" s="539">
        <v>0</v>
      </c>
      <c r="H23" s="539">
        <v>536</v>
      </c>
      <c r="I23" s="539">
        <v>313</v>
      </c>
      <c r="J23" s="539">
        <v>63013</v>
      </c>
    </row>
    <row r="24" spans="1:10" ht="14.25" customHeight="1">
      <c r="A24" s="843"/>
      <c r="B24" s="537" t="s">
        <v>231</v>
      </c>
      <c r="C24" s="539">
        <v>27</v>
      </c>
      <c r="D24" s="539">
        <v>5839</v>
      </c>
      <c r="E24" s="539">
        <v>5522</v>
      </c>
      <c r="F24" s="539">
        <v>2472</v>
      </c>
      <c r="G24" s="539">
        <v>0</v>
      </c>
      <c r="H24" s="539">
        <v>417</v>
      </c>
      <c r="I24" s="539">
        <v>659</v>
      </c>
      <c r="J24" s="539">
        <v>18233</v>
      </c>
    </row>
    <row r="25" spans="1:10" ht="14.25" customHeight="1">
      <c r="A25" s="843"/>
      <c r="B25" s="537" t="s">
        <v>232</v>
      </c>
      <c r="C25" s="539">
        <v>339</v>
      </c>
      <c r="D25" s="539">
        <v>9705</v>
      </c>
      <c r="E25" s="539">
        <v>1613</v>
      </c>
      <c r="F25" s="539">
        <v>10498</v>
      </c>
      <c r="G25" s="539">
        <v>0</v>
      </c>
      <c r="H25" s="539">
        <v>2014</v>
      </c>
      <c r="I25" s="539">
        <v>0</v>
      </c>
      <c r="J25" s="539">
        <v>33681</v>
      </c>
    </row>
    <row r="26" spans="1:10" ht="14.25" customHeight="1">
      <c r="A26" s="843"/>
      <c r="B26" s="537" t="s">
        <v>233</v>
      </c>
      <c r="C26" s="539">
        <v>7483</v>
      </c>
      <c r="D26" s="539">
        <v>10511</v>
      </c>
      <c r="E26" s="539">
        <v>9772</v>
      </c>
      <c r="F26" s="539">
        <v>4229</v>
      </c>
      <c r="G26" s="539">
        <v>0</v>
      </c>
      <c r="H26" s="539">
        <v>27</v>
      </c>
      <c r="I26" s="539">
        <v>403</v>
      </c>
      <c r="J26" s="539">
        <v>47531</v>
      </c>
    </row>
    <row r="27" spans="1:10" ht="14.25" customHeight="1">
      <c r="A27" s="843"/>
      <c r="B27" s="537" t="s">
        <v>234</v>
      </c>
      <c r="C27" s="539">
        <v>11976</v>
      </c>
      <c r="D27" s="539">
        <v>1637</v>
      </c>
      <c r="E27" s="539">
        <v>0</v>
      </c>
      <c r="F27" s="539">
        <v>5023</v>
      </c>
      <c r="G27" s="539">
        <v>0</v>
      </c>
      <c r="H27" s="539">
        <v>0</v>
      </c>
      <c r="I27" s="539">
        <v>434</v>
      </c>
      <c r="J27" s="539">
        <v>50570</v>
      </c>
    </row>
    <row r="28" spans="1:10" ht="14.25" customHeight="1">
      <c r="A28" s="843"/>
      <c r="B28" s="537" t="s">
        <v>235</v>
      </c>
      <c r="C28" s="539">
        <v>0</v>
      </c>
      <c r="D28" s="539">
        <v>10329</v>
      </c>
      <c r="E28" s="539">
        <v>14451</v>
      </c>
      <c r="F28" s="539">
        <v>12241</v>
      </c>
      <c r="G28" s="539">
        <v>0</v>
      </c>
      <c r="H28" s="539">
        <v>0</v>
      </c>
      <c r="I28" s="539">
        <v>534</v>
      </c>
      <c r="J28" s="539">
        <v>8619</v>
      </c>
    </row>
    <row r="29" spans="1:10" ht="14.25" customHeight="1">
      <c r="A29" s="843"/>
      <c r="B29" s="537" t="s">
        <v>218</v>
      </c>
      <c r="C29" s="539">
        <v>2020</v>
      </c>
      <c r="D29" s="539">
        <v>5995</v>
      </c>
      <c r="E29" s="539">
        <v>3305</v>
      </c>
      <c r="F29" s="539">
        <v>0</v>
      </c>
      <c r="G29" s="539">
        <v>1166</v>
      </c>
      <c r="H29" s="539">
        <v>1686</v>
      </c>
      <c r="I29" s="539">
        <v>552</v>
      </c>
      <c r="J29" s="539">
        <v>17517</v>
      </c>
    </row>
    <row r="30" spans="1:10" ht="14.25" customHeight="1">
      <c r="A30" s="844"/>
      <c r="B30" s="537" t="s">
        <v>219</v>
      </c>
      <c r="C30" s="538"/>
      <c r="D30" s="538"/>
      <c r="E30" s="538"/>
      <c r="F30" s="538"/>
      <c r="G30" s="538"/>
      <c r="H30" s="538"/>
      <c r="I30" s="538"/>
      <c r="J30" s="538"/>
    </row>
    <row r="31" spans="1:10" ht="14.25" customHeight="1">
      <c r="A31" s="364" t="s">
        <v>370</v>
      </c>
      <c r="B31" s="364"/>
      <c r="C31" s="316"/>
      <c r="D31" s="316"/>
      <c r="E31" s="316"/>
      <c r="F31" s="316"/>
      <c r="G31" s="316"/>
      <c r="H31" s="316"/>
      <c r="I31" s="316"/>
      <c r="J31" s="316"/>
    </row>
  </sheetData>
  <mergeCells count="8">
    <mergeCell ref="A7:A18"/>
    <mergeCell ref="A19:A30"/>
    <mergeCell ref="A1:J1"/>
    <mergeCell ref="A3:J3"/>
    <mergeCell ref="A4:J4"/>
    <mergeCell ref="A5:A6"/>
    <mergeCell ref="B5:B6"/>
    <mergeCell ref="C5:J5"/>
  </mergeCells>
  <pageMargins left="0.70866141732283472" right="0.70866141732283472" top="0.74803149606299213" bottom="0.74803149606299213" header="0.31496062992125984" footer="0.31496062992125984"/>
  <pageSetup paperSize="12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tabColor theme="6" tint="0.79998168889431442"/>
    <pageSetUpPr fitToPage="1"/>
  </sheetPr>
  <dimension ref="A1:F31"/>
  <sheetViews>
    <sheetView workbookViewId="0">
      <selection activeCell="G10" sqref="G10"/>
    </sheetView>
  </sheetViews>
  <sheetFormatPr baseColWidth="10" defaultColWidth="10.921875" defaultRowHeight="17.399999999999999"/>
  <cols>
    <col min="1" max="5" width="10" customWidth="1"/>
  </cols>
  <sheetData>
    <row r="1" spans="1:6" ht="14.25" customHeight="1">
      <c r="A1" s="725" t="s">
        <v>374</v>
      </c>
      <c r="B1" s="725"/>
      <c r="C1" s="725"/>
      <c r="D1" s="725"/>
      <c r="E1" s="725"/>
      <c r="F1" s="725"/>
    </row>
    <row r="2" spans="1:6" ht="14.25" customHeight="1">
      <c r="A2" s="17"/>
      <c r="B2" s="17"/>
      <c r="C2" s="17"/>
      <c r="D2" s="17"/>
      <c r="E2" s="17"/>
      <c r="F2" s="17"/>
    </row>
    <row r="3" spans="1:6" ht="14.25" customHeight="1">
      <c r="A3" s="725" t="s">
        <v>72</v>
      </c>
      <c r="B3" s="725"/>
      <c r="C3" s="725"/>
      <c r="D3" s="725"/>
      <c r="E3" s="725"/>
      <c r="F3" s="725"/>
    </row>
    <row r="4" spans="1:6" ht="14.25" customHeight="1">
      <c r="A4" s="725" t="s">
        <v>201</v>
      </c>
      <c r="B4" s="725"/>
      <c r="C4" s="725"/>
      <c r="D4" s="725"/>
      <c r="E4" s="725"/>
      <c r="F4" s="725"/>
    </row>
    <row r="5" spans="1:6" ht="14.25" customHeight="1">
      <c r="A5" s="855" t="s">
        <v>202</v>
      </c>
      <c r="B5" s="855" t="s">
        <v>224</v>
      </c>
      <c r="C5" s="856" t="s">
        <v>375</v>
      </c>
      <c r="D5" s="856"/>
      <c r="E5" s="856"/>
      <c r="F5" s="366" t="s">
        <v>376</v>
      </c>
    </row>
    <row r="6" spans="1:6" ht="21.9" customHeight="1">
      <c r="A6" s="855"/>
      <c r="B6" s="855"/>
      <c r="C6" s="369" t="s">
        <v>357</v>
      </c>
      <c r="D6" s="369" t="s">
        <v>366</v>
      </c>
      <c r="E6" s="369" t="s">
        <v>161</v>
      </c>
      <c r="F6" s="366" t="s">
        <v>366</v>
      </c>
    </row>
    <row r="7" spans="1:6" ht="14.25" customHeight="1">
      <c r="A7" s="842">
        <v>2020</v>
      </c>
      <c r="B7" s="537" t="s">
        <v>226</v>
      </c>
      <c r="C7" s="539">
        <v>12304</v>
      </c>
      <c r="D7" s="539">
        <v>930</v>
      </c>
      <c r="E7" s="539">
        <v>361</v>
      </c>
      <c r="F7" s="539">
        <v>145</v>
      </c>
    </row>
    <row r="8" spans="1:6" ht="14.25" customHeight="1">
      <c r="A8" s="843"/>
      <c r="B8" s="537" t="s">
        <v>227</v>
      </c>
      <c r="C8" s="539">
        <v>1221</v>
      </c>
      <c r="D8" s="539">
        <v>1667</v>
      </c>
      <c r="E8" s="539">
        <v>563</v>
      </c>
      <c r="F8" s="539">
        <v>0</v>
      </c>
    </row>
    <row r="9" spans="1:6" ht="14.25" customHeight="1">
      <c r="A9" s="843"/>
      <c r="B9" s="537" t="s">
        <v>228</v>
      </c>
      <c r="C9" s="539">
        <v>1</v>
      </c>
      <c r="D9" s="539">
        <v>1426</v>
      </c>
      <c r="E9" s="539">
        <v>480</v>
      </c>
      <c r="F9" s="539">
        <v>616</v>
      </c>
    </row>
    <row r="10" spans="1:6" ht="14.25" customHeight="1">
      <c r="A10" s="843"/>
      <c r="B10" s="537" t="s">
        <v>229</v>
      </c>
      <c r="C10" s="539">
        <v>0</v>
      </c>
      <c r="D10" s="539">
        <v>764</v>
      </c>
      <c r="E10" s="539">
        <v>211</v>
      </c>
      <c r="F10" s="539">
        <v>340</v>
      </c>
    </row>
    <row r="11" spans="1:6" ht="14.25" customHeight="1">
      <c r="A11" s="843"/>
      <c r="B11" s="537" t="s">
        <v>230</v>
      </c>
      <c r="C11" s="539">
        <v>0</v>
      </c>
      <c r="D11" s="539">
        <v>761</v>
      </c>
      <c r="E11" s="539">
        <v>293</v>
      </c>
      <c r="F11" s="539">
        <v>134</v>
      </c>
    </row>
    <row r="12" spans="1:6" ht="14.25" customHeight="1">
      <c r="A12" s="843"/>
      <c r="B12" s="537" t="s">
        <v>231</v>
      </c>
      <c r="C12" s="539">
        <v>0</v>
      </c>
      <c r="D12" s="539">
        <v>688</v>
      </c>
      <c r="E12" s="539">
        <v>238</v>
      </c>
      <c r="F12" s="539">
        <v>1119</v>
      </c>
    </row>
    <row r="13" spans="1:6" ht="14.25" customHeight="1">
      <c r="A13" s="843"/>
      <c r="B13" s="537" t="s">
        <v>232</v>
      </c>
      <c r="C13" s="539">
        <v>0</v>
      </c>
      <c r="D13" s="539">
        <v>617</v>
      </c>
      <c r="E13" s="539">
        <v>244</v>
      </c>
      <c r="F13" s="539">
        <v>165</v>
      </c>
    </row>
    <row r="14" spans="1:6" ht="14.25" customHeight="1">
      <c r="A14" s="843"/>
      <c r="B14" s="537" t="s">
        <v>233</v>
      </c>
      <c r="C14" s="539">
        <v>0</v>
      </c>
      <c r="D14" s="539">
        <v>627</v>
      </c>
      <c r="E14" s="539">
        <v>195</v>
      </c>
      <c r="F14" s="539">
        <v>0</v>
      </c>
    </row>
    <row r="15" spans="1:6" ht="14.25" customHeight="1">
      <c r="A15" s="843"/>
      <c r="B15" s="537" t="s">
        <v>234</v>
      </c>
      <c r="C15" s="539">
        <v>0</v>
      </c>
      <c r="D15" s="539">
        <v>534</v>
      </c>
      <c r="E15" s="539">
        <v>171</v>
      </c>
      <c r="F15" s="539">
        <v>78</v>
      </c>
    </row>
    <row r="16" spans="1:6" ht="14.25" customHeight="1">
      <c r="A16" s="843"/>
      <c r="B16" s="537" t="s">
        <v>235</v>
      </c>
      <c r="C16" s="539">
        <v>0</v>
      </c>
      <c r="D16" s="539">
        <v>520</v>
      </c>
      <c r="E16" s="539">
        <v>190</v>
      </c>
      <c r="F16" s="539">
        <v>0</v>
      </c>
    </row>
    <row r="17" spans="1:6" ht="14.25" customHeight="1">
      <c r="A17" s="843"/>
      <c r="B17" s="537" t="s">
        <v>218</v>
      </c>
      <c r="C17" s="539">
        <v>539</v>
      </c>
      <c r="D17" s="539">
        <v>0</v>
      </c>
      <c r="E17" s="539">
        <v>191</v>
      </c>
      <c r="F17" s="539">
        <v>0</v>
      </c>
    </row>
    <row r="18" spans="1:6" ht="14.25" customHeight="1">
      <c r="A18" s="844"/>
      <c r="B18" s="537" t="s">
        <v>219</v>
      </c>
      <c r="C18" s="539">
        <v>528</v>
      </c>
      <c r="D18" s="539">
        <v>0</v>
      </c>
      <c r="E18" s="539">
        <v>183</v>
      </c>
      <c r="F18" s="539">
        <v>0</v>
      </c>
    </row>
    <row r="19" spans="1:6" ht="14.25" customHeight="1">
      <c r="A19" s="842">
        <v>2021</v>
      </c>
      <c r="B19" s="537" t="s">
        <v>226</v>
      </c>
      <c r="C19" s="539">
        <v>8681</v>
      </c>
      <c r="D19" s="539">
        <v>1208</v>
      </c>
      <c r="E19" s="539">
        <v>240</v>
      </c>
      <c r="F19" s="539">
        <v>0</v>
      </c>
    </row>
    <row r="20" spans="1:6" ht="14.25" customHeight="1">
      <c r="A20" s="843"/>
      <c r="B20" s="537" t="s">
        <v>227</v>
      </c>
      <c r="C20" s="539">
        <v>3187</v>
      </c>
      <c r="D20" s="539">
        <v>1114</v>
      </c>
      <c r="E20" s="539">
        <v>0</v>
      </c>
      <c r="F20" s="539">
        <v>0</v>
      </c>
    </row>
    <row r="21" spans="1:6" ht="14.25" customHeight="1">
      <c r="A21" s="843"/>
      <c r="B21" s="537" t="s">
        <v>228</v>
      </c>
      <c r="C21" s="539">
        <v>77</v>
      </c>
      <c r="D21" s="539">
        <v>1812</v>
      </c>
      <c r="E21" s="539">
        <v>258</v>
      </c>
      <c r="F21" s="539">
        <v>0</v>
      </c>
    </row>
    <row r="22" spans="1:6" ht="14.25" customHeight="1">
      <c r="A22" s="843"/>
      <c r="B22" s="537" t="s">
        <v>229</v>
      </c>
      <c r="C22" s="539">
        <v>0</v>
      </c>
      <c r="D22" s="539">
        <v>723</v>
      </c>
      <c r="E22" s="539">
        <v>184</v>
      </c>
      <c r="F22" s="539">
        <v>0</v>
      </c>
    </row>
    <row r="23" spans="1:6" ht="14.25" customHeight="1">
      <c r="A23" s="843"/>
      <c r="B23" s="537" t="s">
        <v>230</v>
      </c>
      <c r="C23" s="539">
        <v>0</v>
      </c>
      <c r="D23" s="539">
        <v>723</v>
      </c>
      <c r="E23" s="539">
        <v>179</v>
      </c>
      <c r="F23" s="539">
        <v>0</v>
      </c>
    </row>
    <row r="24" spans="1:6" ht="14.25" customHeight="1">
      <c r="A24" s="843"/>
      <c r="B24" s="537" t="s">
        <v>231</v>
      </c>
      <c r="C24" s="539">
        <v>78</v>
      </c>
      <c r="D24" s="539">
        <v>1775</v>
      </c>
      <c r="E24" s="539">
        <v>207</v>
      </c>
      <c r="F24" s="539">
        <v>0</v>
      </c>
    </row>
    <row r="25" spans="1:6" ht="14.25" customHeight="1">
      <c r="A25" s="843"/>
      <c r="B25" s="537" t="s">
        <v>232</v>
      </c>
      <c r="C25" s="539">
        <v>39</v>
      </c>
      <c r="D25" s="539">
        <v>675</v>
      </c>
      <c r="E25" s="539">
        <v>308</v>
      </c>
      <c r="F25" s="539">
        <v>0</v>
      </c>
    </row>
    <row r="26" spans="1:6" ht="14.25" customHeight="1">
      <c r="A26" s="843"/>
      <c r="B26" s="537" t="s">
        <v>233</v>
      </c>
      <c r="C26" s="539">
        <v>76</v>
      </c>
      <c r="D26" s="539">
        <v>876</v>
      </c>
      <c r="E26" s="539">
        <v>244</v>
      </c>
      <c r="F26" s="539">
        <v>0</v>
      </c>
    </row>
    <row r="27" spans="1:6" ht="14.25" customHeight="1">
      <c r="A27" s="843"/>
      <c r="B27" s="537" t="s">
        <v>234</v>
      </c>
      <c r="C27" s="539">
        <v>0</v>
      </c>
      <c r="D27" s="539">
        <v>624</v>
      </c>
      <c r="E27" s="539">
        <v>272</v>
      </c>
      <c r="F27" s="539">
        <v>0</v>
      </c>
    </row>
    <row r="28" spans="1:6" ht="14.25" customHeight="1">
      <c r="A28" s="843"/>
      <c r="B28" s="537" t="s">
        <v>235</v>
      </c>
      <c r="C28" s="539">
        <v>0</v>
      </c>
      <c r="D28" s="539">
        <v>655</v>
      </c>
      <c r="E28" s="539">
        <v>281</v>
      </c>
      <c r="F28" s="539">
        <v>0</v>
      </c>
    </row>
    <row r="29" spans="1:6" ht="14.25" customHeight="1">
      <c r="A29" s="843"/>
      <c r="B29" s="537" t="s">
        <v>218</v>
      </c>
      <c r="C29" s="539">
        <v>0</v>
      </c>
      <c r="D29" s="539">
        <v>621</v>
      </c>
      <c r="E29" s="539">
        <v>197</v>
      </c>
      <c r="F29" s="539">
        <v>0</v>
      </c>
    </row>
    <row r="30" spans="1:6" ht="14.25" customHeight="1">
      <c r="A30" s="844"/>
      <c r="B30" s="537" t="s">
        <v>219</v>
      </c>
      <c r="C30" s="539"/>
      <c r="D30" s="539"/>
      <c r="E30" s="539"/>
      <c r="F30" s="539"/>
    </row>
    <row r="31" spans="1:6" ht="14.25" customHeight="1">
      <c r="A31" s="364" t="s">
        <v>370</v>
      </c>
      <c r="B31" s="364"/>
      <c r="C31" s="316"/>
      <c r="D31" s="316"/>
      <c r="E31" s="316"/>
    </row>
  </sheetData>
  <mergeCells count="8">
    <mergeCell ref="A19:A30"/>
    <mergeCell ref="A5:A6"/>
    <mergeCell ref="B5:B6"/>
    <mergeCell ref="C5:E5"/>
    <mergeCell ref="A1:F1"/>
    <mergeCell ref="A3:F3"/>
    <mergeCell ref="A4:F4"/>
    <mergeCell ref="A7:A18"/>
  </mergeCells>
  <pageMargins left="0.70866141732283472" right="0.70866141732283472" top="0.74803149606299213" bottom="0.74803149606299213" header="0.31496062992125984" footer="0.31496062992125984"/>
  <pageSetup paperSize="1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79998168889431442"/>
    <pageSetUpPr fitToPage="1"/>
  </sheetPr>
  <dimension ref="B1:F10"/>
  <sheetViews>
    <sheetView topLeftCell="A4" zoomScaleNormal="100" workbookViewId="0">
      <selection activeCell="F12" sqref="F12"/>
    </sheetView>
  </sheetViews>
  <sheetFormatPr baseColWidth="10" defaultColWidth="10.921875" defaultRowHeight="17.399999999999999"/>
  <cols>
    <col min="1" max="1" width="3.69140625" customWidth="1"/>
    <col min="2" max="2" width="22.23046875" customWidth="1"/>
    <col min="3" max="5" width="11.921875" customWidth="1"/>
  </cols>
  <sheetData>
    <row r="1" spans="2:6">
      <c r="B1" s="725" t="s">
        <v>377</v>
      </c>
      <c r="C1" s="725"/>
      <c r="D1" s="725"/>
      <c r="E1" s="725"/>
    </row>
    <row r="2" spans="2:6">
      <c r="B2" s="17"/>
      <c r="C2" s="17"/>
      <c r="D2" s="17"/>
      <c r="E2" s="17"/>
    </row>
    <row r="3" spans="2:6">
      <c r="B3" s="725" t="s">
        <v>378</v>
      </c>
      <c r="C3" s="725"/>
      <c r="D3" s="725"/>
      <c r="E3" s="725"/>
    </row>
    <row r="4" spans="2:6">
      <c r="B4" s="791" t="s">
        <v>379</v>
      </c>
      <c r="C4" s="791"/>
      <c r="D4" s="791"/>
      <c r="E4" s="791"/>
    </row>
    <row r="5" spans="2:6">
      <c r="B5" s="858"/>
      <c r="C5" s="860" t="s">
        <v>380</v>
      </c>
      <c r="D5" s="861"/>
      <c r="E5" s="862"/>
    </row>
    <row r="6" spans="2:6" ht="38.25" customHeight="1">
      <c r="B6" s="859"/>
      <c r="C6" s="427" t="s">
        <v>381</v>
      </c>
      <c r="D6" s="428" t="s">
        <v>382</v>
      </c>
      <c r="E6" s="427" t="s">
        <v>383</v>
      </c>
    </row>
    <row r="7" spans="2:6" ht="44.25" customHeight="1">
      <c r="B7" s="461" t="s">
        <v>724</v>
      </c>
      <c r="C7" s="430">
        <v>0</v>
      </c>
      <c r="D7" s="430">
        <v>0.13500000000000001</v>
      </c>
      <c r="E7" s="430">
        <v>8.3000000000000004E-2</v>
      </c>
      <c r="F7" s="127"/>
    </row>
    <row r="8" spans="2:6">
      <c r="B8" s="788" t="s">
        <v>384</v>
      </c>
      <c r="C8" s="789"/>
      <c r="D8" s="789"/>
      <c r="E8" s="790"/>
    </row>
    <row r="9" spans="2:6" ht="50.1" customHeight="1">
      <c r="B9" s="857" t="s">
        <v>723</v>
      </c>
      <c r="C9" s="857"/>
      <c r="D9" s="857"/>
      <c r="E9" s="857"/>
    </row>
    <row r="10" spans="2:6">
      <c r="C10" s="127"/>
    </row>
  </sheetData>
  <mergeCells count="7">
    <mergeCell ref="B1:E1"/>
    <mergeCell ref="B4:E4"/>
    <mergeCell ref="B9:E9"/>
    <mergeCell ref="B8:E8"/>
    <mergeCell ref="B5:B6"/>
    <mergeCell ref="C5:E5"/>
    <mergeCell ref="B3:E3"/>
  </mergeCells>
  <pageMargins left="0.70866141732283472" right="0.70866141732283472" top="0.74803149606299213" bottom="0.74803149606299213" header="0.31496062992125984" footer="0.31496062992125984"/>
  <pageSetup paperSize="126" orientation="portrait" r:id="rId1"/>
  <headerFooter>
    <oddFooter>&amp;C&amp;11&amp;A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A1:J59"/>
  <sheetViews>
    <sheetView workbookViewId="0">
      <selection activeCell="L24" sqref="L24"/>
    </sheetView>
  </sheetViews>
  <sheetFormatPr baseColWidth="10" defaultColWidth="11.07421875" defaultRowHeight="15" customHeight="1"/>
  <cols>
    <col min="1" max="1" width="5.23046875" style="44" customWidth="1"/>
    <col min="2" max="5" width="10.23046875" style="44" customWidth="1"/>
    <col min="6" max="6" width="9.23046875" style="44" customWidth="1"/>
    <col min="7" max="7" width="5.3828125" style="44" customWidth="1"/>
    <col min="8" max="8" width="3.3828125" style="44" customWidth="1"/>
    <col min="9" max="16384" width="11.07421875" style="44"/>
  </cols>
  <sheetData>
    <row r="1" spans="1:8" ht="4.5" customHeight="1">
      <c r="A1" s="735"/>
      <c r="B1" s="735"/>
      <c r="C1" s="735"/>
      <c r="D1" s="735"/>
      <c r="E1" s="735"/>
      <c r="F1" s="735"/>
      <c r="G1" s="735"/>
      <c r="H1" s="40"/>
    </row>
    <row r="2" spans="1:8" s="43" customFormat="1" ht="15" customHeight="1">
      <c r="A2" s="735" t="s">
        <v>18</v>
      </c>
      <c r="B2" s="735"/>
      <c r="C2" s="735"/>
      <c r="D2" s="735"/>
      <c r="E2" s="735"/>
      <c r="F2" s="735"/>
      <c r="G2" s="735"/>
      <c r="H2" s="380"/>
    </row>
    <row r="3" spans="1:8" s="43" customFormat="1" ht="15" customHeight="1">
      <c r="A3" s="735" t="s">
        <v>19</v>
      </c>
      <c r="B3" s="735"/>
      <c r="C3" s="735"/>
      <c r="D3" s="735"/>
      <c r="E3" s="735"/>
      <c r="F3" s="735"/>
      <c r="G3" s="735"/>
      <c r="H3" s="380"/>
    </row>
    <row r="4" spans="1:8" s="43" customFormat="1" ht="7.5" customHeight="1">
      <c r="A4" s="281"/>
      <c r="B4" s="281"/>
      <c r="C4" s="281"/>
      <c r="D4" s="281"/>
      <c r="E4" s="281"/>
      <c r="F4" s="281"/>
      <c r="G4" s="281"/>
      <c r="H4" s="380"/>
    </row>
    <row r="5" spans="1:8" s="43" customFormat="1" ht="15" customHeight="1">
      <c r="A5" s="271" t="s">
        <v>20</v>
      </c>
      <c r="B5" s="272" t="s">
        <v>21</v>
      </c>
      <c r="C5" s="272"/>
      <c r="D5" s="272"/>
      <c r="E5" s="272"/>
      <c r="F5" s="272"/>
      <c r="G5" s="273" t="s">
        <v>22</v>
      </c>
      <c r="H5" s="583"/>
    </row>
    <row r="6" spans="1:8" s="43" customFormat="1" ht="15.75" customHeight="1">
      <c r="A6" s="279" t="s">
        <v>23</v>
      </c>
      <c r="B6" s="736" t="s">
        <v>24</v>
      </c>
      <c r="C6" s="736"/>
      <c r="D6" s="736"/>
      <c r="E6" s="736"/>
      <c r="F6" s="736"/>
      <c r="G6" s="375">
        <v>4</v>
      </c>
      <c r="H6" s="380"/>
    </row>
    <row r="7" spans="1:8" s="43" customFormat="1" ht="15.75" customHeight="1">
      <c r="A7" s="279" t="s">
        <v>25</v>
      </c>
      <c r="B7" s="730" t="s">
        <v>26</v>
      </c>
      <c r="C7" s="730"/>
      <c r="D7" s="730"/>
      <c r="E7" s="730"/>
      <c r="F7" s="730"/>
      <c r="G7" s="375">
        <v>5</v>
      </c>
      <c r="H7" s="380"/>
    </row>
    <row r="8" spans="1:8" s="43" customFormat="1" ht="15.75" customHeight="1">
      <c r="A8" s="279" t="s">
        <v>27</v>
      </c>
      <c r="B8" s="730" t="s">
        <v>28</v>
      </c>
      <c r="C8" s="730"/>
      <c r="D8" s="730"/>
      <c r="E8" s="730"/>
      <c r="F8" s="730"/>
      <c r="G8" s="375">
        <v>6</v>
      </c>
      <c r="H8" s="380"/>
    </row>
    <row r="9" spans="1:8" s="43" customFormat="1" ht="15.75" customHeight="1">
      <c r="A9" s="279" t="s">
        <v>29</v>
      </c>
      <c r="B9" s="730" t="s">
        <v>30</v>
      </c>
      <c r="C9" s="730"/>
      <c r="D9" s="730"/>
      <c r="E9" s="730"/>
      <c r="F9" s="730"/>
      <c r="G9" s="375">
        <v>7</v>
      </c>
      <c r="H9" s="380"/>
    </row>
    <row r="10" spans="1:8" s="43" customFormat="1" ht="30" customHeight="1">
      <c r="A10" s="279" t="s">
        <v>31</v>
      </c>
      <c r="B10" s="730" t="s">
        <v>32</v>
      </c>
      <c r="C10" s="730"/>
      <c r="D10" s="730"/>
      <c r="E10" s="730"/>
      <c r="F10" s="730"/>
      <c r="G10" s="375">
        <v>8</v>
      </c>
      <c r="H10" s="380"/>
    </row>
    <row r="11" spans="1:8" s="43" customFormat="1" ht="30" customHeight="1">
      <c r="A11" s="279" t="s">
        <v>33</v>
      </c>
      <c r="B11" s="730" t="s">
        <v>34</v>
      </c>
      <c r="C11" s="730"/>
      <c r="D11" s="730"/>
      <c r="E11" s="730"/>
      <c r="F11" s="730"/>
      <c r="G11" s="375">
        <v>9</v>
      </c>
      <c r="H11" s="380"/>
    </row>
    <row r="12" spans="1:8" s="43" customFormat="1" ht="15.75" customHeight="1">
      <c r="A12" s="279" t="s">
        <v>35</v>
      </c>
      <c r="B12" s="730" t="s">
        <v>36</v>
      </c>
      <c r="C12" s="730"/>
      <c r="D12" s="730"/>
      <c r="E12" s="730"/>
      <c r="F12" s="730"/>
      <c r="G12" s="375">
        <v>10</v>
      </c>
      <c r="H12" s="380"/>
    </row>
    <row r="13" spans="1:8" s="43" customFormat="1" ht="15.75" customHeight="1">
      <c r="A13" s="279" t="s">
        <v>37</v>
      </c>
      <c r="B13" s="728" t="s">
        <v>38</v>
      </c>
      <c r="C13" s="728"/>
      <c r="D13" s="728"/>
      <c r="E13" s="728"/>
      <c r="F13" s="728"/>
      <c r="G13" s="375">
        <v>11</v>
      </c>
      <c r="H13" s="584"/>
    </row>
    <row r="14" spans="1:8" s="43" customFormat="1" ht="15.75" customHeight="1">
      <c r="A14" s="279" t="s">
        <v>39</v>
      </c>
      <c r="B14" s="728" t="s">
        <v>40</v>
      </c>
      <c r="C14" s="728"/>
      <c r="D14" s="728"/>
      <c r="E14" s="728"/>
      <c r="F14" s="728"/>
      <c r="G14" s="375">
        <v>12</v>
      </c>
      <c r="H14" s="584"/>
    </row>
    <row r="15" spans="1:8" s="43" customFormat="1" ht="15.75" customHeight="1">
      <c r="A15" s="279" t="s">
        <v>41</v>
      </c>
      <c r="B15" s="728" t="s">
        <v>42</v>
      </c>
      <c r="C15" s="728"/>
      <c r="D15" s="728"/>
      <c r="E15" s="728"/>
      <c r="F15" s="728"/>
      <c r="G15" s="375">
        <v>13</v>
      </c>
      <c r="H15" s="584"/>
    </row>
    <row r="16" spans="1:8" s="43" customFormat="1" ht="15.75" customHeight="1">
      <c r="A16" s="279" t="s">
        <v>43</v>
      </c>
      <c r="B16" s="728" t="s">
        <v>44</v>
      </c>
      <c r="C16" s="728"/>
      <c r="D16" s="728"/>
      <c r="E16" s="728"/>
      <c r="F16" s="728"/>
      <c r="G16" s="375">
        <v>14</v>
      </c>
      <c r="H16" s="584"/>
    </row>
    <row r="17" spans="1:10" s="43" customFormat="1" ht="15.75" customHeight="1">
      <c r="A17" s="279" t="s">
        <v>45</v>
      </c>
      <c r="B17" s="728" t="s">
        <v>46</v>
      </c>
      <c r="C17" s="728"/>
      <c r="D17" s="728"/>
      <c r="E17" s="728"/>
      <c r="F17" s="728"/>
      <c r="G17" s="375">
        <v>15</v>
      </c>
      <c r="H17" s="584"/>
      <c r="I17" s="380"/>
      <c r="J17" s="380"/>
    </row>
    <row r="18" spans="1:10" s="43" customFormat="1" ht="15.75" customHeight="1">
      <c r="A18" s="279" t="s">
        <v>47</v>
      </c>
      <c r="B18" s="728" t="s">
        <v>48</v>
      </c>
      <c r="C18" s="728"/>
      <c r="D18" s="728"/>
      <c r="E18" s="728"/>
      <c r="F18" s="728"/>
      <c r="G18" s="375">
        <v>16</v>
      </c>
      <c r="H18" s="584"/>
      <c r="I18" s="380"/>
      <c r="J18" s="380"/>
    </row>
    <row r="19" spans="1:10" s="43" customFormat="1" ht="30" customHeight="1">
      <c r="A19" s="279" t="s">
        <v>49</v>
      </c>
      <c r="B19" s="728" t="s">
        <v>50</v>
      </c>
      <c r="C19" s="728"/>
      <c r="D19" s="728"/>
      <c r="E19" s="728"/>
      <c r="F19" s="728"/>
      <c r="G19" s="375">
        <v>17</v>
      </c>
      <c r="H19" s="584"/>
      <c r="I19" s="380"/>
      <c r="J19" s="380"/>
    </row>
    <row r="20" spans="1:10" s="43" customFormat="1" ht="15.75" customHeight="1">
      <c r="A20" s="279" t="s">
        <v>51</v>
      </c>
      <c r="B20" s="728" t="s">
        <v>52</v>
      </c>
      <c r="C20" s="728"/>
      <c r="D20" s="728"/>
      <c r="E20" s="728"/>
      <c r="F20" s="728"/>
      <c r="G20" s="375">
        <v>18</v>
      </c>
      <c r="H20" s="584"/>
      <c r="I20" s="380"/>
      <c r="J20" s="380"/>
    </row>
    <row r="21" spans="1:10" s="43" customFormat="1" ht="15.75" customHeight="1">
      <c r="A21" s="279" t="s">
        <v>53</v>
      </c>
      <c r="B21" s="730" t="s">
        <v>54</v>
      </c>
      <c r="C21" s="730"/>
      <c r="D21" s="730"/>
      <c r="E21" s="730"/>
      <c r="F21" s="730"/>
      <c r="G21" s="375">
        <v>19</v>
      </c>
      <c r="H21" s="380"/>
      <c r="I21" s="380"/>
      <c r="J21" s="380"/>
    </row>
    <row r="22" spans="1:10" s="43" customFormat="1" ht="15.75" customHeight="1">
      <c r="A22" s="279" t="s">
        <v>55</v>
      </c>
      <c r="B22" s="730" t="s">
        <v>56</v>
      </c>
      <c r="C22" s="730"/>
      <c r="D22" s="730"/>
      <c r="E22" s="730"/>
      <c r="F22" s="730"/>
      <c r="G22" s="375">
        <v>20</v>
      </c>
      <c r="H22" s="380"/>
      <c r="I22" s="380"/>
      <c r="J22" s="380"/>
    </row>
    <row r="23" spans="1:10" s="43" customFormat="1" ht="15.75" customHeight="1">
      <c r="A23" s="279" t="s">
        <v>57</v>
      </c>
      <c r="B23" s="730" t="s">
        <v>58</v>
      </c>
      <c r="C23" s="730"/>
      <c r="D23" s="730"/>
      <c r="E23" s="730"/>
      <c r="F23" s="730"/>
      <c r="G23" s="375">
        <v>22</v>
      </c>
      <c r="H23" s="380"/>
      <c r="I23" s="380"/>
      <c r="J23" s="380"/>
    </row>
    <row r="24" spans="1:10" s="43" customFormat="1" ht="15.75" customHeight="1">
      <c r="A24" s="279" t="s">
        <v>59</v>
      </c>
      <c r="B24" s="730" t="s">
        <v>60</v>
      </c>
      <c r="C24" s="730"/>
      <c r="D24" s="730"/>
      <c r="E24" s="730"/>
      <c r="F24" s="730"/>
      <c r="G24" s="375">
        <v>23</v>
      </c>
      <c r="H24" s="380"/>
      <c r="I24" s="380"/>
      <c r="J24" s="380"/>
    </row>
    <row r="25" spans="1:10" s="43" customFormat="1" ht="15.75" customHeight="1">
      <c r="A25" s="279" t="s">
        <v>61</v>
      </c>
      <c r="B25" s="730" t="s">
        <v>62</v>
      </c>
      <c r="C25" s="730"/>
      <c r="D25" s="730"/>
      <c r="E25" s="730"/>
      <c r="F25" s="730"/>
      <c r="G25" s="376">
        <v>24</v>
      </c>
      <c r="H25" s="380"/>
      <c r="I25" s="380"/>
      <c r="J25" s="380"/>
    </row>
    <row r="26" spans="1:10" s="43" customFormat="1" ht="15.75" customHeight="1">
      <c r="A26" s="279" t="s">
        <v>63</v>
      </c>
      <c r="B26" s="730" t="s">
        <v>64</v>
      </c>
      <c r="C26" s="730"/>
      <c r="D26" s="730"/>
      <c r="E26" s="730"/>
      <c r="F26" s="730"/>
      <c r="G26" s="376">
        <v>25</v>
      </c>
      <c r="H26" s="380"/>
      <c r="I26" s="380"/>
      <c r="J26" s="380"/>
    </row>
    <row r="27" spans="1:10" s="43" customFormat="1" ht="15.75" customHeight="1">
      <c r="A27" s="279" t="s">
        <v>65</v>
      </c>
      <c r="B27" s="730" t="s">
        <v>66</v>
      </c>
      <c r="C27" s="730"/>
      <c r="D27" s="730"/>
      <c r="E27" s="730"/>
      <c r="F27" s="730"/>
      <c r="G27" s="376" t="s">
        <v>67</v>
      </c>
      <c r="H27" s="380"/>
      <c r="I27" s="380"/>
      <c r="J27" s="380"/>
    </row>
    <row r="28" spans="1:10" s="43" customFormat="1" ht="15.75" customHeight="1">
      <c r="A28" s="279" t="s">
        <v>68</v>
      </c>
      <c r="B28" s="730" t="s">
        <v>69</v>
      </c>
      <c r="C28" s="730"/>
      <c r="D28" s="730"/>
      <c r="E28" s="730"/>
      <c r="F28" s="730"/>
      <c r="G28" s="376" t="s">
        <v>70</v>
      </c>
      <c r="H28" s="380"/>
      <c r="I28" s="380"/>
      <c r="J28" s="380"/>
    </row>
    <row r="29" spans="1:10" s="43" customFormat="1" ht="15.75" customHeight="1">
      <c r="A29" s="279" t="s">
        <v>71</v>
      </c>
      <c r="B29" s="730" t="s">
        <v>72</v>
      </c>
      <c r="C29" s="730"/>
      <c r="D29" s="730"/>
      <c r="E29" s="730"/>
      <c r="F29" s="730"/>
      <c r="G29" s="376" t="s">
        <v>73</v>
      </c>
      <c r="H29" s="380"/>
      <c r="I29" s="380"/>
      <c r="J29" s="380"/>
    </row>
    <row r="30" spans="1:10" s="43" customFormat="1" ht="15.75" customHeight="1">
      <c r="A30" s="279" t="s">
        <v>74</v>
      </c>
      <c r="B30" s="274" t="s">
        <v>75</v>
      </c>
      <c r="C30" s="274"/>
      <c r="D30" s="274"/>
      <c r="E30" s="274"/>
      <c r="F30" s="274"/>
      <c r="G30" s="426">
        <v>27</v>
      </c>
      <c r="H30" s="380"/>
      <c r="I30" s="380"/>
      <c r="J30" s="585"/>
    </row>
    <row r="31" spans="1:10" s="43" customFormat="1" ht="15.75" customHeight="1">
      <c r="A31" s="271" t="s">
        <v>76</v>
      </c>
      <c r="B31" s="272" t="s">
        <v>21</v>
      </c>
      <c r="C31" s="272"/>
      <c r="D31" s="272"/>
      <c r="E31" s="272"/>
      <c r="F31" s="272"/>
      <c r="G31" s="273" t="s">
        <v>22</v>
      </c>
      <c r="H31" s="380"/>
      <c r="I31" s="380"/>
      <c r="J31" s="585"/>
    </row>
    <row r="32" spans="1:10" s="43" customFormat="1" ht="7.5" customHeight="1">
      <c r="A32" s="285"/>
      <c r="B32" s="274"/>
      <c r="C32" s="274"/>
      <c r="D32" s="274"/>
      <c r="E32" s="274"/>
      <c r="F32" s="274"/>
      <c r="G32" s="73"/>
      <c r="H32" s="380"/>
      <c r="I32" s="380"/>
      <c r="J32" s="380"/>
    </row>
    <row r="33" spans="1:8" s="43" customFormat="1" ht="16.5" customHeight="1">
      <c r="A33" s="279" t="s">
        <v>23</v>
      </c>
      <c r="B33" s="732" t="s">
        <v>77</v>
      </c>
      <c r="C33" s="732"/>
      <c r="D33" s="732"/>
      <c r="E33" s="732"/>
      <c r="F33" s="732"/>
      <c r="G33" s="73">
        <v>4</v>
      </c>
      <c r="H33" s="380"/>
    </row>
    <row r="34" spans="1:8" s="43" customFormat="1" ht="16.5" customHeight="1">
      <c r="A34" s="279" t="s">
        <v>25</v>
      </c>
      <c r="B34" s="729" t="s">
        <v>78</v>
      </c>
      <c r="C34" s="729"/>
      <c r="D34" s="729"/>
      <c r="E34" s="729"/>
      <c r="F34" s="729"/>
      <c r="G34" s="73">
        <v>5</v>
      </c>
      <c r="H34" s="380"/>
    </row>
    <row r="35" spans="1:8" s="43" customFormat="1" ht="30" customHeight="1">
      <c r="A35" s="586" t="s">
        <v>27</v>
      </c>
      <c r="B35" s="734" t="s">
        <v>79</v>
      </c>
      <c r="C35" s="734"/>
      <c r="D35" s="734"/>
      <c r="E35" s="734"/>
      <c r="F35" s="734"/>
      <c r="G35" s="73">
        <v>7</v>
      </c>
      <c r="H35" s="380"/>
    </row>
    <row r="36" spans="1:8" s="43" customFormat="1" ht="15.75" customHeight="1">
      <c r="A36" s="586" t="s">
        <v>29</v>
      </c>
      <c r="B36" s="728" t="s">
        <v>38</v>
      </c>
      <c r="C36" s="728"/>
      <c r="D36" s="728"/>
      <c r="E36" s="728"/>
      <c r="F36" s="728"/>
      <c r="G36" s="73">
        <v>11</v>
      </c>
      <c r="H36" s="584"/>
    </row>
    <row r="37" spans="1:8" s="43" customFormat="1" ht="15.75" customHeight="1">
      <c r="A37" s="586" t="s">
        <v>31</v>
      </c>
      <c r="B37" s="733" t="s">
        <v>80</v>
      </c>
      <c r="C37" s="733"/>
      <c r="D37" s="733"/>
      <c r="E37" s="733"/>
      <c r="F37" s="733"/>
      <c r="G37" s="73">
        <v>12</v>
      </c>
      <c r="H37" s="584"/>
    </row>
    <row r="38" spans="1:8" s="43" customFormat="1" ht="15.75" customHeight="1">
      <c r="A38" s="586" t="s">
        <v>33</v>
      </c>
      <c r="B38" s="733" t="s">
        <v>81</v>
      </c>
      <c r="C38" s="733"/>
      <c r="D38" s="733"/>
      <c r="E38" s="733"/>
      <c r="F38" s="733"/>
      <c r="G38" s="73">
        <v>13</v>
      </c>
      <c r="H38" s="380"/>
    </row>
    <row r="39" spans="1:8" s="43" customFormat="1" ht="15.75" customHeight="1">
      <c r="A39" s="586" t="s">
        <v>35</v>
      </c>
      <c r="B39" s="733" t="s">
        <v>82</v>
      </c>
      <c r="C39" s="733"/>
      <c r="D39" s="733"/>
      <c r="E39" s="733"/>
      <c r="F39" s="733"/>
      <c r="G39" s="73">
        <v>14</v>
      </c>
      <c r="H39" s="380"/>
    </row>
    <row r="40" spans="1:8" s="43" customFormat="1" ht="15.75" customHeight="1">
      <c r="A40" s="586" t="s">
        <v>37</v>
      </c>
      <c r="B40" s="730" t="s">
        <v>83</v>
      </c>
      <c r="C40" s="730"/>
      <c r="D40" s="730"/>
      <c r="E40" s="730"/>
      <c r="F40" s="730"/>
      <c r="G40" s="73">
        <v>16</v>
      </c>
      <c r="H40" s="380"/>
    </row>
    <row r="41" spans="1:8" s="43" customFormat="1" ht="15.75" customHeight="1">
      <c r="A41" s="586" t="s">
        <v>84</v>
      </c>
      <c r="B41" s="730" t="s">
        <v>85</v>
      </c>
      <c r="C41" s="730"/>
      <c r="D41" s="730"/>
      <c r="E41" s="730"/>
      <c r="F41" s="730"/>
      <c r="G41" s="73">
        <v>18</v>
      </c>
      <c r="H41" s="380"/>
    </row>
    <row r="42" spans="1:8" s="43" customFormat="1" ht="15.75" customHeight="1">
      <c r="A42" s="586" t="s">
        <v>86</v>
      </c>
      <c r="B42" s="734" t="s">
        <v>87</v>
      </c>
      <c r="C42" s="734"/>
      <c r="D42" s="734"/>
      <c r="E42" s="734"/>
      <c r="F42" s="734"/>
      <c r="G42" s="73">
        <v>20</v>
      </c>
      <c r="H42" s="380"/>
    </row>
    <row r="43" spans="1:8" s="43" customFormat="1" ht="15.75" customHeight="1">
      <c r="A43" s="586" t="s">
        <v>88</v>
      </c>
      <c r="B43" s="728" t="s">
        <v>89</v>
      </c>
      <c r="C43" s="728"/>
      <c r="D43" s="728"/>
      <c r="E43" s="728"/>
      <c r="F43" s="728"/>
      <c r="G43" s="73">
        <v>21</v>
      </c>
      <c r="H43" s="380"/>
    </row>
    <row r="44" spans="1:8" s="43" customFormat="1" ht="12" customHeight="1">
      <c r="A44" s="380"/>
      <c r="B44" s="380"/>
      <c r="C44" s="380"/>
      <c r="D44" s="380"/>
      <c r="E44" s="380"/>
      <c r="F44" s="380"/>
      <c r="G44" s="380"/>
      <c r="H44" s="380"/>
    </row>
    <row r="45" spans="1:8" ht="15" customHeight="1">
      <c r="A45" s="40"/>
      <c r="B45" s="40"/>
      <c r="C45" s="40"/>
      <c r="D45" s="40"/>
      <c r="E45" s="40"/>
      <c r="F45" s="40"/>
      <c r="G45" s="40"/>
      <c r="H45" s="40"/>
    </row>
    <row r="46" spans="1:8" ht="15" customHeight="1">
      <c r="A46" s="279"/>
      <c r="B46" s="731"/>
      <c r="C46" s="731"/>
      <c r="D46" s="731"/>
      <c r="E46" s="731"/>
      <c r="F46" s="731"/>
      <c r="G46" s="40"/>
      <c r="H46" s="40"/>
    </row>
    <row r="59" spans="1:8" ht="30" customHeight="1">
      <c r="A59" s="36"/>
      <c r="B59" s="40"/>
      <c r="C59" s="40"/>
      <c r="D59" s="40"/>
      <c r="E59" s="40"/>
      <c r="F59" s="40"/>
      <c r="G59" s="40"/>
      <c r="H59" s="36"/>
    </row>
  </sheetData>
  <customSheetViews>
    <customSheetView guid="{5CDC6F58-B038-4A0E-A13D-C643B013E119}" topLeftCell="A4">
      <selection activeCell="A30" sqref="A30"/>
      <pageMargins left="0" right="0" top="0" bottom="0" header="0" footer="0"/>
      <pageSetup scale="95" orientation="portrait" r:id="rId1"/>
      <headerFooter differentFirst="1"/>
    </customSheetView>
  </customSheetViews>
  <mergeCells count="39">
    <mergeCell ref="A1:G1"/>
    <mergeCell ref="B24:F24"/>
    <mergeCell ref="B13:F13"/>
    <mergeCell ref="B10:F10"/>
    <mergeCell ref="B22:F22"/>
    <mergeCell ref="B23:F23"/>
    <mergeCell ref="A2:G2"/>
    <mergeCell ref="B7:F7"/>
    <mergeCell ref="B21:F21"/>
    <mergeCell ref="B14:F14"/>
    <mergeCell ref="B8:F8"/>
    <mergeCell ref="B9:F9"/>
    <mergeCell ref="B11:F11"/>
    <mergeCell ref="A3:G3"/>
    <mergeCell ref="B12:F12"/>
    <mergeCell ref="B6:F6"/>
    <mergeCell ref="B46:F46"/>
    <mergeCell ref="B33:F33"/>
    <mergeCell ref="B37:F37"/>
    <mergeCell ref="B39:F39"/>
    <mergeCell ref="B40:F40"/>
    <mergeCell ref="B38:F38"/>
    <mergeCell ref="B36:F36"/>
    <mergeCell ref="B43:F43"/>
    <mergeCell ref="B35:F35"/>
    <mergeCell ref="B41:F41"/>
    <mergeCell ref="B42:F42"/>
    <mergeCell ref="B20:F20"/>
    <mergeCell ref="B34:F34"/>
    <mergeCell ref="B15:F15"/>
    <mergeCell ref="B16:F16"/>
    <mergeCell ref="B17:F17"/>
    <mergeCell ref="B18:F18"/>
    <mergeCell ref="B19:F19"/>
    <mergeCell ref="B25:F25"/>
    <mergeCell ref="B26:F26"/>
    <mergeCell ref="B27:F27"/>
    <mergeCell ref="B28:F28"/>
    <mergeCell ref="B29:F29"/>
  </mergeCells>
  <hyperlinks>
    <hyperlink ref="G6" location="'4'!A1" display="'4'!A1" xr:uid="{00000000-0004-0000-0200-000000000000}"/>
    <hyperlink ref="G7" location="'5'!A1" display="'5'!A1" xr:uid="{00000000-0004-0000-0200-000001000000}"/>
    <hyperlink ref="G8" location="'6'!Área_de_impresión" display="'6'!Área_de_impresión" xr:uid="{00000000-0004-0000-0200-000002000000}"/>
    <hyperlink ref="G9" location="'7'!Área_de_impresión" display="'7'!Área_de_impresión" xr:uid="{00000000-0004-0000-0200-000003000000}"/>
    <hyperlink ref="G10" location="'8'!Área_de_impresión" display="'8'!Área_de_impresión" xr:uid="{00000000-0004-0000-0200-000004000000}"/>
    <hyperlink ref="G11" location="'9'!Área_de_impresión" display="'9'!Área_de_impresión" xr:uid="{00000000-0004-0000-0200-000005000000}"/>
    <hyperlink ref="G12" location="'10'!Área_de_impresión" display="'10'!Área_de_impresión" xr:uid="{00000000-0004-0000-0200-000006000000}"/>
    <hyperlink ref="G13" location="'11'!A1" display="'11'!A1" xr:uid="{00000000-0004-0000-0200-000007000000}"/>
    <hyperlink ref="G21" location="'19'!A1" display="'19'!A1" xr:uid="{00000000-0004-0000-0200-000008000000}"/>
    <hyperlink ref="G22" location="'20'!A1" display="'20'!A1" xr:uid="{00000000-0004-0000-0200-000009000000}"/>
    <hyperlink ref="G33" location="'4'!A1" display="'4'!A1" xr:uid="{00000000-0004-0000-0200-00000A000000}"/>
    <hyperlink ref="G34" location="'5'!A1" display="'5'!A1" xr:uid="{00000000-0004-0000-0200-00000B000000}"/>
    <hyperlink ref="G35" location="'7'!A1" display="'7'!A1" xr:uid="{00000000-0004-0000-0200-00000C000000}"/>
    <hyperlink ref="G36" location="'11'!A1" display="'11'!A1" xr:uid="{00000000-0004-0000-0200-00000D000000}"/>
    <hyperlink ref="G37" location="'12'!Área_de_impresión" display="'12'!Área_de_impresión" xr:uid="{00000000-0004-0000-0200-00000E000000}"/>
    <hyperlink ref="G38" location="'13'!Área_de_impresión" display="'13'!Área_de_impresión" xr:uid="{00000000-0004-0000-0200-00000F000000}"/>
    <hyperlink ref="G39" location="'14'!Área_de_impresión" display="'14'!Área_de_impresión" xr:uid="{00000000-0004-0000-0200-000010000000}"/>
    <hyperlink ref="G40" location="'16'!A1" display="'16'!A1" xr:uid="{00000000-0004-0000-0200-000011000000}"/>
    <hyperlink ref="G41" location="'18'!A1" display="'18'!A1" xr:uid="{00000000-0004-0000-0200-000012000000}"/>
    <hyperlink ref="G42" location="'20'!A1" display="'20'!A1" xr:uid="{00000000-0004-0000-0200-000013000000}"/>
    <hyperlink ref="G43" location="'21'!A1" display="'21'!A1" xr:uid="{00000000-0004-0000-0200-000014000000}"/>
    <hyperlink ref="G23" location="'22'!A1" display="'22'!A1" xr:uid="{00000000-0004-0000-0200-000015000000}"/>
    <hyperlink ref="G24" location="'23'!A1" display="'23'!A1" xr:uid="{00000000-0004-0000-0200-000016000000}"/>
    <hyperlink ref="G14" location="'12'!A1" display="'12'!A1" xr:uid="{00000000-0004-0000-0200-000018000000}"/>
    <hyperlink ref="G15" location="'13'!A1" display="'13'!A1" xr:uid="{00000000-0004-0000-0200-000019000000}"/>
    <hyperlink ref="G16" location="'14'!A1" display="'14'!A1" xr:uid="{00000000-0004-0000-0200-00001A000000}"/>
    <hyperlink ref="G17" location="'15'!A1" display="'15'!A1" xr:uid="{00000000-0004-0000-0200-00001B000000}"/>
    <hyperlink ref="G18" location="'16'!A1" display="'16'!A1" xr:uid="{00000000-0004-0000-0200-00001C000000}"/>
    <hyperlink ref="G19" location="'17'!A1" display="'17'!A1" xr:uid="{00000000-0004-0000-0200-00001D000000}"/>
    <hyperlink ref="G20" location="'18'!A1" display="'18'!A1" xr:uid="{00000000-0004-0000-0200-00001E000000}"/>
    <hyperlink ref="G25" location="'24'!A1" display="'24'!A1" xr:uid="{43ECAFB1-8836-410A-8FE9-3D921C1F97C0}"/>
    <hyperlink ref="G26" location="'25'!A1" display="'25'!A1" xr:uid="{BE4911B8-A78D-4152-82FB-B72A36EDC254}"/>
    <hyperlink ref="G27" location="'26A'!A1" display="26A" xr:uid="{CE6AC8FE-80CC-49FD-83F8-C31B038DD796}"/>
    <hyperlink ref="G28" location="'26B'!A1" display="26B" xr:uid="{76BDD6D2-DF91-4A0D-9F7E-A3F497307DEA}"/>
    <hyperlink ref="G30" location="'27'!A1" display="'27'!A1" xr:uid="{364CBF39-F1F0-4819-BF54-E1DB2B5FD58C}"/>
    <hyperlink ref="G29" location="'26C'!A1" display="26C" xr:uid="{3B27B635-A53D-451D-BD06-E4303897A720}"/>
  </hyperlinks>
  <pageMargins left="0.70866141732283472" right="0.70866141732283472" top="0.70866141732283472" bottom="0.74803149606299213" header="0.31496062992125984" footer="0.31496062992125984"/>
  <pageSetup paperSize="126"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sheetPr>
  <dimension ref="A1:G42"/>
  <sheetViews>
    <sheetView topLeftCell="B7" zoomScaleNormal="100" workbookViewId="0">
      <selection activeCell="G16" sqref="G16"/>
    </sheetView>
  </sheetViews>
  <sheetFormatPr baseColWidth="10" defaultColWidth="11.07421875" defaultRowHeight="15" customHeight="1"/>
  <cols>
    <col min="1" max="1" width="6" style="269" customWidth="1"/>
    <col min="2" max="6" width="9.84375" style="269" customWidth="1"/>
    <col min="7" max="7" width="6.23046875" style="280" customWidth="1"/>
    <col min="8" max="16384" width="11.07421875" style="269"/>
  </cols>
  <sheetData>
    <row r="1" spans="1:7" ht="15" customHeight="1">
      <c r="A1" s="735"/>
      <c r="B1" s="735"/>
      <c r="C1" s="735"/>
      <c r="D1" s="735"/>
      <c r="E1" s="735"/>
      <c r="F1" s="735"/>
      <c r="G1" s="735"/>
    </row>
    <row r="2" spans="1:7" s="270" customFormat="1" ht="15" customHeight="1">
      <c r="A2" s="735" t="s">
        <v>385</v>
      </c>
      <c r="B2" s="735"/>
      <c r="C2" s="735"/>
      <c r="D2" s="735"/>
      <c r="E2" s="735"/>
      <c r="F2" s="735"/>
      <c r="G2" s="735"/>
    </row>
    <row r="3" spans="1:7" s="270" customFormat="1" ht="15" customHeight="1">
      <c r="A3" s="735" t="s">
        <v>386</v>
      </c>
      <c r="B3" s="735"/>
      <c r="C3" s="735"/>
      <c r="D3" s="735"/>
      <c r="E3" s="735"/>
      <c r="F3" s="735"/>
      <c r="G3" s="735"/>
    </row>
    <row r="4" spans="1:7" s="270" customFormat="1" ht="15" customHeight="1">
      <c r="A4" s="735"/>
      <c r="B4" s="735"/>
      <c r="C4" s="735"/>
      <c r="D4" s="735"/>
      <c r="E4" s="735"/>
      <c r="F4" s="735"/>
      <c r="G4" s="735"/>
    </row>
    <row r="5" spans="1:7" s="270" customFormat="1" ht="15" customHeight="1">
      <c r="A5" s="271" t="s">
        <v>20</v>
      </c>
      <c r="B5" s="272" t="s">
        <v>21</v>
      </c>
      <c r="C5" s="272"/>
      <c r="D5" s="272"/>
      <c r="E5" s="272"/>
      <c r="F5" s="272"/>
      <c r="G5" s="273" t="s">
        <v>22</v>
      </c>
    </row>
    <row r="6" spans="1:7" s="270" customFormat="1" ht="15" customHeight="1">
      <c r="A6" s="274"/>
      <c r="B6" s="274"/>
      <c r="C6" s="274"/>
      <c r="D6" s="274"/>
      <c r="E6" s="274"/>
      <c r="F6" s="274"/>
      <c r="G6" s="73"/>
    </row>
    <row r="7" spans="1:7" s="270" customFormat="1" ht="15.75" customHeight="1">
      <c r="A7" s="282" t="s">
        <v>23</v>
      </c>
      <c r="B7" s="864" t="s">
        <v>387</v>
      </c>
      <c r="C7" s="864"/>
      <c r="D7" s="864"/>
      <c r="E7" s="864"/>
      <c r="F7" s="864"/>
      <c r="G7" s="378">
        <v>28</v>
      </c>
    </row>
    <row r="8" spans="1:7" s="270" customFormat="1" ht="15.75" customHeight="1">
      <c r="A8" s="282" t="s">
        <v>25</v>
      </c>
      <c r="B8" s="863" t="s">
        <v>388</v>
      </c>
      <c r="C8" s="863"/>
      <c r="D8" s="863"/>
      <c r="E8" s="863"/>
      <c r="F8" s="863"/>
      <c r="G8" s="378">
        <v>29</v>
      </c>
    </row>
    <row r="9" spans="1:7" s="270" customFormat="1" ht="15.75" customHeight="1">
      <c r="A9" s="282" t="s">
        <v>27</v>
      </c>
      <c r="B9" s="863" t="s">
        <v>389</v>
      </c>
      <c r="C9" s="863"/>
      <c r="D9" s="863"/>
      <c r="E9" s="863"/>
      <c r="F9" s="863"/>
      <c r="G9" s="378">
        <v>30</v>
      </c>
    </row>
    <row r="10" spans="1:7" s="270" customFormat="1" ht="30" customHeight="1">
      <c r="A10" s="282" t="s">
        <v>29</v>
      </c>
      <c r="B10" s="863" t="s">
        <v>390</v>
      </c>
      <c r="C10" s="863"/>
      <c r="D10" s="863"/>
      <c r="E10" s="863"/>
      <c r="F10" s="863"/>
      <c r="G10" s="378">
        <v>31</v>
      </c>
    </row>
    <row r="11" spans="1:7" s="270" customFormat="1" ht="30" customHeight="1">
      <c r="A11" s="282" t="s">
        <v>31</v>
      </c>
      <c r="B11" s="863" t="s">
        <v>391</v>
      </c>
      <c r="C11" s="863"/>
      <c r="D11" s="863"/>
      <c r="E11" s="863"/>
      <c r="F11" s="863"/>
      <c r="G11" s="378">
        <v>32</v>
      </c>
    </row>
    <row r="12" spans="1:7" s="270" customFormat="1" ht="30" customHeight="1">
      <c r="A12" s="282" t="s">
        <v>33</v>
      </c>
      <c r="B12" s="863" t="s">
        <v>392</v>
      </c>
      <c r="C12" s="863"/>
      <c r="D12" s="863"/>
      <c r="E12" s="863"/>
      <c r="F12" s="863"/>
      <c r="G12" s="378">
        <v>33</v>
      </c>
    </row>
    <row r="13" spans="1:7" s="270" customFormat="1" ht="15" customHeight="1">
      <c r="A13" s="282" t="s">
        <v>35</v>
      </c>
      <c r="B13" s="863" t="s">
        <v>393</v>
      </c>
      <c r="C13" s="863"/>
      <c r="D13" s="863"/>
      <c r="E13" s="863"/>
      <c r="F13" s="863"/>
      <c r="G13" s="378">
        <v>34</v>
      </c>
    </row>
    <row r="14" spans="1:7" s="270" customFormat="1" ht="15" customHeight="1">
      <c r="A14" s="282" t="s">
        <v>37</v>
      </c>
      <c r="B14" s="863" t="s">
        <v>394</v>
      </c>
      <c r="C14" s="863"/>
      <c r="D14" s="863"/>
      <c r="E14" s="863"/>
      <c r="F14" s="863"/>
      <c r="G14" s="378">
        <v>35</v>
      </c>
    </row>
    <row r="15" spans="1:7" s="270" customFormat="1" ht="15" customHeight="1">
      <c r="A15" s="282" t="s">
        <v>84</v>
      </c>
      <c r="B15" s="866" t="s">
        <v>395</v>
      </c>
      <c r="C15" s="866"/>
      <c r="D15" s="866"/>
      <c r="E15" s="866"/>
      <c r="F15" s="866"/>
      <c r="G15" s="378">
        <v>36</v>
      </c>
    </row>
    <row r="16" spans="1:7" s="270" customFormat="1" ht="15" customHeight="1">
      <c r="A16" s="282" t="s">
        <v>86</v>
      </c>
      <c r="B16" s="864" t="s">
        <v>396</v>
      </c>
      <c r="C16" s="864"/>
      <c r="D16" s="864"/>
      <c r="E16" s="864"/>
      <c r="F16" s="864"/>
      <c r="G16" s="378">
        <v>37</v>
      </c>
    </row>
    <row r="17" spans="1:7" s="270" customFormat="1" ht="15" customHeight="1">
      <c r="A17" s="282" t="s">
        <v>88</v>
      </c>
      <c r="B17" s="866" t="s">
        <v>397</v>
      </c>
      <c r="C17" s="866"/>
      <c r="D17" s="866"/>
      <c r="E17" s="866"/>
      <c r="F17" s="866"/>
      <c r="G17" s="378">
        <v>38</v>
      </c>
    </row>
    <row r="18" spans="1:7" s="270" customFormat="1" ht="15" customHeight="1">
      <c r="A18" s="282" t="s">
        <v>398</v>
      </c>
      <c r="B18" s="863" t="s">
        <v>399</v>
      </c>
      <c r="C18" s="863"/>
      <c r="D18" s="863"/>
      <c r="E18" s="863"/>
      <c r="F18" s="863"/>
      <c r="G18" s="378">
        <v>39</v>
      </c>
    </row>
    <row r="19" spans="1:7" s="270" customFormat="1" ht="15" customHeight="1">
      <c r="A19" s="282" t="s">
        <v>400</v>
      </c>
      <c r="B19" s="863" t="s">
        <v>401</v>
      </c>
      <c r="C19" s="863"/>
      <c r="D19" s="863"/>
      <c r="E19" s="863"/>
      <c r="F19" s="863"/>
      <c r="G19" s="378">
        <v>40</v>
      </c>
    </row>
    <row r="20" spans="1:7" s="270" customFormat="1" ht="15" customHeight="1">
      <c r="A20" s="282" t="s">
        <v>402</v>
      </c>
      <c r="B20" s="863" t="s">
        <v>54</v>
      </c>
      <c r="C20" s="863"/>
      <c r="D20" s="863"/>
      <c r="E20" s="863"/>
      <c r="F20" s="863"/>
      <c r="G20" s="378">
        <v>41</v>
      </c>
    </row>
    <row r="21" spans="1:7" s="270" customFormat="1" ht="15" customHeight="1">
      <c r="A21" s="282" t="s">
        <v>403</v>
      </c>
      <c r="B21" s="863" t="s">
        <v>404</v>
      </c>
      <c r="C21" s="863"/>
      <c r="D21" s="863"/>
      <c r="E21" s="863"/>
      <c r="F21" s="863"/>
      <c r="G21" s="378">
        <v>42</v>
      </c>
    </row>
    <row r="22" spans="1:7" s="270" customFormat="1" ht="15" customHeight="1">
      <c r="A22" s="275"/>
      <c r="B22" s="275"/>
      <c r="C22" s="275"/>
      <c r="D22" s="275"/>
      <c r="E22" s="275"/>
      <c r="F22" s="275"/>
      <c r="G22" s="283"/>
    </row>
    <row r="23" spans="1:7" s="270" customFormat="1" ht="15" customHeight="1">
      <c r="A23" s="276" t="s">
        <v>405</v>
      </c>
      <c r="B23" s="276" t="s">
        <v>21</v>
      </c>
      <c r="C23" s="276"/>
      <c r="D23" s="276"/>
      <c r="E23" s="276"/>
      <c r="F23" s="276"/>
      <c r="G23" s="379" t="s">
        <v>22</v>
      </c>
    </row>
    <row r="24" spans="1:7" s="270" customFormat="1" ht="15" customHeight="1">
      <c r="A24" s="285"/>
      <c r="B24" s="275"/>
      <c r="C24" s="275"/>
      <c r="D24" s="275"/>
      <c r="E24" s="275"/>
      <c r="F24" s="275"/>
      <c r="G24" s="73"/>
    </row>
    <row r="25" spans="1:7" s="270" customFormat="1" ht="15.75" customHeight="1">
      <c r="A25" s="279" t="s">
        <v>23</v>
      </c>
      <c r="B25" s="864" t="s">
        <v>406</v>
      </c>
      <c r="C25" s="864"/>
      <c r="D25" s="864"/>
      <c r="E25" s="864"/>
      <c r="F25" s="864"/>
      <c r="G25" s="378">
        <v>28</v>
      </c>
    </row>
    <row r="26" spans="1:7" s="270" customFormat="1" ht="15.75" customHeight="1">
      <c r="A26" s="279" t="s">
        <v>25</v>
      </c>
      <c r="B26" s="863" t="s">
        <v>407</v>
      </c>
      <c r="C26" s="863"/>
      <c r="D26" s="863"/>
      <c r="E26" s="863"/>
      <c r="F26" s="863"/>
      <c r="G26" s="378">
        <v>29</v>
      </c>
    </row>
    <row r="27" spans="1:7" s="270" customFormat="1" ht="30" customHeight="1">
      <c r="A27" s="279" t="s">
        <v>27</v>
      </c>
      <c r="B27" s="863" t="s">
        <v>408</v>
      </c>
      <c r="C27" s="863"/>
      <c r="D27" s="863"/>
      <c r="E27" s="863"/>
      <c r="F27" s="863"/>
      <c r="G27" s="378">
        <v>31</v>
      </c>
    </row>
    <row r="28" spans="1:7" s="270" customFormat="1" ht="15.75" customHeight="1">
      <c r="A28" s="627" t="s">
        <v>29</v>
      </c>
      <c r="B28" s="863" t="s">
        <v>409</v>
      </c>
      <c r="C28" s="863"/>
      <c r="D28" s="863"/>
      <c r="E28" s="863"/>
      <c r="F28" s="863"/>
      <c r="G28" s="378">
        <v>35</v>
      </c>
    </row>
    <row r="29" spans="1:7" s="270" customFormat="1" ht="15.75" customHeight="1">
      <c r="A29" s="627" t="s">
        <v>31</v>
      </c>
      <c r="B29" s="866" t="s">
        <v>410</v>
      </c>
      <c r="C29" s="866"/>
      <c r="D29" s="866"/>
      <c r="E29" s="866"/>
      <c r="F29" s="866"/>
      <c r="G29" s="378">
        <v>36</v>
      </c>
    </row>
    <row r="30" spans="1:7" s="270" customFormat="1" ht="15.75" customHeight="1">
      <c r="A30" s="627" t="s">
        <v>33</v>
      </c>
      <c r="B30" s="866" t="s">
        <v>411</v>
      </c>
      <c r="C30" s="866"/>
      <c r="D30" s="866"/>
      <c r="E30" s="866"/>
      <c r="F30" s="866"/>
      <c r="G30" s="378">
        <v>37</v>
      </c>
    </row>
    <row r="31" spans="1:7" s="270" customFormat="1" ht="15.75" customHeight="1">
      <c r="A31" s="627" t="s">
        <v>35</v>
      </c>
      <c r="B31" s="866" t="s">
        <v>397</v>
      </c>
      <c r="C31" s="866"/>
      <c r="D31" s="866"/>
      <c r="E31" s="866"/>
      <c r="F31" s="866"/>
      <c r="G31" s="378">
        <v>38</v>
      </c>
    </row>
    <row r="32" spans="1:7" s="270" customFormat="1" ht="15.75" customHeight="1">
      <c r="A32" s="627" t="s">
        <v>37</v>
      </c>
      <c r="B32" s="730" t="s">
        <v>399</v>
      </c>
      <c r="C32" s="730"/>
      <c r="D32" s="730"/>
      <c r="E32" s="730"/>
      <c r="F32" s="730"/>
      <c r="G32" s="378">
        <v>39</v>
      </c>
    </row>
    <row r="33" spans="1:7" s="270" customFormat="1" ht="15.75" customHeight="1">
      <c r="A33" s="627" t="s">
        <v>84</v>
      </c>
      <c r="B33" s="863" t="s">
        <v>412</v>
      </c>
      <c r="C33" s="863"/>
      <c r="D33" s="863"/>
      <c r="E33" s="863"/>
      <c r="F33" s="863"/>
      <c r="G33" s="378">
        <v>40</v>
      </c>
    </row>
    <row r="34" spans="1:7" s="270" customFormat="1" ht="30" customHeight="1">
      <c r="A34" s="627" t="s">
        <v>86</v>
      </c>
      <c r="B34" s="863" t="s">
        <v>413</v>
      </c>
      <c r="C34" s="863"/>
      <c r="D34" s="863"/>
      <c r="E34" s="863"/>
      <c r="F34" s="863"/>
      <c r="G34" s="378">
        <v>42</v>
      </c>
    </row>
    <row r="35" spans="1:7" s="270" customFormat="1" ht="15.75" customHeight="1">
      <c r="A35" s="627" t="s">
        <v>88</v>
      </c>
      <c r="B35" s="864" t="s">
        <v>414</v>
      </c>
      <c r="C35" s="864"/>
      <c r="D35" s="864"/>
      <c r="E35" s="864"/>
      <c r="F35" s="864"/>
      <c r="G35" s="378">
        <v>43</v>
      </c>
    </row>
    <row r="36" spans="1:7" s="270" customFormat="1" ht="15" customHeight="1">
      <c r="A36" s="277"/>
      <c r="B36" s="385"/>
      <c r="C36" s="385"/>
      <c r="D36" s="385"/>
      <c r="E36" s="385"/>
      <c r="F36" s="385"/>
      <c r="G36" s="628"/>
    </row>
    <row r="37" spans="1:7" s="270" customFormat="1" ht="12" customHeight="1">
      <c r="A37" s="277"/>
      <c r="B37" s="385"/>
      <c r="C37" s="385"/>
      <c r="D37" s="385"/>
      <c r="E37" s="385"/>
      <c r="F37" s="385"/>
      <c r="G37" s="629"/>
    </row>
    <row r="38" spans="1:7" s="270" customFormat="1" ht="12" customHeight="1">
      <c r="A38" s="277"/>
      <c r="B38" s="385"/>
      <c r="C38" s="385"/>
      <c r="D38" s="385"/>
      <c r="E38" s="385"/>
      <c r="F38" s="385"/>
      <c r="G38" s="629"/>
    </row>
    <row r="39" spans="1:7" s="270" customFormat="1" ht="12" customHeight="1">
      <c r="A39" s="278"/>
      <c r="B39" s="385"/>
      <c r="C39" s="385"/>
      <c r="D39" s="385"/>
      <c r="E39" s="385"/>
      <c r="F39" s="385"/>
      <c r="G39" s="629"/>
    </row>
    <row r="40" spans="1:7" s="270" customFormat="1" ht="12" customHeight="1">
      <c r="A40" s="385"/>
      <c r="B40" s="103"/>
      <c r="C40" s="385"/>
      <c r="D40" s="385"/>
      <c r="E40" s="385"/>
      <c r="F40" s="385"/>
      <c r="G40" s="629"/>
    </row>
    <row r="42" spans="1:7" ht="15" customHeight="1">
      <c r="A42" s="279"/>
      <c r="B42" s="865"/>
      <c r="C42" s="865"/>
      <c r="D42" s="865"/>
      <c r="E42" s="865"/>
      <c r="F42" s="865"/>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2:F42"/>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0.70866141732283472" bottom="0.74803149606299213" header="0.31496062992125984" footer="0.31496062992125984"/>
  <pageSetup paperSize="126"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tabColor theme="6" tint="0.79998168889431442"/>
    <pageSetUpPr fitToPage="1"/>
  </sheetPr>
  <dimension ref="C1:S36"/>
  <sheetViews>
    <sheetView zoomScaleNormal="100" workbookViewId="0">
      <selection activeCell="I14" sqref="I14"/>
    </sheetView>
  </sheetViews>
  <sheetFormatPr baseColWidth="10" defaultColWidth="10.921875" defaultRowHeight="11.4"/>
  <cols>
    <col min="1" max="2" width="0.84375" style="1" customWidth="1"/>
    <col min="3" max="8" width="10.07421875" style="1" customWidth="1"/>
    <col min="9" max="9" width="1.53515625" style="21" customWidth="1"/>
    <col min="10" max="15" width="10.921875" style="21" customWidth="1"/>
    <col min="16" max="19" width="10.921875" style="21"/>
    <col min="20" max="16384" width="10.921875" style="1"/>
  </cols>
  <sheetData>
    <row r="1" spans="3:19" s="15" customFormat="1" ht="13.2">
      <c r="C1" s="725" t="s">
        <v>90</v>
      </c>
      <c r="D1" s="725"/>
      <c r="E1" s="725"/>
      <c r="F1" s="725"/>
      <c r="G1" s="725"/>
      <c r="H1" s="725"/>
      <c r="I1" s="592"/>
      <c r="J1" s="592"/>
      <c r="K1" s="592"/>
      <c r="L1" s="592"/>
      <c r="M1" s="592"/>
      <c r="N1" s="592"/>
      <c r="O1" s="592"/>
      <c r="P1" s="592"/>
      <c r="Q1" s="592"/>
      <c r="R1" s="592"/>
      <c r="S1" s="592"/>
    </row>
    <row r="2" spans="3:19" s="15" customFormat="1" ht="13.2">
      <c r="C2" s="17"/>
      <c r="D2" s="17"/>
      <c r="E2" s="17"/>
      <c r="F2" s="17"/>
      <c r="G2" s="17"/>
      <c r="H2" s="17"/>
      <c r="I2" s="592"/>
      <c r="J2" s="592"/>
      <c r="K2" s="592"/>
      <c r="L2" s="592"/>
      <c r="M2" s="592"/>
      <c r="N2" s="592"/>
      <c r="O2" s="592"/>
      <c r="P2" s="592"/>
      <c r="Q2" s="592"/>
      <c r="R2" s="592"/>
      <c r="S2" s="592"/>
    </row>
    <row r="3" spans="3:19" s="15" customFormat="1" ht="13.5" customHeight="1">
      <c r="C3" s="812" t="s">
        <v>415</v>
      </c>
      <c r="D3" s="812"/>
      <c r="E3" s="812"/>
      <c r="F3" s="812"/>
      <c r="G3" s="812"/>
      <c r="H3" s="812"/>
      <c r="I3" s="592"/>
      <c r="J3" s="592"/>
      <c r="K3" s="592"/>
      <c r="L3" s="592"/>
      <c r="M3" s="592"/>
      <c r="N3" s="592"/>
      <c r="O3" s="592"/>
      <c r="P3" s="592"/>
      <c r="Q3" s="592"/>
      <c r="R3" s="592"/>
      <c r="S3" s="592"/>
    </row>
    <row r="4" spans="3:19" s="15" customFormat="1" ht="13.2">
      <c r="C4" s="725" t="s">
        <v>92</v>
      </c>
      <c r="D4" s="725"/>
      <c r="E4" s="725"/>
      <c r="F4" s="725"/>
      <c r="G4" s="725"/>
      <c r="H4" s="725"/>
      <c r="I4" s="593"/>
      <c r="J4" s="592"/>
      <c r="K4" s="592"/>
      <c r="L4" s="592"/>
      <c r="M4" s="592"/>
      <c r="N4" s="592"/>
      <c r="O4" s="592"/>
      <c r="P4" s="592"/>
      <c r="Q4" s="592"/>
      <c r="R4" s="592"/>
      <c r="S4" s="592"/>
    </row>
    <row r="5" spans="3:19" s="22" customFormat="1" ht="30" customHeight="1">
      <c r="C5" s="104" t="s">
        <v>93</v>
      </c>
      <c r="D5" s="104" t="s">
        <v>416</v>
      </c>
      <c r="E5" s="104" t="s">
        <v>95</v>
      </c>
      <c r="F5" s="104" t="s">
        <v>96</v>
      </c>
      <c r="G5" s="104" t="s">
        <v>97</v>
      </c>
      <c r="H5" s="104" t="s">
        <v>417</v>
      </c>
      <c r="I5" s="20"/>
      <c r="J5" s="592"/>
      <c r="K5" s="105"/>
      <c r="L5" s="20"/>
      <c r="M5" s="20"/>
      <c r="N5" s="20"/>
      <c r="O5" s="20"/>
      <c r="P5" s="20"/>
      <c r="Q5" s="20"/>
      <c r="R5" s="20"/>
      <c r="S5" s="20"/>
    </row>
    <row r="6" spans="3:19" s="22" customFormat="1" ht="15.75" customHeight="1">
      <c r="C6" s="264">
        <v>44317</v>
      </c>
      <c r="D6" s="338">
        <v>283.52999999999997</v>
      </c>
      <c r="E6" s="338">
        <v>1189.8499999999999</v>
      </c>
      <c r="F6" s="338">
        <v>1181.08</v>
      </c>
      <c r="G6" s="338">
        <v>197.47</v>
      </c>
      <c r="H6" s="338">
        <v>292.3</v>
      </c>
      <c r="I6" s="20"/>
      <c r="K6" s="432"/>
      <c r="L6" s="106"/>
      <c r="M6" s="20"/>
      <c r="N6" s="106"/>
      <c r="O6" s="20"/>
      <c r="P6" s="20"/>
      <c r="Q6" s="20"/>
      <c r="R6" s="20"/>
      <c r="S6" s="20"/>
    </row>
    <row r="7" spans="3:19" s="22" customFormat="1" ht="15.75" customHeight="1">
      <c r="C7" s="264">
        <v>44348</v>
      </c>
      <c r="D7" s="338">
        <v>280.60000000000002</v>
      </c>
      <c r="E7" s="338">
        <v>1189.8499999999999</v>
      </c>
      <c r="F7" s="338">
        <v>1181.04</v>
      </c>
      <c r="G7" s="338">
        <v>197.47</v>
      </c>
      <c r="H7" s="338">
        <v>289.41000000000003</v>
      </c>
      <c r="I7" s="98"/>
      <c r="K7" s="432"/>
      <c r="L7" s="107"/>
      <c r="M7" s="107"/>
      <c r="N7" s="107"/>
      <c r="O7" s="108"/>
      <c r="R7" s="109"/>
      <c r="S7" s="20"/>
    </row>
    <row r="8" spans="3:19" s="22" customFormat="1" ht="15.75" customHeight="1">
      <c r="C8" s="264">
        <v>44378</v>
      </c>
      <c r="D8" s="338">
        <v>279.86</v>
      </c>
      <c r="E8" s="338">
        <v>1194.8</v>
      </c>
      <c r="F8" s="338">
        <v>1183.47</v>
      </c>
      <c r="G8" s="338">
        <v>198.84</v>
      </c>
      <c r="H8" s="338">
        <v>291.18</v>
      </c>
      <c r="J8" s="194"/>
      <c r="K8" s="98"/>
      <c r="L8" s="107"/>
      <c r="M8" s="107"/>
      <c r="N8" s="107"/>
      <c r="O8" s="108"/>
      <c r="R8" s="110"/>
      <c r="S8" s="20"/>
    </row>
    <row r="9" spans="3:19" s="22" customFormat="1" ht="15.75" customHeight="1">
      <c r="C9" s="264">
        <v>44409</v>
      </c>
      <c r="D9" s="338">
        <v>280.75</v>
      </c>
      <c r="E9" s="338">
        <v>1186.1199999999999</v>
      </c>
      <c r="F9" s="338">
        <v>1182.24</v>
      </c>
      <c r="G9" s="338">
        <v>197.85</v>
      </c>
      <c r="H9" s="338">
        <v>284.63</v>
      </c>
      <c r="I9" s="106"/>
      <c r="K9" s="105"/>
      <c r="L9" s="106"/>
      <c r="M9" s="111"/>
      <c r="N9" s="106"/>
      <c r="O9" s="20"/>
      <c r="P9" s="20"/>
      <c r="Q9" s="20"/>
      <c r="R9" s="20"/>
      <c r="S9" s="20"/>
    </row>
    <row r="10" spans="3:19" s="22" customFormat="1" ht="15.75" customHeight="1">
      <c r="C10" s="264">
        <v>44440</v>
      </c>
      <c r="D10" s="338">
        <v>286.48</v>
      </c>
      <c r="E10" s="338">
        <v>1197.77</v>
      </c>
      <c r="F10" s="338">
        <v>1186.6199999999999</v>
      </c>
      <c r="G10" s="338">
        <v>201.27</v>
      </c>
      <c r="H10" s="338">
        <v>297.63</v>
      </c>
      <c r="I10" s="112"/>
      <c r="J10" s="96"/>
      <c r="K10" s="113"/>
      <c r="L10" s="113"/>
      <c r="M10" s="113"/>
      <c r="N10" s="113"/>
      <c r="O10" s="113"/>
      <c r="P10" s="106"/>
      <c r="Q10" s="20"/>
      <c r="R10" s="20"/>
      <c r="S10" s="20"/>
    </row>
    <row r="11" spans="3:19" s="22" customFormat="1" ht="15.75" customHeight="1">
      <c r="C11" s="264">
        <v>44470</v>
      </c>
      <c r="D11" s="153">
        <v>289.99</v>
      </c>
      <c r="E11" s="338">
        <v>1198.22</v>
      </c>
      <c r="F11" s="338">
        <v>1186.46</v>
      </c>
      <c r="G11" s="153">
        <v>201.91</v>
      </c>
      <c r="H11" s="153">
        <v>301.74</v>
      </c>
      <c r="I11" s="98"/>
      <c r="K11" s="113"/>
      <c r="L11" s="113"/>
      <c r="M11" s="113"/>
      <c r="N11" s="113"/>
      <c r="O11" s="113"/>
      <c r="P11" s="20"/>
      <c r="Q11" s="20"/>
      <c r="R11" s="20"/>
      <c r="S11" s="20"/>
    </row>
    <row r="12" spans="3:19" s="22" customFormat="1" ht="15.75" customHeight="1">
      <c r="C12" s="264">
        <v>44501</v>
      </c>
      <c r="D12" s="153">
        <v>291.87</v>
      </c>
      <c r="E12" s="669">
        <v>1204.6199999999999</v>
      </c>
      <c r="F12" s="669">
        <v>1192.07</v>
      </c>
      <c r="G12" s="153">
        <v>203.47</v>
      </c>
      <c r="H12" s="153">
        <v>304.42</v>
      </c>
      <c r="I12" s="106"/>
      <c r="J12" s="630"/>
      <c r="K12" s="105"/>
      <c r="L12" s="20"/>
      <c r="M12" s="20"/>
      <c r="N12" s="20"/>
      <c r="O12" s="20"/>
      <c r="P12" s="20"/>
      <c r="Q12" s="20"/>
      <c r="R12" s="20"/>
      <c r="S12" s="20"/>
    </row>
    <row r="13" spans="3:19" s="22" customFormat="1" ht="15.75" customHeight="1">
      <c r="C13" s="264">
        <v>44531</v>
      </c>
      <c r="D13" s="338">
        <v>292.69</v>
      </c>
      <c r="E13" s="338">
        <v>1208.73</v>
      </c>
      <c r="F13" s="338">
        <v>1195.8800000000001</v>
      </c>
      <c r="G13" s="338">
        <v>204.86</v>
      </c>
      <c r="H13" s="338">
        <v>305.54000000000002</v>
      </c>
      <c r="I13" s="106"/>
      <c r="J13" s="630"/>
      <c r="K13" s="105"/>
      <c r="L13" s="20"/>
      <c r="M13" s="20"/>
      <c r="N13" s="20"/>
      <c r="O13" s="20"/>
      <c r="P13" s="20"/>
      <c r="Q13" s="20"/>
      <c r="R13" s="20"/>
      <c r="S13" s="20"/>
    </row>
    <row r="14" spans="3:19" s="22" customFormat="1" ht="15.75" customHeight="1">
      <c r="C14" s="264">
        <v>44562</v>
      </c>
      <c r="D14" s="338">
        <v>292.23</v>
      </c>
      <c r="E14" s="338">
        <v>1206.96</v>
      </c>
      <c r="F14" s="338">
        <v>1196.1199999999999</v>
      </c>
      <c r="G14" s="338">
        <v>204.2</v>
      </c>
      <c r="H14" s="338">
        <v>303.07</v>
      </c>
      <c r="I14" s="106"/>
      <c r="J14" s="630"/>
      <c r="K14" s="105"/>
      <c r="L14" s="20"/>
      <c r="M14" s="106"/>
      <c r="N14" s="20"/>
      <c r="O14" s="20"/>
      <c r="P14" s="20"/>
      <c r="Q14" s="20"/>
      <c r="R14" s="20"/>
      <c r="S14" s="20"/>
    </row>
    <row r="15" spans="3:19" s="22" customFormat="1" ht="15.75" customHeight="1">
      <c r="C15" s="264">
        <v>44593</v>
      </c>
      <c r="D15" s="676"/>
      <c r="E15" s="676"/>
      <c r="F15" s="676"/>
      <c r="G15" s="676"/>
      <c r="H15" s="676"/>
      <c r="I15" s="20"/>
      <c r="J15" s="630"/>
      <c r="K15" s="114"/>
      <c r="L15" s="20"/>
      <c r="M15" s="20"/>
      <c r="N15" s="20"/>
      <c r="O15" s="20"/>
      <c r="P15" s="20"/>
      <c r="Q15" s="20"/>
      <c r="R15" s="20"/>
      <c r="S15" s="20"/>
    </row>
    <row r="16" spans="3:19" s="22" customFormat="1" ht="15.75" customHeight="1">
      <c r="C16" s="264">
        <v>44621</v>
      </c>
      <c r="D16" s="338"/>
      <c r="E16" s="338"/>
      <c r="F16" s="338"/>
      <c r="G16" s="338"/>
      <c r="H16" s="338"/>
      <c r="I16" s="115"/>
      <c r="J16" s="630"/>
      <c r="K16" s="114"/>
      <c r="L16" s="20"/>
      <c r="M16" s="106"/>
      <c r="N16" s="106"/>
      <c r="O16" s="106"/>
      <c r="P16" s="20"/>
      <c r="Q16" s="20"/>
      <c r="R16" s="20"/>
      <c r="S16" s="20"/>
    </row>
    <row r="17" spans="3:19" s="22" customFormat="1" ht="15.75" customHeight="1">
      <c r="C17" s="264">
        <v>44652</v>
      </c>
      <c r="D17" s="338"/>
      <c r="E17" s="338"/>
      <c r="F17" s="338"/>
      <c r="G17" s="338"/>
      <c r="H17" s="338"/>
      <c r="I17" s="115"/>
      <c r="J17" s="115"/>
      <c r="K17" s="115"/>
      <c r="L17" s="115"/>
      <c r="M17" s="115"/>
      <c r="N17" s="106"/>
      <c r="O17" s="20"/>
      <c r="P17" s="20"/>
      <c r="Q17" s="20"/>
      <c r="R17" s="20"/>
      <c r="S17" s="20"/>
    </row>
    <row r="18" spans="3:19" s="22" customFormat="1" ht="26.25" customHeight="1">
      <c r="C18" s="801" t="s">
        <v>133</v>
      </c>
      <c r="D18" s="801"/>
      <c r="E18" s="801"/>
      <c r="F18" s="801"/>
      <c r="G18" s="801"/>
      <c r="H18" s="801"/>
      <c r="K18" s="20"/>
      <c r="L18" s="20"/>
      <c r="M18" s="20"/>
      <c r="N18" s="20"/>
      <c r="O18" s="20"/>
      <c r="P18" s="20"/>
      <c r="Q18" s="20"/>
      <c r="R18" s="20"/>
      <c r="S18" s="20"/>
    </row>
    <row r="19" spans="3:19" ht="15" customHeight="1">
      <c r="I19" s="22"/>
    </row>
    <row r="20" spans="3:19" ht="9.75" customHeight="1">
      <c r="I20" s="22"/>
    </row>
    <row r="21" spans="3:19" ht="15" customHeight="1">
      <c r="I21" s="22"/>
    </row>
    <row r="22" spans="3:19" ht="15" customHeight="1">
      <c r="I22" s="22"/>
    </row>
    <row r="23" spans="3:19" ht="15" customHeight="1">
      <c r="I23" s="22"/>
    </row>
    <row r="24" spans="3:19" ht="15" customHeight="1">
      <c r="I24" s="22"/>
    </row>
    <row r="25" spans="3:19" ht="15" customHeight="1">
      <c r="I25" s="22"/>
    </row>
    <row r="26" spans="3:19" ht="15" customHeight="1">
      <c r="I26" s="22"/>
    </row>
    <row r="27" spans="3:19" ht="15" customHeight="1">
      <c r="I27" s="116"/>
    </row>
    <row r="28" spans="3:19" ht="15" customHeight="1">
      <c r="I28" s="592"/>
    </row>
    <row r="29" spans="3:19" ht="15" customHeight="1"/>
    <row r="30" spans="3:19" ht="15" customHeight="1"/>
    <row r="31" spans="3:19" ht="14.25" customHeight="1">
      <c r="L31" s="117"/>
    </row>
    <row r="32" spans="3:19" ht="23.25" customHeight="1"/>
    <row r="33" spans="3:8">
      <c r="C33" s="801" t="s">
        <v>116</v>
      </c>
      <c r="D33" s="801"/>
      <c r="E33" s="801"/>
      <c r="F33" s="801"/>
      <c r="G33" s="801"/>
      <c r="H33" s="801"/>
    </row>
    <row r="34" spans="3:8" ht="15.9" customHeight="1">
      <c r="C34" s="740"/>
      <c r="D34" s="740"/>
      <c r="E34" s="740"/>
      <c r="F34" s="740"/>
      <c r="G34" s="740"/>
      <c r="H34" s="740"/>
    </row>
    <row r="36" spans="3:8" ht="15.6" customHeight="1">
      <c r="C36" s="739"/>
      <c r="D36" s="739"/>
      <c r="E36" s="739"/>
      <c r="F36" s="739"/>
      <c r="G36" s="739"/>
      <c r="H36" s="739"/>
    </row>
  </sheetData>
  <mergeCells count="7">
    <mergeCell ref="C36:H36"/>
    <mergeCell ref="C1:H1"/>
    <mergeCell ref="C3:H3"/>
    <mergeCell ref="C4:H4"/>
    <mergeCell ref="C18:H18"/>
    <mergeCell ref="C34:H34"/>
    <mergeCell ref="C33:H33"/>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tabColor theme="6" tint="0.79998168889431442"/>
    <pageSetUpPr fitToPage="1"/>
  </sheetPr>
  <dimension ref="B1:R45"/>
  <sheetViews>
    <sheetView topLeftCell="A13" zoomScaleNormal="100" workbookViewId="0">
      <selection activeCell="J10" sqref="J10"/>
    </sheetView>
  </sheetViews>
  <sheetFormatPr baseColWidth="10" defaultColWidth="10.921875" defaultRowHeight="11.4"/>
  <cols>
    <col min="1" max="1" width="0.69140625" style="1" customWidth="1"/>
    <col min="2" max="2" width="12.53515625" style="1" customWidth="1"/>
    <col min="3" max="6" width="10.07421875" style="1" customWidth="1"/>
    <col min="7" max="7" width="10.61328125" style="1" customWidth="1"/>
    <col min="8" max="13" width="10.921875" style="63" customWidth="1"/>
    <col min="14" max="18" width="10.921875" style="63"/>
    <col min="19" max="16384" width="10.921875" style="1"/>
  </cols>
  <sheetData>
    <row r="1" spans="2:18" s="15" customFormat="1" ht="13.2">
      <c r="B1" s="725" t="s">
        <v>101</v>
      </c>
      <c r="C1" s="725"/>
      <c r="D1" s="725"/>
      <c r="E1" s="725"/>
      <c r="F1" s="725"/>
      <c r="G1" s="725"/>
      <c r="H1" s="61"/>
      <c r="I1" s="61"/>
      <c r="J1" s="61"/>
      <c r="K1" s="61"/>
      <c r="L1" s="61"/>
      <c r="M1" s="61"/>
      <c r="N1" s="61"/>
      <c r="O1" s="61"/>
      <c r="P1" s="61"/>
      <c r="Q1" s="61"/>
      <c r="R1" s="61"/>
    </row>
    <row r="2" spans="2:18" s="15" customFormat="1" ht="13.2">
      <c r="B2" s="17"/>
      <c r="C2" s="17"/>
      <c r="D2" s="17"/>
      <c r="E2" s="17"/>
      <c r="F2" s="17"/>
      <c r="H2" s="61"/>
      <c r="I2" s="61"/>
      <c r="J2" s="61"/>
      <c r="K2" s="61"/>
      <c r="L2" s="61"/>
      <c r="M2" s="61"/>
      <c r="N2" s="61"/>
      <c r="O2" s="61"/>
      <c r="P2" s="61"/>
      <c r="Q2" s="61"/>
      <c r="R2" s="61"/>
    </row>
    <row r="3" spans="2:18" s="15" customFormat="1" ht="13.2">
      <c r="B3" s="725" t="s">
        <v>388</v>
      </c>
      <c r="C3" s="725"/>
      <c r="D3" s="725"/>
      <c r="E3" s="725"/>
      <c r="F3" s="725"/>
      <c r="G3" s="725"/>
      <c r="H3" s="61"/>
      <c r="I3" s="61"/>
      <c r="J3" s="61"/>
      <c r="K3" s="61"/>
      <c r="L3" s="61"/>
      <c r="M3" s="61"/>
      <c r="N3" s="61"/>
      <c r="O3" s="61"/>
      <c r="P3" s="61"/>
      <c r="Q3" s="61"/>
      <c r="R3" s="61"/>
    </row>
    <row r="4" spans="2:18" s="15" customFormat="1" ht="13.2">
      <c r="B4" s="742" t="s">
        <v>719</v>
      </c>
      <c r="C4" s="742"/>
      <c r="D4" s="742"/>
      <c r="E4" s="742"/>
      <c r="F4" s="742"/>
      <c r="G4" s="742"/>
      <c r="H4" s="61"/>
      <c r="I4" s="61"/>
      <c r="J4" s="61"/>
      <c r="K4" s="61"/>
      <c r="L4" s="61"/>
      <c r="M4" s="61"/>
      <c r="N4" s="61"/>
      <c r="O4" s="61"/>
      <c r="P4" s="61"/>
      <c r="Q4" s="61"/>
      <c r="R4" s="61"/>
    </row>
    <row r="5" spans="2:18" s="22" customFormat="1" ht="25.5" customHeight="1">
      <c r="B5" s="118" t="s">
        <v>118</v>
      </c>
      <c r="C5" s="118" t="s">
        <v>416</v>
      </c>
      <c r="D5" s="118" t="s">
        <v>95</v>
      </c>
      <c r="E5" s="118" t="s">
        <v>96</v>
      </c>
      <c r="F5" s="118" t="s">
        <v>417</v>
      </c>
      <c r="G5" s="118" t="s">
        <v>418</v>
      </c>
      <c r="H5" s="631"/>
      <c r="I5" s="64"/>
      <c r="J5" s="64"/>
      <c r="K5" s="64"/>
      <c r="L5" s="64"/>
      <c r="M5" s="64"/>
      <c r="N5" s="64"/>
      <c r="O5" s="64"/>
      <c r="P5" s="64"/>
      <c r="Q5" s="64"/>
      <c r="R5" s="64"/>
    </row>
    <row r="6" spans="2:18" s="22" customFormat="1" ht="15.75" customHeight="1">
      <c r="B6" s="288" t="s">
        <v>419</v>
      </c>
      <c r="C6" s="338">
        <v>134.52799999999999</v>
      </c>
      <c r="D6" s="338">
        <v>867.96600000000001</v>
      </c>
      <c r="E6" s="338">
        <v>864.69399999999996</v>
      </c>
      <c r="F6" s="338">
        <v>137.80000000000001</v>
      </c>
      <c r="G6" s="339">
        <f t="shared" ref="G6:G15" si="0">+F6/E6</f>
        <v>0.1593627341001557</v>
      </c>
      <c r="H6" s="632"/>
      <c r="I6" s="431"/>
      <c r="J6" s="64"/>
      <c r="K6" s="64"/>
      <c r="L6" s="64"/>
      <c r="M6" s="64"/>
      <c r="N6" s="64"/>
      <c r="O6" s="64"/>
      <c r="P6" s="64"/>
      <c r="Q6" s="64"/>
      <c r="R6" s="64"/>
    </row>
    <row r="7" spans="2:18" s="22" customFormat="1" ht="15.75" customHeight="1">
      <c r="B7" s="288" t="s">
        <v>107</v>
      </c>
      <c r="C7" s="338">
        <v>133.41</v>
      </c>
      <c r="D7" s="338">
        <v>990.47</v>
      </c>
      <c r="E7" s="338">
        <v>948.85</v>
      </c>
      <c r="F7" s="338">
        <v>175.03</v>
      </c>
      <c r="G7" s="339">
        <f t="shared" si="0"/>
        <v>0.18446540549085735</v>
      </c>
      <c r="H7" s="632"/>
      <c r="I7"/>
      <c r="J7"/>
      <c r="K7"/>
      <c r="L7"/>
      <c r="M7"/>
      <c r="N7"/>
      <c r="O7"/>
      <c r="P7"/>
      <c r="Q7" s="64"/>
      <c r="R7" s="64"/>
    </row>
    <row r="8" spans="2:18" s="22" customFormat="1" ht="15.75" customHeight="1">
      <c r="B8" s="288" t="s">
        <v>420</v>
      </c>
      <c r="C8" s="338">
        <v>174.77</v>
      </c>
      <c r="D8" s="338">
        <v>1015.57</v>
      </c>
      <c r="E8" s="338">
        <v>980.58</v>
      </c>
      <c r="F8" s="338">
        <v>209.77</v>
      </c>
      <c r="G8" s="339">
        <f t="shared" si="0"/>
        <v>0.21392441208264495</v>
      </c>
      <c r="H8" s="632"/>
      <c r="I8"/>
      <c r="J8"/>
      <c r="K8"/>
      <c r="L8"/>
      <c r="M8"/>
      <c r="N8"/>
      <c r="O8"/>
      <c r="P8"/>
      <c r="Q8" s="64"/>
      <c r="R8" s="64"/>
    </row>
    <row r="9" spans="2:18" s="22" customFormat="1" ht="15.75" customHeight="1">
      <c r="B9" s="289" t="s">
        <v>421</v>
      </c>
      <c r="C9" s="338">
        <v>209.73</v>
      </c>
      <c r="D9" s="338">
        <v>972.21</v>
      </c>
      <c r="E9" s="338">
        <v>968.01</v>
      </c>
      <c r="F9" s="153">
        <v>213.93</v>
      </c>
      <c r="G9" s="339">
        <f t="shared" si="0"/>
        <v>0.22099978306009235</v>
      </c>
      <c r="H9" s="632"/>
      <c r="I9" s="193"/>
      <c r="J9" s="193"/>
      <c r="K9" s="193"/>
      <c r="L9" s="193"/>
      <c r="M9" s="193"/>
      <c r="N9" s="193"/>
      <c r="O9" s="871"/>
      <c r="P9" s="872"/>
      <c r="Q9" s="64"/>
      <c r="R9" s="64"/>
    </row>
    <row r="10" spans="2:18" s="22" customFormat="1" ht="15.75" customHeight="1">
      <c r="B10" s="54" t="s">
        <v>422</v>
      </c>
      <c r="C10" s="338">
        <v>311.48</v>
      </c>
      <c r="D10" s="338">
        <v>1123.4100000000001</v>
      </c>
      <c r="E10" s="338">
        <v>1084.1400000000001</v>
      </c>
      <c r="F10" s="338">
        <v>350.46</v>
      </c>
      <c r="G10" s="339">
        <f t="shared" si="0"/>
        <v>0.32326083347169182</v>
      </c>
      <c r="H10" s="98"/>
      <c r="K10" s="431"/>
      <c r="O10" s="431"/>
      <c r="P10" s="431"/>
      <c r="Q10" s="64"/>
      <c r="R10" s="64"/>
    </row>
    <row r="11" spans="2:18" s="22" customFormat="1" ht="15.75" customHeight="1">
      <c r="B11" s="54" t="s">
        <v>111</v>
      </c>
      <c r="C11" s="338">
        <v>351.96</v>
      </c>
      <c r="D11" s="338">
        <v>1080.0899999999999</v>
      </c>
      <c r="E11" s="338">
        <v>1090.45</v>
      </c>
      <c r="F11" s="338">
        <v>341.6</v>
      </c>
      <c r="G11" s="339">
        <f t="shared" si="0"/>
        <v>0.31326516575725616</v>
      </c>
      <c r="H11" s="632"/>
      <c r="I11" s="113"/>
      <c r="J11" s="113"/>
      <c r="K11" s="113"/>
      <c r="L11" s="113"/>
      <c r="M11" s="113"/>
      <c r="N11" s="113"/>
      <c r="O11" s="868"/>
      <c r="P11" s="869"/>
      <c r="Q11" s="64"/>
      <c r="R11" s="64"/>
    </row>
    <row r="12" spans="2:18" s="22" customFormat="1" ht="15" customHeight="1">
      <c r="B12" s="289" t="s">
        <v>423</v>
      </c>
      <c r="C12" s="447">
        <v>340.97</v>
      </c>
      <c r="D12" s="447">
        <v>1124.92</v>
      </c>
      <c r="E12" s="447">
        <v>1144.82</v>
      </c>
      <c r="F12" s="447">
        <v>321.07</v>
      </c>
      <c r="G12" s="339">
        <f t="shared" si="0"/>
        <v>0.28045456927726631</v>
      </c>
      <c r="H12" s="632"/>
      <c r="I12" s="193"/>
      <c r="J12" s="193"/>
      <c r="K12" s="871"/>
      <c r="L12" s="872"/>
      <c r="M12" s="113"/>
      <c r="N12" s="113"/>
      <c r="O12" s="113"/>
      <c r="P12" s="112"/>
      <c r="Q12" s="64"/>
      <c r="R12" s="64"/>
    </row>
    <row r="13" spans="2:18" s="22" customFormat="1" ht="15.75" customHeight="1">
      <c r="B13" s="289" t="s">
        <v>113</v>
      </c>
      <c r="C13" s="447">
        <v>322.37</v>
      </c>
      <c r="D13" s="447">
        <v>1119.71</v>
      </c>
      <c r="E13" s="447">
        <v>1135.81</v>
      </c>
      <c r="F13" s="447">
        <v>306.27</v>
      </c>
      <c r="G13" s="339">
        <f t="shared" si="0"/>
        <v>0.26964897297963569</v>
      </c>
      <c r="H13" s="457"/>
      <c r="I13" s="633"/>
      <c r="J13" s="634"/>
      <c r="K13" s="113"/>
      <c r="L13" s="113"/>
      <c r="M13" s="113"/>
      <c r="N13" s="113"/>
      <c r="O13" s="113"/>
      <c r="P13" s="112"/>
      <c r="Q13" s="64"/>
      <c r="R13" s="64"/>
    </row>
    <row r="14" spans="2:18" s="22" customFormat="1" ht="15.75" customHeight="1">
      <c r="B14" s="22" t="s">
        <v>114</v>
      </c>
      <c r="C14" s="447">
        <v>306.27</v>
      </c>
      <c r="D14" s="447">
        <v>1122.83</v>
      </c>
      <c r="E14" s="447">
        <v>1136.8699999999999</v>
      </c>
      <c r="F14" s="447">
        <v>292.23</v>
      </c>
      <c r="G14" s="339">
        <f t="shared" si="0"/>
        <v>0.25704785947381853</v>
      </c>
      <c r="H14" s="410"/>
      <c r="I14" s="635"/>
      <c r="J14" s="298"/>
      <c r="K14" s="431"/>
      <c r="L14" s="64"/>
      <c r="M14" s="64"/>
      <c r="N14" s="64"/>
      <c r="O14" s="64"/>
      <c r="P14" s="64"/>
      <c r="Q14" s="64"/>
      <c r="R14" s="64"/>
    </row>
    <row r="15" spans="2:18" s="22" customFormat="1" ht="15.75" customHeight="1">
      <c r="B15" s="289" t="s">
        <v>115</v>
      </c>
      <c r="C15" s="447">
        <v>292.23</v>
      </c>
      <c r="D15" s="447">
        <v>1206.96</v>
      </c>
      <c r="E15" s="447">
        <v>1196.1199999999999</v>
      </c>
      <c r="F15" s="447">
        <v>303.07</v>
      </c>
      <c r="G15" s="339">
        <f t="shared" si="0"/>
        <v>0.25337758753302347</v>
      </c>
      <c r="H15" s="410"/>
      <c r="I15" s="635"/>
      <c r="J15" s="298"/>
      <c r="K15" s="431"/>
      <c r="L15" s="64"/>
      <c r="M15" s="64"/>
      <c r="N15" s="64"/>
      <c r="O15" s="64"/>
      <c r="P15" s="64"/>
      <c r="Q15" s="64"/>
      <c r="R15" s="64"/>
    </row>
    <row r="16" spans="2:18" s="22" customFormat="1" ht="15.75" customHeight="1">
      <c r="B16" s="870" t="s">
        <v>116</v>
      </c>
      <c r="C16" s="870"/>
      <c r="D16" s="870"/>
      <c r="E16" s="870"/>
      <c r="F16" s="870"/>
      <c r="G16" s="870"/>
      <c r="H16" s="871"/>
      <c r="I16" s="872"/>
      <c r="K16" s="193"/>
      <c r="O16" s="871"/>
      <c r="P16" s="872"/>
      <c r="Q16" s="64"/>
      <c r="R16" s="64"/>
    </row>
    <row r="17" spans="2:18" s="22" customFormat="1" ht="24" customHeight="1">
      <c r="B17" s="740"/>
      <c r="C17" s="740"/>
      <c r="D17" s="740"/>
      <c r="E17" s="740"/>
      <c r="F17" s="740"/>
      <c r="G17" s="740"/>
      <c r="H17" s="64"/>
      <c r="I17" s="431"/>
      <c r="K17" s="64"/>
      <c r="L17" s="64"/>
      <c r="M17" s="64"/>
      <c r="N17" s="64"/>
      <c r="O17" s="64"/>
      <c r="P17" s="64"/>
      <c r="Q17" s="64"/>
      <c r="R17" s="64"/>
    </row>
    <row r="18" spans="2:18" s="22" customFormat="1" ht="15.75" customHeight="1">
      <c r="B18" s="119"/>
      <c r="C18" s="389"/>
      <c r="D18" s="389"/>
      <c r="E18" s="389"/>
      <c r="F18" s="389"/>
      <c r="G18" s="119"/>
      <c r="H18" s="64"/>
      <c r="J18" s="64"/>
      <c r="K18" s="64"/>
      <c r="L18" s="64"/>
      <c r="M18" s="64"/>
      <c r="N18" s="64"/>
      <c r="O18" s="64"/>
      <c r="P18" s="64"/>
      <c r="Q18" s="64"/>
      <c r="R18" s="64"/>
    </row>
    <row r="19" spans="2:18" ht="13.2">
      <c r="C19" s="9"/>
      <c r="D19" s="9"/>
      <c r="E19" s="9"/>
      <c r="F19" s="9"/>
      <c r="G19" s="120"/>
      <c r="H19" s="74"/>
    </row>
    <row r="20" spans="2:18" ht="15" customHeight="1">
      <c r="G20" s="4"/>
    </row>
    <row r="21" spans="2:18" ht="9.75" customHeight="1">
      <c r="G21" s="4"/>
    </row>
    <row r="22" spans="2:18" ht="15" customHeight="1">
      <c r="G22" s="4"/>
    </row>
    <row r="23" spans="2:18" ht="15" customHeight="1">
      <c r="G23" s="4"/>
    </row>
    <row r="24" spans="2:18" ht="15" customHeight="1">
      <c r="G24" s="121"/>
      <c r="H24" s="74"/>
    </row>
    <row r="25" spans="2:18" ht="15" customHeight="1">
      <c r="G25" s="5"/>
      <c r="H25" s="74"/>
      <c r="I25" s="122"/>
    </row>
    <row r="26" spans="2:18" ht="15" customHeight="1">
      <c r="G26" s="5"/>
    </row>
    <row r="27" spans="2:18" ht="15" customHeight="1">
      <c r="G27" s="5"/>
    </row>
    <row r="28" spans="2:18" ht="15" customHeight="1">
      <c r="G28" s="5"/>
    </row>
    <row r="29" spans="2:18" ht="15" customHeight="1">
      <c r="G29" s="5"/>
    </row>
    <row r="30" spans="2:18" ht="15" customHeight="1">
      <c r="G30" s="5"/>
    </row>
    <row r="31" spans="2:18" ht="15" customHeight="1">
      <c r="G31" s="5"/>
    </row>
    <row r="32" spans="2:18" ht="15" customHeight="1">
      <c r="G32" s="5"/>
      <c r="J32" s="123"/>
    </row>
    <row r="33" spans="2:13" ht="15" customHeight="1">
      <c r="G33" s="5"/>
    </row>
    <row r="34" spans="2:13" ht="15" customHeight="1">
      <c r="B34" s="1" t="s">
        <v>424</v>
      </c>
      <c r="H34" s="124"/>
      <c r="I34" s="125"/>
      <c r="J34" s="125"/>
      <c r="K34" s="125"/>
      <c r="L34" s="125"/>
      <c r="M34" s="126"/>
    </row>
    <row r="35" spans="2:13" ht="12" customHeight="1"/>
    <row r="36" spans="2:13" ht="14.25" customHeight="1"/>
    <row r="37" spans="2:13" ht="14.25" customHeight="1">
      <c r="B37" s="739"/>
      <c r="C37" s="867"/>
      <c r="D37" s="867"/>
      <c r="E37" s="867"/>
      <c r="F37" s="867"/>
    </row>
    <row r="38" spans="2:13" ht="14.25" customHeight="1"/>
    <row r="39" spans="2:13" ht="14.25" customHeight="1"/>
    <row r="40" spans="2:13" ht="14.25" customHeight="1"/>
    <row r="41" spans="2:13" ht="14.25" customHeight="1"/>
    <row r="42" spans="2:13" ht="14.25" customHeight="1"/>
    <row r="43" spans="2:13" ht="14.25" customHeight="1"/>
    <row r="44" spans="2:13" ht="14.25" customHeight="1"/>
    <row r="45" spans="2:13" ht="14.25" customHeight="1"/>
  </sheetData>
  <mergeCells count="11">
    <mergeCell ref="B37:F37"/>
    <mergeCell ref="B1:G1"/>
    <mergeCell ref="B3:G3"/>
    <mergeCell ref="B4:G4"/>
    <mergeCell ref="O11:P11"/>
    <mergeCell ref="B16:G16"/>
    <mergeCell ref="B17:G17"/>
    <mergeCell ref="K12:L12"/>
    <mergeCell ref="O9:P9"/>
    <mergeCell ref="O16:P16"/>
    <mergeCell ref="H16:I16"/>
  </mergeCells>
  <phoneticPr fontId="47" type="noConversion"/>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79998168889431442"/>
    <pageSetUpPr fitToPage="1"/>
  </sheetPr>
  <dimension ref="B2:L26"/>
  <sheetViews>
    <sheetView topLeftCell="A16" zoomScaleNormal="100" workbookViewId="0">
      <selection activeCell="B2" sqref="B2:I2"/>
    </sheetView>
  </sheetViews>
  <sheetFormatPr baseColWidth="10" defaultColWidth="10.921875" defaultRowHeight="17.399999999999999"/>
  <cols>
    <col min="1" max="1" width="1.4609375" customWidth="1"/>
    <col min="2" max="2" width="12.23046875" customWidth="1"/>
    <col min="3" max="9" width="6.921875" customWidth="1"/>
  </cols>
  <sheetData>
    <row r="2" spans="2:11">
      <c r="B2" s="746" t="s">
        <v>425</v>
      </c>
      <c r="C2" s="746"/>
      <c r="D2" s="746"/>
      <c r="E2" s="746"/>
      <c r="F2" s="746"/>
      <c r="G2" s="746"/>
      <c r="H2" s="746"/>
      <c r="I2" s="746"/>
    </row>
    <row r="3" spans="2:11" ht="18" customHeight="1">
      <c r="B3" s="747" t="s">
        <v>389</v>
      </c>
      <c r="C3" s="747"/>
      <c r="D3" s="747"/>
      <c r="E3" s="747"/>
      <c r="F3" s="747"/>
      <c r="G3" s="747"/>
      <c r="H3" s="747"/>
      <c r="I3" s="747"/>
    </row>
    <row r="4" spans="2:11" ht="18" customHeight="1">
      <c r="B4" s="748" t="s">
        <v>719</v>
      </c>
      <c r="C4" s="748"/>
      <c r="D4" s="748"/>
      <c r="E4" s="748"/>
      <c r="F4" s="748"/>
      <c r="G4" s="748"/>
      <c r="H4" s="748"/>
      <c r="I4" s="748"/>
    </row>
    <row r="5" spans="2:11">
      <c r="B5" s="748"/>
      <c r="C5" s="748"/>
      <c r="D5" s="748"/>
      <c r="E5" s="748"/>
      <c r="F5" s="748"/>
      <c r="G5" s="748"/>
    </row>
    <row r="6" spans="2:11" ht="56.25" customHeight="1">
      <c r="B6" s="317" t="s">
        <v>118</v>
      </c>
      <c r="C6" s="354" t="s">
        <v>128</v>
      </c>
      <c r="D6" s="354" t="s">
        <v>126</v>
      </c>
      <c r="E6" s="458" t="s">
        <v>426</v>
      </c>
      <c r="F6" s="458" t="s">
        <v>119</v>
      </c>
      <c r="G6" s="458" t="s">
        <v>125</v>
      </c>
      <c r="H6" s="354" t="s">
        <v>127</v>
      </c>
      <c r="I6" s="354" t="s">
        <v>129</v>
      </c>
    </row>
    <row r="7" spans="2:11">
      <c r="B7" s="873" t="s">
        <v>130</v>
      </c>
      <c r="C7" s="874"/>
      <c r="D7" s="874"/>
      <c r="E7" s="874"/>
      <c r="F7" s="874"/>
      <c r="G7" s="874"/>
      <c r="H7" s="874"/>
      <c r="I7" s="875"/>
    </row>
    <row r="8" spans="2:11" ht="15.75" customHeight="1">
      <c r="B8" s="371" t="s">
        <v>94</v>
      </c>
      <c r="C8" s="636">
        <v>306.27</v>
      </c>
      <c r="D8" s="636">
        <v>48.76</v>
      </c>
      <c r="E8" s="636">
        <v>5.23</v>
      </c>
      <c r="F8" s="636">
        <v>3.62</v>
      </c>
      <c r="G8" s="636">
        <v>1.48</v>
      </c>
      <c r="H8" s="636">
        <v>200.53</v>
      </c>
      <c r="I8" s="636">
        <v>105.75</v>
      </c>
      <c r="K8" s="468"/>
    </row>
    <row r="9" spans="2:11" ht="15.75" customHeight="1">
      <c r="B9" s="371" t="s">
        <v>95</v>
      </c>
      <c r="C9" s="636">
        <v>1122.83</v>
      </c>
      <c r="D9" s="636">
        <v>358.45</v>
      </c>
      <c r="E9" s="636">
        <v>87</v>
      </c>
      <c r="F9" s="636">
        <v>50.5</v>
      </c>
      <c r="G9" s="636">
        <v>30.3</v>
      </c>
      <c r="H9" s="636">
        <v>260.67</v>
      </c>
      <c r="I9" s="636">
        <v>862.16</v>
      </c>
      <c r="K9" s="468"/>
    </row>
    <row r="10" spans="2:11" ht="15.75" customHeight="1">
      <c r="B10" s="371" t="s">
        <v>131</v>
      </c>
      <c r="C10" s="636">
        <v>186.31</v>
      </c>
      <c r="D10" s="636">
        <v>0.62</v>
      </c>
      <c r="E10" s="636">
        <v>3.5</v>
      </c>
      <c r="F10" s="636">
        <v>0.01</v>
      </c>
      <c r="G10" s="636">
        <v>0.02</v>
      </c>
      <c r="H10" s="636">
        <v>29.51</v>
      </c>
      <c r="I10" s="636">
        <v>156.80000000000001</v>
      </c>
      <c r="K10" s="468"/>
    </row>
    <row r="11" spans="2:11" ht="15.75" customHeight="1">
      <c r="B11" s="371" t="s">
        <v>96</v>
      </c>
      <c r="C11" s="636">
        <v>1136.8699999999999</v>
      </c>
      <c r="D11" s="636">
        <v>306.54000000000002</v>
      </c>
      <c r="E11" s="636">
        <v>71</v>
      </c>
      <c r="F11" s="636">
        <v>13.5</v>
      </c>
      <c r="G11" s="636">
        <v>7.1</v>
      </c>
      <c r="H11" s="636">
        <v>285</v>
      </c>
      <c r="I11" s="636">
        <v>851.87</v>
      </c>
      <c r="K11" s="468"/>
    </row>
    <row r="12" spans="2:11" ht="15.75" customHeight="1">
      <c r="B12" s="371" t="s">
        <v>97</v>
      </c>
      <c r="C12" s="636">
        <v>179.36</v>
      </c>
      <c r="D12" s="636">
        <v>69.92</v>
      </c>
      <c r="E12" s="636">
        <v>19.5</v>
      </c>
      <c r="F12" s="636">
        <v>39.5</v>
      </c>
      <c r="G12" s="636">
        <v>23.86</v>
      </c>
      <c r="H12" s="636">
        <v>0</v>
      </c>
      <c r="I12" s="636">
        <v>179.35</v>
      </c>
      <c r="K12" s="468"/>
    </row>
    <row r="13" spans="2:11" ht="15.75" customHeight="1">
      <c r="B13" s="637" t="s">
        <v>104</v>
      </c>
      <c r="C13" s="636">
        <v>292.23</v>
      </c>
      <c r="D13" s="636">
        <v>31.36</v>
      </c>
      <c r="E13" s="636">
        <v>5.23</v>
      </c>
      <c r="F13" s="636">
        <v>1.1200000000000001</v>
      </c>
      <c r="G13" s="636">
        <v>0.83</v>
      </c>
      <c r="H13" s="636">
        <v>205.7</v>
      </c>
      <c r="I13" s="636">
        <v>86.53</v>
      </c>
      <c r="K13" s="468"/>
    </row>
    <row r="14" spans="2:11" ht="15.75" customHeight="1">
      <c r="B14" s="876" t="s">
        <v>132</v>
      </c>
      <c r="C14" s="877"/>
      <c r="D14" s="877"/>
      <c r="E14" s="877"/>
      <c r="F14" s="877"/>
      <c r="G14" s="877"/>
      <c r="H14" s="877"/>
      <c r="I14" s="878"/>
      <c r="K14" s="468"/>
    </row>
    <row r="15" spans="2:11" ht="15.75" customHeight="1">
      <c r="B15" s="638" t="s">
        <v>94</v>
      </c>
      <c r="C15" s="448">
        <v>292.23</v>
      </c>
      <c r="D15" s="448">
        <v>31.36</v>
      </c>
      <c r="E15" s="448">
        <v>5.23</v>
      </c>
      <c r="F15" s="448">
        <v>1.1200000000000001</v>
      </c>
      <c r="G15" s="448">
        <v>0.83</v>
      </c>
      <c r="H15" s="448">
        <v>205.7</v>
      </c>
      <c r="I15" s="448">
        <v>86.53</v>
      </c>
      <c r="K15" s="468"/>
    </row>
    <row r="16" spans="2:11" ht="15.75" customHeight="1">
      <c r="B16" s="372" t="s">
        <v>95</v>
      </c>
      <c r="C16" s="448">
        <v>1206.96</v>
      </c>
      <c r="D16" s="448">
        <v>383.94</v>
      </c>
      <c r="E16" s="448">
        <v>115</v>
      </c>
      <c r="F16" s="448">
        <v>54</v>
      </c>
      <c r="G16" s="448">
        <v>42</v>
      </c>
      <c r="H16" s="448">
        <v>272.55</v>
      </c>
      <c r="I16" s="448">
        <v>934.41</v>
      </c>
      <c r="K16" s="468"/>
    </row>
    <row r="17" spans="2:12" ht="15.75" customHeight="1">
      <c r="B17" s="372" t="s">
        <v>131</v>
      </c>
      <c r="C17" s="448">
        <v>186.81</v>
      </c>
      <c r="D17" s="448">
        <v>0.64</v>
      </c>
      <c r="E17" s="448">
        <v>2</v>
      </c>
      <c r="F17" s="448">
        <v>0.01</v>
      </c>
      <c r="G17" s="448">
        <v>0.02</v>
      </c>
      <c r="H17" s="448">
        <v>26</v>
      </c>
      <c r="I17" s="448">
        <v>160.81</v>
      </c>
      <c r="K17" s="468"/>
    </row>
    <row r="18" spans="2:12" ht="15.75" customHeight="1">
      <c r="B18" s="372" t="s">
        <v>96</v>
      </c>
      <c r="C18" s="448">
        <v>1196.1199999999999</v>
      </c>
      <c r="D18" s="448">
        <v>315.23</v>
      </c>
      <c r="E18" s="448">
        <v>73</v>
      </c>
      <c r="F18" s="448">
        <v>14</v>
      </c>
      <c r="G18" s="448">
        <v>7.9</v>
      </c>
      <c r="H18" s="448">
        <v>294</v>
      </c>
      <c r="I18" s="448">
        <v>902.12</v>
      </c>
      <c r="K18" s="468"/>
    </row>
    <row r="19" spans="2:12" ht="15.75" customHeight="1">
      <c r="B19" s="372" t="s">
        <v>97</v>
      </c>
      <c r="C19" s="448">
        <v>204.2</v>
      </c>
      <c r="D19" s="448">
        <v>61.6</v>
      </c>
      <c r="E19" s="448">
        <v>43</v>
      </c>
      <c r="F19" s="448">
        <v>39</v>
      </c>
      <c r="G19" s="448">
        <v>33.5</v>
      </c>
      <c r="H19" s="448">
        <v>0.02</v>
      </c>
      <c r="I19" s="448">
        <v>204.18</v>
      </c>
      <c r="J19" s="127"/>
      <c r="K19" s="468"/>
      <c r="L19" s="127"/>
    </row>
    <row r="20" spans="2:12" ht="15.75" customHeight="1">
      <c r="B20" s="372" t="s">
        <v>104</v>
      </c>
      <c r="C20" s="448">
        <v>303.07</v>
      </c>
      <c r="D20" s="448">
        <v>39.11</v>
      </c>
      <c r="E20" s="448">
        <v>6.23</v>
      </c>
      <c r="F20" s="448">
        <v>2.13</v>
      </c>
      <c r="G20" s="448">
        <v>1.45</v>
      </c>
      <c r="H20" s="448">
        <v>210.24</v>
      </c>
      <c r="I20" s="448">
        <v>92.83</v>
      </c>
      <c r="K20" s="468"/>
    </row>
    <row r="21" spans="2:12">
      <c r="B21" s="1" t="s">
        <v>427</v>
      </c>
      <c r="C21" s="1"/>
      <c r="D21" s="1"/>
      <c r="E21" s="1"/>
      <c r="F21" s="1"/>
      <c r="G21" s="1"/>
      <c r="H21" s="1"/>
    </row>
    <row r="22" spans="2:12" ht="18" customHeight="1">
      <c r="B22" s="801"/>
      <c r="C22" s="801"/>
      <c r="D22" s="801"/>
      <c r="E22" s="801"/>
      <c r="F22" s="801"/>
      <c r="G22" s="801"/>
      <c r="H22" s="801"/>
    </row>
    <row r="23" spans="2:12">
      <c r="C23" s="128"/>
    </row>
    <row r="24" spans="2:12">
      <c r="C24" s="128"/>
    </row>
    <row r="25" spans="2:12">
      <c r="C25" s="128"/>
    </row>
    <row r="26" spans="2:12">
      <c r="C26" s="128"/>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tabColor theme="6" tint="0.79998168889431442"/>
    <pageSetUpPr fitToPage="1"/>
  </sheetPr>
  <dimension ref="B1:M42"/>
  <sheetViews>
    <sheetView topLeftCell="A16" zoomScaleNormal="100" workbookViewId="0">
      <selection activeCell="B17" sqref="B17:E17"/>
    </sheetView>
  </sheetViews>
  <sheetFormatPr baseColWidth="10" defaultColWidth="10.921875" defaultRowHeight="13.2"/>
  <cols>
    <col min="1" max="1" width="1.61328125" style="40" customWidth="1"/>
    <col min="2" max="5" width="14.07421875" style="40" customWidth="1"/>
    <col min="6" max="8" width="10.921875" style="40" customWidth="1"/>
    <col min="9" max="16384" width="10.921875" style="40"/>
  </cols>
  <sheetData>
    <row r="1" spans="2:13" s="19" customFormat="1" ht="15" customHeight="1">
      <c r="B1" s="746" t="s">
        <v>134</v>
      </c>
      <c r="C1" s="746"/>
      <c r="D1" s="746"/>
      <c r="E1" s="746"/>
    </row>
    <row r="2" spans="2:13" s="19" customFormat="1" ht="15" customHeight="1"/>
    <row r="3" spans="2:13" s="19" customFormat="1" ht="34.5" customHeight="1">
      <c r="B3" s="747" t="s">
        <v>428</v>
      </c>
      <c r="C3" s="747"/>
      <c r="D3" s="747"/>
      <c r="E3" s="747"/>
    </row>
    <row r="4" spans="2:13" s="19" customFormat="1" ht="15" customHeight="1">
      <c r="B4" s="746" t="s">
        <v>429</v>
      </c>
      <c r="C4" s="746"/>
      <c r="D4" s="746"/>
      <c r="E4" s="746"/>
    </row>
    <row r="5" spans="2:13" s="19" customFormat="1" ht="30.75" customHeight="1">
      <c r="B5" s="129" t="s">
        <v>430</v>
      </c>
      <c r="C5" s="130" t="s">
        <v>140</v>
      </c>
      <c r="D5" s="130" t="s">
        <v>141</v>
      </c>
      <c r="E5" s="130" t="s">
        <v>431</v>
      </c>
    </row>
    <row r="6" spans="2:13" s="19" customFormat="1" ht="15.75" customHeight="1">
      <c r="B6" s="52" t="s">
        <v>432</v>
      </c>
      <c r="C6" s="437">
        <v>102.54600000000001</v>
      </c>
      <c r="D6" s="438">
        <v>1379.6980000000001</v>
      </c>
      <c r="E6" s="639">
        <v>134.54430206931522</v>
      </c>
    </row>
    <row r="7" spans="2:13" s="19" customFormat="1" ht="15.75" customHeight="1">
      <c r="B7" s="52" t="s">
        <v>143</v>
      </c>
      <c r="C7" s="437">
        <v>110.233</v>
      </c>
      <c r="D7" s="438">
        <v>1413.644</v>
      </c>
      <c r="E7" s="639">
        <v>128.24145219671061</v>
      </c>
    </row>
    <row r="8" spans="2:13" s="19" customFormat="1" ht="15.75" customHeight="1">
      <c r="B8" s="52" t="s">
        <v>106</v>
      </c>
      <c r="C8" s="437">
        <v>106.34699999999999</v>
      </c>
      <c r="D8" s="438">
        <v>1411.057</v>
      </c>
      <c r="E8" s="639">
        <v>132.68423180719719</v>
      </c>
      <c r="F8" s="131"/>
      <c r="G8" s="131"/>
      <c r="H8" s="131"/>
    </row>
    <row r="9" spans="2:13" s="19" customFormat="1" ht="15.75" customHeight="1">
      <c r="B9" s="52" t="s">
        <v>107</v>
      </c>
      <c r="C9" s="437">
        <v>92.378</v>
      </c>
      <c r="D9" s="438">
        <v>1115.732</v>
      </c>
      <c r="E9" s="639">
        <v>120.77897334863279</v>
      </c>
      <c r="F9" s="131"/>
      <c r="G9" s="131"/>
      <c r="H9" s="131"/>
    </row>
    <row r="10" spans="2:13" s="19" customFormat="1" ht="15.75" customHeight="1">
      <c r="B10" s="52" t="s">
        <v>144</v>
      </c>
      <c r="C10" s="437">
        <v>117.6</v>
      </c>
      <c r="D10" s="438">
        <v>1517.8920000000001</v>
      </c>
      <c r="E10" s="639">
        <v>129.07244897959185</v>
      </c>
      <c r="F10" s="131"/>
      <c r="G10" s="131"/>
      <c r="H10" s="131"/>
    </row>
    <row r="11" spans="2:13" s="19" customFormat="1" ht="15.75" customHeight="1">
      <c r="B11" s="52" t="s">
        <v>145</v>
      </c>
      <c r="C11" s="439">
        <v>92.536000000000001</v>
      </c>
      <c r="D11" s="438">
        <v>1149.0391</v>
      </c>
      <c r="E11" s="639">
        <v>124.1721167977868</v>
      </c>
      <c r="F11" s="131"/>
      <c r="G11" s="131"/>
      <c r="H11" s="131"/>
    </row>
    <row r="12" spans="2:13" ht="15.75" customHeight="1">
      <c r="B12" s="52" t="s">
        <v>146</v>
      </c>
      <c r="C12" s="439">
        <v>86.421000000000006</v>
      </c>
      <c r="D12" s="438">
        <v>1039.675</v>
      </c>
      <c r="E12" s="639">
        <v>120.30351419215236</v>
      </c>
      <c r="F12" s="131"/>
      <c r="G12" s="308"/>
      <c r="H12" s="131"/>
      <c r="I12" s="29"/>
      <c r="J12" s="132"/>
      <c r="K12" s="132"/>
      <c r="L12" s="133"/>
      <c r="M12" s="29"/>
    </row>
    <row r="13" spans="2:13" ht="15" customHeight="1">
      <c r="B13" s="52" t="s">
        <v>147</v>
      </c>
      <c r="C13" s="439">
        <v>81.597999999999999</v>
      </c>
      <c r="D13" s="438">
        <v>1087.9098671827173</v>
      </c>
      <c r="E13" s="640">
        <v>133.32555542816215</v>
      </c>
      <c r="F13" s="131"/>
      <c r="G13" s="131"/>
      <c r="H13" s="131"/>
      <c r="I13" s="29"/>
      <c r="J13" s="132"/>
      <c r="K13" s="132"/>
      <c r="L13" s="133"/>
      <c r="M13" s="29"/>
    </row>
    <row r="14" spans="2:13" ht="15" customHeight="1">
      <c r="B14" s="52" t="s">
        <v>112</v>
      </c>
      <c r="C14" s="439">
        <v>73.856999999999999</v>
      </c>
      <c r="D14" s="438">
        <v>951.06949999999995</v>
      </c>
      <c r="E14" s="640">
        <v>128.77174810782998</v>
      </c>
      <c r="F14" s="131"/>
      <c r="I14" s="29"/>
      <c r="J14" s="132"/>
      <c r="K14" s="132"/>
      <c r="L14" s="133"/>
      <c r="M14" s="29"/>
    </row>
    <row r="15" spans="2:13" ht="15" customHeight="1">
      <c r="B15" s="52" t="s">
        <v>433</v>
      </c>
      <c r="C15" s="440">
        <v>54.679000000000002</v>
      </c>
      <c r="D15" s="438">
        <v>565.88379999999995</v>
      </c>
      <c r="E15" s="641">
        <f>D15/C15*10</f>
        <v>103.49198046782128</v>
      </c>
      <c r="F15" s="131"/>
      <c r="I15" s="29"/>
      <c r="J15" s="132"/>
      <c r="K15" s="132"/>
      <c r="L15" s="133"/>
      <c r="M15" s="29"/>
    </row>
    <row r="16" spans="2:13" ht="15" customHeight="1">
      <c r="B16" s="52" t="s">
        <v>149</v>
      </c>
      <c r="C16" s="440">
        <v>59.728000000000002</v>
      </c>
      <c r="D16" s="438">
        <f>C16*E16/10</f>
        <v>771.68575999999996</v>
      </c>
      <c r="E16" s="641">
        <v>129.19999999999999</v>
      </c>
      <c r="F16" s="131"/>
      <c r="G16" s="131"/>
      <c r="H16" s="131"/>
      <c r="I16" s="29"/>
      <c r="J16" s="132"/>
      <c r="K16" s="132"/>
      <c r="L16" s="133"/>
      <c r="M16" s="29"/>
    </row>
    <row r="17" spans="2:8" ht="41.25" customHeight="1">
      <c r="B17" s="744" t="s">
        <v>702</v>
      </c>
      <c r="C17" s="744"/>
      <c r="D17" s="744"/>
      <c r="E17" s="744"/>
      <c r="F17" s="131"/>
      <c r="G17" s="131"/>
      <c r="H17" s="131"/>
    </row>
    <row r="18" spans="2:8" ht="12.75" customHeight="1">
      <c r="G18" s="147"/>
    </row>
    <row r="19" spans="2:8" ht="12.75" customHeight="1"/>
    <row r="20" spans="2:8" ht="12.75" customHeight="1"/>
    <row r="21" spans="2:8" ht="12.75" customHeight="1"/>
    <row r="22" spans="2:8" ht="12.75" customHeight="1">
      <c r="G22" s="308"/>
    </row>
    <row r="23" spans="2:8" ht="12.75" customHeight="1"/>
    <row r="24" spans="2:8" ht="12.75" customHeight="1"/>
    <row r="25" spans="2:8" ht="12.75" customHeight="1"/>
    <row r="26" spans="2:8" ht="12.75" customHeight="1"/>
    <row r="27" spans="2:8" ht="12.75" customHeight="1"/>
    <row r="28" spans="2:8" ht="12.75" customHeight="1"/>
    <row r="29" spans="2:8" ht="12.75" customHeight="1"/>
    <row r="30" spans="2:8" ht="12.75" customHeight="1"/>
    <row r="31" spans="2:8" ht="12.75" customHeight="1"/>
    <row r="32" spans="2:8" ht="12.75" customHeight="1"/>
    <row r="33" spans="2:5" ht="12.75" customHeight="1"/>
    <row r="34" spans="2:5" ht="12.75" customHeight="1"/>
    <row r="35" spans="2:5" ht="12.75" customHeight="1">
      <c r="B35" s="880"/>
      <c r="C35" s="880"/>
      <c r="D35" s="880"/>
      <c r="E35" s="880"/>
    </row>
    <row r="36" spans="2:5" ht="14.4" customHeight="1">
      <c r="B36" s="880"/>
      <c r="C36" s="880"/>
      <c r="D36" s="880"/>
      <c r="E36" s="880"/>
    </row>
    <row r="37" spans="2:5" ht="12.75" customHeight="1">
      <c r="B37" s="879" t="s">
        <v>434</v>
      </c>
      <c r="C37" s="879"/>
      <c r="D37" s="879"/>
      <c r="E37" s="879"/>
    </row>
    <row r="38" spans="2:5" ht="12.75" customHeight="1"/>
    <row r="39" spans="2:5" ht="12.75" customHeight="1"/>
    <row r="40" spans="2:5" ht="12.75" customHeight="1"/>
    <row r="41" spans="2:5" ht="12.75" customHeight="1"/>
    <row r="42" spans="2:5" ht="12.75" customHeight="1"/>
  </sheetData>
  <mergeCells count="6">
    <mergeCell ref="B37:E37"/>
    <mergeCell ref="B35:E36"/>
    <mergeCell ref="B1:E1"/>
    <mergeCell ref="B3:E3"/>
    <mergeCell ref="B4:E4"/>
    <mergeCell ref="B17:E17"/>
  </mergeCells>
  <phoneticPr fontId="47" type="noConversion"/>
  <pageMargins left="0.98425196850393704" right="0.98425196850393704" top="0.98425196850393704" bottom="0.98425196850393704" header="0.51181102362204722" footer="0.51181102362204722"/>
  <pageSetup scale="86"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tabColor theme="6" tint="0.79998168889431442"/>
    <pageSetUpPr fitToPage="1"/>
  </sheetPr>
  <dimension ref="B1:L26"/>
  <sheetViews>
    <sheetView zoomScaleNormal="100" zoomScaleSheetLayoutView="50" workbookViewId="0">
      <selection activeCell="I34" sqref="I34"/>
    </sheetView>
  </sheetViews>
  <sheetFormatPr baseColWidth="10" defaultColWidth="10.921875" defaultRowHeight="13.2"/>
  <cols>
    <col min="1" max="1" width="3" style="40" customWidth="1"/>
    <col min="2" max="2" width="12.53515625" style="40" customWidth="1"/>
    <col min="3" max="3" width="12.15234375" style="40" customWidth="1"/>
    <col min="4" max="4" width="10.84375" style="40" customWidth="1"/>
    <col min="5" max="5" width="7.84375" style="141" bestFit="1" customWidth="1"/>
    <col min="6" max="10" width="7.07421875" style="141" customWidth="1"/>
    <col min="11" max="13" width="7.07421875" style="40" customWidth="1"/>
    <col min="14" max="14" width="6.61328125" style="40" customWidth="1"/>
    <col min="15" max="15" width="6.53515625" style="40" customWidth="1"/>
    <col min="16" max="16384" width="10.921875" style="40"/>
  </cols>
  <sheetData>
    <row r="1" spans="2:12" s="19" customFormat="1">
      <c r="B1" s="746" t="s">
        <v>150</v>
      </c>
      <c r="C1" s="746"/>
      <c r="D1" s="746"/>
      <c r="E1" s="642"/>
      <c r="F1" s="642"/>
      <c r="G1" s="642"/>
      <c r="H1" s="642"/>
      <c r="I1" s="642"/>
      <c r="J1" s="642"/>
    </row>
    <row r="2" spans="2:12" s="19" customFormat="1">
      <c r="E2" s="642"/>
      <c r="F2" s="642"/>
      <c r="G2" s="642"/>
      <c r="H2" s="642"/>
      <c r="I2" s="642"/>
      <c r="J2" s="642"/>
    </row>
    <row r="3" spans="2:12" s="19" customFormat="1" ht="36.75" customHeight="1">
      <c r="B3" s="747" t="s">
        <v>435</v>
      </c>
      <c r="C3" s="746"/>
      <c r="D3" s="746"/>
      <c r="E3" s="642"/>
      <c r="F3" s="642"/>
      <c r="G3" s="642"/>
      <c r="H3" s="642"/>
      <c r="I3" s="642"/>
      <c r="J3" s="642"/>
    </row>
    <row r="4" spans="2:12" s="19" customFormat="1" ht="15.75" customHeight="1">
      <c r="B4" s="746" t="s">
        <v>436</v>
      </c>
      <c r="C4" s="746"/>
      <c r="D4" s="746"/>
      <c r="E4" s="642"/>
      <c r="F4" s="642"/>
      <c r="G4" s="642"/>
      <c r="H4" s="642"/>
      <c r="I4" s="642"/>
      <c r="J4" s="642"/>
    </row>
    <row r="5" spans="2:12" s="19" customFormat="1" ht="30" customHeight="1">
      <c r="B5" s="129" t="s">
        <v>137</v>
      </c>
      <c r="C5" s="129" t="s">
        <v>153</v>
      </c>
      <c r="D5" s="130" t="s">
        <v>154</v>
      </c>
      <c r="E5" s="642"/>
      <c r="F5" s="642"/>
      <c r="G5" s="642"/>
      <c r="H5" s="642"/>
      <c r="I5" s="642"/>
      <c r="J5" s="642"/>
    </row>
    <row r="6" spans="2:12" ht="15.75" customHeight="1">
      <c r="B6" s="757" t="s">
        <v>437</v>
      </c>
      <c r="C6" s="139" t="s">
        <v>168</v>
      </c>
      <c r="D6" s="134">
        <v>105</v>
      </c>
      <c r="E6" s="135"/>
      <c r="F6" s="140"/>
      <c r="G6" s="136"/>
      <c r="H6" s="137"/>
      <c r="I6" s="138"/>
      <c r="J6" s="138"/>
      <c r="K6" s="133"/>
      <c r="L6" s="29"/>
    </row>
    <row r="7" spans="2:12" ht="15.75" customHeight="1">
      <c r="B7" s="757"/>
      <c r="C7" s="139" t="s">
        <v>157</v>
      </c>
      <c r="D7" s="134">
        <v>643</v>
      </c>
      <c r="E7" s="135"/>
      <c r="F7" s="140"/>
      <c r="G7" s="136"/>
      <c r="H7" s="137"/>
      <c r="I7" s="138"/>
      <c r="J7" s="138"/>
      <c r="K7" s="133"/>
      <c r="L7" s="29"/>
    </row>
    <row r="8" spans="2:12" ht="15.75" customHeight="1">
      <c r="B8" s="757"/>
      <c r="C8" s="139" t="s">
        <v>158</v>
      </c>
      <c r="D8" s="134">
        <v>4481</v>
      </c>
      <c r="E8" s="135"/>
      <c r="F8" s="140"/>
      <c r="G8" s="136"/>
      <c r="H8" s="137"/>
      <c r="I8" s="138"/>
      <c r="J8" s="138"/>
      <c r="K8" s="133"/>
      <c r="L8" s="29"/>
    </row>
    <row r="9" spans="2:12" ht="15.75" customHeight="1">
      <c r="B9" s="757"/>
      <c r="C9" s="139" t="s">
        <v>159</v>
      </c>
      <c r="D9" s="134">
        <v>22482</v>
      </c>
      <c r="E9" s="135"/>
      <c r="F9" s="140"/>
      <c r="G9" s="136"/>
      <c r="H9" s="137"/>
      <c r="I9" s="138"/>
      <c r="J9" s="138"/>
      <c r="K9" s="133"/>
      <c r="L9" s="29"/>
    </row>
    <row r="10" spans="2:12" ht="15.75" customHeight="1">
      <c r="B10" s="757"/>
      <c r="C10" s="139" t="s">
        <v>160</v>
      </c>
      <c r="D10" s="134">
        <v>20660</v>
      </c>
      <c r="E10" s="135"/>
      <c r="F10" s="140"/>
      <c r="G10" s="136"/>
      <c r="H10" s="137"/>
      <c r="I10" s="138"/>
      <c r="J10" s="138"/>
      <c r="K10" s="133"/>
      <c r="L10" s="29"/>
    </row>
    <row r="11" spans="2:12" ht="15.75" customHeight="1">
      <c r="B11" s="757"/>
      <c r="C11" s="139" t="s">
        <v>161</v>
      </c>
      <c r="D11" s="134">
        <v>6877</v>
      </c>
      <c r="E11" s="135"/>
      <c r="F11" s="140"/>
      <c r="G11" s="136"/>
      <c r="H11" s="137"/>
      <c r="I11" s="138"/>
      <c r="J11" s="138"/>
      <c r="K11" s="133"/>
      <c r="L11" s="29"/>
    </row>
    <row r="12" spans="2:12" ht="15.75" customHeight="1">
      <c r="B12" s="757"/>
      <c r="C12" s="139" t="s">
        <v>162</v>
      </c>
      <c r="D12" s="134">
        <v>8793</v>
      </c>
      <c r="E12" s="135"/>
      <c r="F12" s="140"/>
      <c r="G12" s="136"/>
      <c r="H12" s="137"/>
      <c r="I12" s="138"/>
      <c r="J12" s="138"/>
      <c r="K12" s="133"/>
      <c r="L12" s="29"/>
    </row>
    <row r="13" spans="2:12" ht="15.75" customHeight="1">
      <c r="B13" s="757"/>
      <c r="C13" s="139" t="s">
        <v>163</v>
      </c>
      <c r="D13" s="134">
        <v>109</v>
      </c>
      <c r="E13" s="135"/>
      <c r="F13" s="140"/>
      <c r="G13" s="136"/>
      <c r="H13" s="137"/>
      <c r="I13" s="138"/>
      <c r="J13" s="138"/>
      <c r="K13" s="133"/>
      <c r="L13" s="29"/>
    </row>
    <row r="14" spans="2:12" ht="15.75" customHeight="1">
      <c r="B14" s="757"/>
      <c r="C14" s="139" t="s">
        <v>166</v>
      </c>
      <c r="D14" s="134">
        <v>436</v>
      </c>
      <c r="E14" s="135"/>
      <c r="F14" s="140"/>
      <c r="G14" s="136"/>
      <c r="H14" s="137"/>
      <c r="I14" s="138"/>
      <c r="J14" s="138"/>
      <c r="K14" s="133"/>
      <c r="L14" s="29"/>
    </row>
    <row r="15" spans="2:12" ht="15.75" customHeight="1">
      <c r="B15" s="881"/>
      <c r="C15" s="139" t="s">
        <v>167</v>
      </c>
      <c r="D15" s="134">
        <f>SUM(D6:D14)</f>
        <v>64586</v>
      </c>
      <c r="E15" s="135"/>
      <c r="F15" s="140"/>
      <c r="H15" s="137"/>
      <c r="I15" s="138"/>
      <c r="J15" s="138"/>
      <c r="K15" s="133"/>
      <c r="L15" s="29"/>
    </row>
    <row r="16" spans="2:12" ht="15.75" customHeight="1">
      <c r="B16" s="757" t="s">
        <v>438</v>
      </c>
      <c r="C16" s="341" t="s">
        <v>168</v>
      </c>
      <c r="D16" s="134">
        <v>113</v>
      </c>
      <c r="E16" s="135"/>
      <c r="G16" s="136"/>
      <c r="H16" s="142"/>
      <c r="I16" s="138"/>
      <c r="K16" s="133"/>
      <c r="L16" s="132"/>
    </row>
    <row r="17" spans="2:12" ht="15.75" customHeight="1">
      <c r="B17" s="757"/>
      <c r="C17" s="341" t="s">
        <v>157</v>
      </c>
      <c r="D17" s="134">
        <v>211</v>
      </c>
      <c r="E17" s="135"/>
      <c r="G17" s="136"/>
      <c r="H17" s="142"/>
      <c r="I17" s="138"/>
      <c r="K17" s="133"/>
      <c r="L17" s="132"/>
    </row>
    <row r="18" spans="2:12" ht="15.75" customHeight="1">
      <c r="B18" s="757"/>
      <c r="C18" s="341" t="s">
        <v>158</v>
      </c>
      <c r="D18" s="134">
        <v>2475</v>
      </c>
      <c r="E18" s="135"/>
      <c r="G18" s="136"/>
      <c r="H18" s="142"/>
      <c r="I18" s="138"/>
      <c r="K18" s="133"/>
      <c r="L18" s="132"/>
    </row>
    <row r="19" spans="2:12" ht="15.75" customHeight="1">
      <c r="B19" s="757"/>
      <c r="C19" s="341" t="s">
        <v>159</v>
      </c>
      <c r="D19" s="134">
        <v>22025</v>
      </c>
      <c r="E19" s="135"/>
      <c r="F19" s="309"/>
      <c r="G19" s="136"/>
      <c r="H19" s="142"/>
      <c r="I19" s="138"/>
      <c r="K19" s="133"/>
      <c r="L19" s="132"/>
    </row>
    <row r="20" spans="2:12" ht="15.75" customHeight="1">
      <c r="B20" s="757"/>
      <c r="C20" s="341" t="s">
        <v>160</v>
      </c>
      <c r="D20" s="134">
        <v>20346</v>
      </c>
      <c r="E20" s="135"/>
      <c r="F20" s="309"/>
      <c r="G20" s="136"/>
      <c r="H20" s="142"/>
      <c r="I20" s="138"/>
      <c r="K20" s="133"/>
      <c r="L20" s="132"/>
    </row>
    <row r="21" spans="2:12" ht="15.75" customHeight="1">
      <c r="B21" s="757"/>
      <c r="C21" s="40" t="s">
        <v>161</v>
      </c>
      <c r="D21" s="134">
        <v>7313</v>
      </c>
      <c r="E21" s="135"/>
      <c r="F21" s="309"/>
      <c r="G21" s="136"/>
      <c r="H21" s="142"/>
      <c r="I21" s="138"/>
      <c r="K21" s="133"/>
      <c r="L21" s="132"/>
    </row>
    <row r="22" spans="2:12" ht="15.75" customHeight="1">
      <c r="B22" s="757"/>
      <c r="C22" s="341" t="s">
        <v>162</v>
      </c>
      <c r="D22" s="134">
        <v>14239</v>
      </c>
      <c r="E22" s="135"/>
      <c r="G22" s="136"/>
      <c r="H22" s="142"/>
      <c r="I22" s="138"/>
      <c r="K22" s="133"/>
      <c r="L22" s="132"/>
    </row>
    <row r="23" spans="2:12" ht="15.75" customHeight="1">
      <c r="B23" s="757"/>
      <c r="C23" s="341" t="s">
        <v>163</v>
      </c>
      <c r="D23" s="134">
        <v>53</v>
      </c>
      <c r="E23" s="135"/>
      <c r="G23" s="143"/>
      <c r="H23" s="142"/>
      <c r="I23" s="138"/>
      <c r="J23" s="138"/>
      <c r="K23" s="133"/>
    </row>
    <row r="24" spans="2:12" ht="15.75" customHeight="1">
      <c r="B24" s="757"/>
      <c r="C24" s="341" t="s">
        <v>166</v>
      </c>
      <c r="D24" s="134">
        <v>436</v>
      </c>
      <c r="E24" s="135"/>
      <c r="H24" s="142"/>
      <c r="I24" s="138"/>
      <c r="J24" s="138"/>
      <c r="K24" s="133"/>
    </row>
    <row r="25" spans="2:12" ht="17.25" customHeight="1">
      <c r="B25" s="881"/>
      <c r="C25" s="342" t="s">
        <v>167</v>
      </c>
      <c r="D25" s="134">
        <f>SUM(D16:D24)</f>
        <v>67211</v>
      </c>
      <c r="E25" s="21"/>
      <c r="F25" s="21"/>
      <c r="G25" s="21"/>
      <c r="H25" s="21"/>
      <c r="I25" s="21"/>
      <c r="J25" s="21"/>
      <c r="K25" s="1"/>
    </row>
    <row r="26" spans="2:12" ht="36" customHeight="1">
      <c r="B26" s="751" t="s">
        <v>169</v>
      </c>
      <c r="C26" s="752"/>
      <c r="D26" s="753"/>
      <c r="E26" s="343"/>
      <c r="F26" s="343"/>
    </row>
  </sheetData>
  <mergeCells count="6">
    <mergeCell ref="B26:D26"/>
    <mergeCell ref="B1:D1"/>
    <mergeCell ref="B3:D3"/>
    <mergeCell ref="B4:D4"/>
    <mergeCell ref="B6:B15"/>
    <mergeCell ref="B16:B25"/>
  </mergeCells>
  <phoneticPr fontId="47" type="noConversion"/>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tabColor theme="6" tint="0.79998168889431442"/>
    <pageSetUpPr fitToPage="1"/>
  </sheetPr>
  <dimension ref="B1:Q26"/>
  <sheetViews>
    <sheetView topLeftCell="A10" zoomScaleNormal="100" zoomScaleSheetLayoutView="50" workbookViewId="0">
      <selection activeCell="I29" sqref="I29"/>
    </sheetView>
  </sheetViews>
  <sheetFormatPr baseColWidth="10" defaultColWidth="10.921875" defaultRowHeight="13.2"/>
  <cols>
    <col min="1" max="1" width="1.69140625" style="40" customWidth="1"/>
    <col min="2" max="2" width="9" style="40" customWidth="1"/>
    <col min="3" max="3" width="12.15234375" style="40" customWidth="1"/>
    <col min="4" max="5" width="10.84375" style="40" customWidth="1"/>
    <col min="6" max="6" width="13.921875" style="40" customWidth="1"/>
    <col min="7" max="7" width="10.921875" style="141" customWidth="1"/>
    <col min="8" max="11" width="10.921875" style="40" customWidth="1"/>
    <col min="12" max="14" width="10.921875" style="145" customWidth="1"/>
    <col min="15" max="16" width="10.921875" style="40" customWidth="1"/>
    <col min="17" max="16384" width="10.921875" style="40"/>
  </cols>
  <sheetData>
    <row r="1" spans="2:17" s="19" customFormat="1">
      <c r="B1" s="746" t="s">
        <v>170</v>
      </c>
      <c r="C1" s="746"/>
      <c r="D1" s="746"/>
      <c r="E1" s="746"/>
      <c r="F1" s="746"/>
      <c r="G1" s="642"/>
      <c r="L1" s="144"/>
      <c r="M1" s="144"/>
      <c r="N1" s="144"/>
    </row>
    <row r="2" spans="2:17" s="19" customFormat="1">
      <c r="G2" s="642"/>
      <c r="L2" s="144"/>
      <c r="M2" s="144"/>
      <c r="N2" s="144"/>
    </row>
    <row r="3" spans="2:17" s="19" customFormat="1" ht="29.25" customHeight="1">
      <c r="B3" s="747" t="s">
        <v>439</v>
      </c>
      <c r="C3" s="746"/>
      <c r="D3" s="746"/>
      <c r="E3" s="746"/>
      <c r="F3" s="746"/>
      <c r="G3" s="642"/>
      <c r="L3" s="144"/>
      <c r="M3" s="144"/>
      <c r="N3" s="144"/>
    </row>
    <row r="4" spans="2:17" s="19" customFormat="1" ht="17.25" customHeight="1">
      <c r="B4" s="746" t="s">
        <v>440</v>
      </c>
      <c r="C4" s="746"/>
      <c r="D4" s="746"/>
      <c r="E4" s="746"/>
      <c r="F4" s="746"/>
      <c r="G4" s="642"/>
      <c r="L4" s="144"/>
      <c r="M4" s="144"/>
      <c r="N4" s="144"/>
    </row>
    <row r="5" spans="2:17" s="19" customFormat="1" ht="30" customHeight="1">
      <c r="B5" s="104" t="s">
        <v>137</v>
      </c>
      <c r="C5" s="129" t="s">
        <v>153</v>
      </c>
      <c r="D5" s="130" t="s">
        <v>154</v>
      </c>
      <c r="E5" s="130" t="s">
        <v>155</v>
      </c>
      <c r="F5" s="130" t="s">
        <v>441</v>
      </c>
      <c r="G5" s="642"/>
      <c r="L5" s="144"/>
      <c r="M5" s="144"/>
      <c r="N5" s="144"/>
    </row>
    <row r="6" spans="2:17" ht="15.75" customHeight="1">
      <c r="B6" s="881" t="s">
        <v>148</v>
      </c>
      <c r="C6" s="344" t="s">
        <v>168</v>
      </c>
      <c r="D6" s="348">
        <v>105</v>
      </c>
      <c r="E6" s="348">
        <f>4161/10</f>
        <v>416.1</v>
      </c>
      <c r="F6" s="564">
        <v>39.628571428571398</v>
      </c>
      <c r="G6" s="135"/>
      <c r="H6" s="146"/>
      <c r="I6" s="147"/>
      <c r="J6" s="147"/>
      <c r="K6" s="147"/>
    </row>
    <row r="7" spans="2:17" ht="15.75" customHeight="1">
      <c r="B7" s="756"/>
      <c r="C7" s="344" t="s">
        <v>157</v>
      </c>
      <c r="D7" s="348">
        <v>643</v>
      </c>
      <c r="E7" s="348">
        <f>4954/10</f>
        <v>495.4</v>
      </c>
      <c r="F7" s="564">
        <v>7.7045101088646968</v>
      </c>
      <c r="G7" s="135"/>
      <c r="H7" s="146"/>
      <c r="I7" s="147"/>
      <c r="J7" s="147"/>
      <c r="K7" s="147"/>
    </row>
    <row r="8" spans="2:17" ht="15.75" customHeight="1">
      <c r="B8" s="756"/>
      <c r="C8" s="344" t="s">
        <v>158</v>
      </c>
      <c r="D8" s="348">
        <v>3608</v>
      </c>
      <c r="E8" s="348">
        <f>240756/10</f>
        <v>24075.599999999999</v>
      </c>
      <c r="F8" s="564">
        <v>66.728381374722844</v>
      </c>
      <c r="G8" s="135"/>
      <c r="H8" s="146"/>
      <c r="I8" s="147"/>
      <c r="J8" s="147"/>
      <c r="K8" s="147"/>
    </row>
    <row r="9" spans="2:17" ht="15.75" customHeight="1">
      <c r="B9" s="756"/>
      <c r="C9" s="344" t="s">
        <v>159</v>
      </c>
      <c r="D9" s="348">
        <v>19962</v>
      </c>
      <c r="E9" s="348">
        <f>1919762/10</f>
        <v>191976.2</v>
      </c>
      <c r="F9" s="564">
        <v>96.170824566676686</v>
      </c>
      <c r="G9" s="135"/>
      <c r="H9" s="133"/>
      <c r="I9" s="147"/>
      <c r="J9" s="147"/>
      <c r="K9" s="147"/>
    </row>
    <row r="10" spans="2:17" ht="15.75" customHeight="1">
      <c r="B10" s="756"/>
      <c r="C10" s="344" t="s">
        <v>160</v>
      </c>
      <c r="D10" s="348">
        <v>15580</v>
      </c>
      <c r="E10" s="348">
        <f>1711689/10</f>
        <v>171168.9</v>
      </c>
      <c r="F10" s="564">
        <v>109.86450577663672</v>
      </c>
      <c r="G10" s="135"/>
      <c r="H10" s="133"/>
      <c r="I10" s="147"/>
      <c r="J10" s="147"/>
      <c r="K10" s="147"/>
    </row>
    <row r="11" spans="2:17" ht="15.75" customHeight="1">
      <c r="B11" s="756"/>
      <c r="C11" s="40" t="s">
        <v>161</v>
      </c>
      <c r="D11" s="348">
        <v>5999</v>
      </c>
      <c r="E11" s="348">
        <f>729980/10</f>
        <v>72998</v>
      </c>
      <c r="F11" s="564">
        <v>121.68361393565594</v>
      </c>
      <c r="G11" s="135"/>
      <c r="H11" s="133"/>
      <c r="I11" s="147"/>
      <c r="J11" s="147"/>
      <c r="K11" s="147"/>
    </row>
    <row r="12" spans="2:17" ht="15.75" customHeight="1">
      <c r="B12" s="756"/>
      <c r="C12" s="344" t="s">
        <v>162</v>
      </c>
      <c r="D12" s="348">
        <v>8288</v>
      </c>
      <c r="E12" s="348">
        <f>1022879/10</f>
        <v>102287.9</v>
      </c>
      <c r="F12" s="564">
        <v>123.41686776061776</v>
      </c>
      <c r="G12" s="135"/>
      <c r="H12" s="643"/>
      <c r="I12" s="644"/>
      <c r="J12" s="644"/>
      <c r="K12" s="644"/>
      <c r="L12" s="645"/>
      <c r="M12" s="645"/>
      <c r="N12" s="645"/>
      <c r="O12" s="645"/>
      <c r="P12" s="645"/>
      <c r="Q12" s="645"/>
    </row>
    <row r="13" spans="2:17" ht="15.75" customHeight="1">
      <c r="B13" s="756"/>
      <c r="C13" s="344" t="s">
        <v>163</v>
      </c>
      <c r="D13" s="348">
        <v>109</v>
      </c>
      <c r="E13" s="348">
        <f>11990/10</f>
        <v>1199</v>
      </c>
      <c r="F13" s="564">
        <v>110</v>
      </c>
      <c r="G13" s="135"/>
      <c r="H13" s="643"/>
      <c r="I13" s="644"/>
      <c r="J13" s="644"/>
      <c r="K13" s="644"/>
      <c r="L13" s="645"/>
      <c r="M13" s="645"/>
      <c r="N13" s="645"/>
      <c r="O13" s="645"/>
      <c r="P13" s="645"/>
      <c r="Q13" s="645"/>
    </row>
    <row r="14" spans="2:17" ht="15.75" customHeight="1">
      <c r="B14" s="756"/>
      <c r="C14" s="344" t="s">
        <v>166</v>
      </c>
      <c r="D14" s="348">
        <v>385</v>
      </c>
      <c r="E14" s="348">
        <f>12667/10</f>
        <v>1266.7</v>
      </c>
      <c r="F14" s="564">
        <v>32.9012987012987</v>
      </c>
      <c r="G14" s="135"/>
      <c r="H14" s="643"/>
      <c r="I14" s="644"/>
      <c r="J14" s="644"/>
      <c r="K14" s="644"/>
      <c r="L14" s="645"/>
      <c r="M14" s="645"/>
      <c r="N14" s="645"/>
      <c r="O14" s="645"/>
      <c r="P14" s="645"/>
      <c r="Q14" s="645"/>
    </row>
    <row r="15" spans="2:17" ht="15.75" customHeight="1">
      <c r="B15" s="883"/>
      <c r="C15" s="344" t="s">
        <v>167</v>
      </c>
      <c r="D15" s="348">
        <f>SUM(D6:D14)</f>
        <v>54679</v>
      </c>
      <c r="E15" s="348">
        <f>SUM(E6:E14)</f>
        <v>565883.79999999993</v>
      </c>
      <c r="F15" s="564">
        <f t="shared" ref="F15" si="0">E15/D15*10</f>
        <v>103.49198046782128</v>
      </c>
      <c r="G15" s="135"/>
      <c r="H15" s="643"/>
      <c r="I15" s="645"/>
      <c r="J15" s="644"/>
      <c r="K15" s="644"/>
      <c r="L15" s="645"/>
      <c r="M15" s="645"/>
      <c r="N15" s="645"/>
      <c r="O15" s="645"/>
      <c r="P15" s="645"/>
      <c r="Q15" s="645"/>
    </row>
    <row r="16" spans="2:17" ht="15.75" customHeight="1">
      <c r="B16" s="881" t="s">
        <v>149</v>
      </c>
      <c r="C16" s="344" t="s">
        <v>168</v>
      </c>
      <c r="D16" s="348">
        <v>113</v>
      </c>
      <c r="E16" s="348">
        <f>D16*F16/10</f>
        <v>549.29999999999995</v>
      </c>
      <c r="F16" s="564">
        <v>48.610619469026545</v>
      </c>
      <c r="G16" s="40"/>
      <c r="H16" s="643"/>
      <c r="I16" s="645"/>
      <c r="J16" s="644"/>
      <c r="K16" s="645"/>
      <c r="L16" s="646"/>
      <c r="M16" s="643"/>
      <c r="N16" s="647"/>
      <c r="O16" s="645"/>
      <c r="P16" s="645"/>
      <c r="Q16" s="645"/>
    </row>
    <row r="17" spans="2:17" ht="15.75" customHeight="1">
      <c r="B17" s="756"/>
      <c r="C17" s="344" t="s">
        <v>157</v>
      </c>
      <c r="D17" s="348">
        <v>211</v>
      </c>
      <c r="E17" s="348">
        <f t="shared" ref="E17:E24" si="1">D17*F17/10</f>
        <v>2484.6999999999998</v>
      </c>
      <c r="F17" s="564">
        <v>117.75829383886256</v>
      </c>
      <c r="G17" s="40"/>
      <c r="H17" s="643"/>
      <c r="I17" s="645"/>
      <c r="J17" s="644"/>
      <c r="K17" s="645"/>
      <c r="L17" s="646"/>
      <c r="M17" s="643"/>
      <c r="N17" s="647"/>
      <c r="O17" s="645"/>
      <c r="P17" s="645"/>
      <c r="Q17" s="645"/>
    </row>
    <row r="18" spans="2:17" ht="15.75" customHeight="1">
      <c r="B18" s="756"/>
      <c r="C18" s="344" t="s">
        <v>158</v>
      </c>
      <c r="D18" s="348">
        <v>1841</v>
      </c>
      <c r="E18" s="348">
        <f t="shared" si="1"/>
        <v>20123.7</v>
      </c>
      <c r="F18" s="564">
        <v>109.30852797392721</v>
      </c>
      <c r="G18" s="40"/>
      <c r="H18" s="643"/>
      <c r="I18" s="645"/>
      <c r="J18" s="644"/>
      <c r="K18" s="645"/>
      <c r="L18" s="646"/>
      <c r="M18" s="643"/>
      <c r="N18" s="647"/>
      <c r="O18" s="645"/>
      <c r="P18" s="645"/>
      <c r="Q18" s="645"/>
    </row>
    <row r="19" spans="2:17" ht="15.75" customHeight="1">
      <c r="B19" s="756"/>
      <c r="C19" s="344" t="s">
        <v>159</v>
      </c>
      <c r="D19" s="348">
        <v>20445</v>
      </c>
      <c r="E19" s="348">
        <f t="shared" si="1"/>
        <v>281940.40000000002</v>
      </c>
      <c r="F19" s="564">
        <v>137.90188310100268</v>
      </c>
      <c r="G19" s="40"/>
      <c r="H19" s="643"/>
      <c r="I19" s="645"/>
      <c r="J19" s="644"/>
      <c r="K19" s="645"/>
      <c r="L19" s="646"/>
      <c r="M19" s="643"/>
      <c r="N19" s="647"/>
      <c r="O19" s="645"/>
      <c r="P19" s="645"/>
      <c r="Q19" s="645"/>
    </row>
    <row r="20" spans="2:17" ht="15.75" customHeight="1">
      <c r="B20" s="756"/>
      <c r="C20" s="344" t="s">
        <v>160</v>
      </c>
      <c r="D20" s="348">
        <v>16255</v>
      </c>
      <c r="E20" s="348">
        <f t="shared" si="1"/>
        <v>192941.3</v>
      </c>
      <c r="F20" s="564">
        <v>118.69658566594894</v>
      </c>
      <c r="G20" s="40"/>
      <c r="H20" s="133"/>
      <c r="J20" s="147"/>
      <c r="L20" s="148"/>
      <c r="M20" s="149"/>
      <c r="N20" s="150"/>
    </row>
    <row r="21" spans="2:17" ht="15.75" customHeight="1">
      <c r="B21" s="756"/>
      <c r="C21" s="40" t="s">
        <v>161</v>
      </c>
      <c r="D21" s="348">
        <v>6571</v>
      </c>
      <c r="E21" s="348">
        <f t="shared" si="1"/>
        <v>84241.4</v>
      </c>
      <c r="F21" s="564">
        <v>128.2017957692893</v>
      </c>
      <c r="G21" s="40"/>
      <c r="H21" s="133"/>
      <c r="J21" s="147"/>
      <c r="L21" s="148"/>
      <c r="M21" s="149"/>
      <c r="N21" s="150"/>
    </row>
    <row r="22" spans="2:17" ht="15.75" customHeight="1">
      <c r="B22" s="756"/>
      <c r="C22" s="344" t="s">
        <v>162</v>
      </c>
      <c r="D22" s="348">
        <v>13854</v>
      </c>
      <c r="E22" s="348">
        <f t="shared" si="1"/>
        <v>187727.7</v>
      </c>
      <c r="F22" s="564">
        <v>135.50433087916846</v>
      </c>
      <c r="G22" s="40"/>
      <c r="H22" s="133"/>
      <c r="J22" s="147"/>
      <c r="L22" s="148"/>
      <c r="M22" s="149"/>
      <c r="N22" s="150"/>
    </row>
    <row r="23" spans="2:17" ht="15.75" customHeight="1">
      <c r="B23" s="756"/>
      <c r="C23" s="344" t="s">
        <v>163</v>
      </c>
      <c r="D23" s="348">
        <v>53</v>
      </c>
      <c r="E23" s="348">
        <f t="shared" si="1"/>
        <v>685.29000000000008</v>
      </c>
      <c r="F23" s="564">
        <v>129.30000000000001</v>
      </c>
      <c r="G23" s="40"/>
      <c r="H23" s="133"/>
      <c r="J23" s="147"/>
      <c r="L23" s="148"/>
      <c r="M23" s="149"/>
      <c r="N23" s="150"/>
    </row>
    <row r="24" spans="2:17" ht="15.75" customHeight="1">
      <c r="B24" s="756"/>
      <c r="C24" s="344" t="s">
        <v>166</v>
      </c>
      <c r="D24" s="348">
        <v>385</v>
      </c>
      <c r="E24" s="348">
        <f t="shared" si="1"/>
        <v>1266.7</v>
      </c>
      <c r="F24" s="564">
        <v>32.9012987012987</v>
      </c>
      <c r="G24" s="40"/>
      <c r="H24" s="133"/>
      <c r="J24" s="147"/>
      <c r="L24" s="148"/>
      <c r="M24" s="149"/>
      <c r="N24" s="150"/>
    </row>
    <row r="25" spans="2:17" ht="18.75" customHeight="1">
      <c r="B25" s="883"/>
      <c r="C25" s="344" t="s">
        <v>167</v>
      </c>
      <c r="D25" s="348">
        <f>SUM(D16:D24)</f>
        <v>59728</v>
      </c>
      <c r="E25" s="348">
        <v>771960</v>
      </c>
      <c r="F25" s="564">
        <v>129.19999999999999</v>
      </c>
      <c r="G25" s="40"/>
    </row>
    <row r="26" spans="2:17" ht="25.5" customHeight="1">
      <c r="B26" s="882" t="s">
        <v>442</v>
      </c>
      <c r="C26" s="882"/>
      <c r="D26" s="882"/>
      <c r="E26" s="882"/>
      <c r="F26" s="882"/>
      <c r="G26" s="40"/>
      <c r="H26" s="347"/>
    </row>
  </sheetData>
  <mergeCells count="6">
    <mergeCell ref="B26:F26"/>
    <mergeCell ref="B1:F1"/>
    <mergeCell ref="B3:F3"/>
    <mergeCell ref="B4:F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tabColor theme="6" tint="0.79998168889431442"/>
    <pageSetUpPr fitToPage="1"/>
  </sheetPr>
  <dimension ref="B1:J33"/>
  <sheetViews>
    <sheetView topLeftCell="A4" zoomScaleNormal="100" workbookViewId="0">
      <selection activeCell="G16" sqref="G16"/>
    </sheetView>
  </sheetViews>
  <sheetFormatPr baseColWidth="10" defaultColWidth="10.921875" defaultRowHeight="16.5" customHeight="1"/>
  <cols>
    <col min="1" max="1" width="3.07421875" customWidth="1"/>
    <col min="2" max="2" width="23.07421875" customWidth="1"/>
    <col min="3" max="5" width="10.61328125" customWidth="1"/>
    <col min="6" max="10" width="10.921875" style="151" customWidth="1"/>
  </cols>
  <sheetData>
    <row r="1" spans="2:7" ht="16.5" customHeight="1">
      <c r="B1" s="746" t="s">
        <v>173</v>
      </c>
      <c r="C1" s="746"/>
      <c r="D1" s="746"/>
      <c r="E1" s="746"/>
      <c r="F1" s="642"/>
    </row>
    <row r="2" spans="2:7" ht="16.5" customHeight="1">
      <c r="B2" s="32"/>
      <c r="C2" s="32"/>
      <c r="D2" s="32"/>
      <c r="E2" s="32"/>
      <c r="F2" s="642"/>
    </row>
    <row r="3" spans="2:7" ht="16.5" customHeight="1">
      <c r="B3" s="747" t="s">
        <v>443</v>
      </c>
      <c r="C3" s="766"/>
      <c r="D3" s="766"/>
      <c r="E3" s="766"/>
    </row>
    <row r="4" spans="2:7" ht="16.5" customHeight="1">
      <c r="B4" s="767" t="s">
        <v>444</v>
      </c>
      <c r="C4" s="767"/>
      <c r="D4" s="767"/>
      <c r="E4" s="767"/>
    </row>
    <row r="5" spans="2:7" ht="16.5" customHeight="1">
      <c r="B5" s="884"/>
      <c r="C5" s="884"/>
      <c r="D5" s="884"/>
      <c r="E5" s="884"/>
    </row>
    <row r="7" spans="2:7" ht="15.75" customHeight="1">
      <c r="B7" s="763" t="s">
        <v>153</v>
      </c>
      <c r="C7" s="763"/>
      <c r="D7" s="885" t="s">
        <v>159</v>
      </c>
      <c r="E7" s="885"/>
      <c r="G7" s="152"/>
    </row>
    <row r="8" spans="2:7" ht="15.75" customHeight="1">
      <c r="B8" s="763" t="s">
        <v>445</v>
      </c>
      <c r="C8" s="763"/>
      <c r="D8" s="362">
        <v>160</v>
      </c>
      <c r="E8" s="362">
        <v>130</v>
      </c>
      <c r="G8" s="152"/>
    </row>
    <row r="9" spans="2:7" ht="15.75" customHeight="1">
      <c r="B9" s="886"/>
      <c r="C9" s="886"/>
      <c r="D9" s="886"/>
      <c r="E9" s="886"/>
      <c r="G9" s="154"/>
    </row>
    <row r="10" spans="2:7" ht="15.75" customHeight="1">
      <c r="B10" s="763" t="s">
        <v>446</v>
      </c>
      <c r="C10" s="763"/>
      <c r="D10" s="885" t="s">
        <v>447</v>
      </c>
      <c r="E10" s="885"/>
      <c r="G10" s="648"/>
    </row>
    <row r="11" spans="2:7" ht="15.75" customHeight="1">
      <c r="B11" s="763" t="s">
        <v>180</v>
      </c>
      <c r="C11" s="763"/>
      <c r="D11" s="359">
        <v>110000</v>
      </c>
      <c r="E11" s="359">
        <v>60000</v>
      </c>
      <c r="G11" s="155"/>
    </row>
    <row r="12" spans="2:7" ht="15.75" customHeight="1">
      <c r="B12" s="763" t="s">
        <v>181</v>
      </c>
      <c r="C12" s="763"/>
      <c r="D12" s="359">
        <v>335000</v>
      </c>
      <c r="E12" s="359">
        <v>340000</v>
      </c>
      <c r="G12" s="155"/>
    </row>
    <row r="13" spans="2:7" ht="15.75" customHeight="1">
      <c r="B13" s="763" t="s">
        <v>182</v>
      </c>
      <c r="C13" s="763"/>
      <c r="D13" s="359">
        <v>1204690</v>
      </c>
      <c r="E13" s="359">
        <v>904930</v>
      </c>
      <c r="G13" s="155"/>
    </row>
    <row r="14" spans="2:7" ht="15.75" customHeight="1">
      <c r="B14" s="765" t="s">
        <v>448</v>
      </c>
      <c r="C14" s="765"/>
      <c r="D14" s="359">
        <f>82485+671930</f>
        <v>754415</v>
      </c>
      <c r="E14" s="359">
        <f>65247+650211</f>
        <v>715458</v>
      </c>
      <c r="G14" s="155"/>
    </row>
    <row r="15" spans="2:7" ht="15.75" customHeight="1">
      <c r="B15" s="763" t="s">
        <v>184</v>
      </c>
      <c r="C15" s="763"/>
      <c r="D15" s="359">
        <f>SUM(D11:D14)</f>
        <v>2404105</v>
      </c>
      <c r="E15" s="359">
        <f>SUM(E11:E14)</f>
        <v>2020388</v>
      </c>
      <c r="G15" s="649"/>
    </row>
    <row r="16" spans="2:7" ht="15.75" customHeight="1">
      <c r="B16" s="776" t="s">
        <v>449</v>
      </c>
      <c r="C16" s="776"/>
      <c r="D16" s="359">
        <f>$B$22*D8</f>
        <v>3294720</v>
      </c>
      <c r="E16" s="359">
        <f>$B$22*E8</f>
        <v>2676960</v>
      </c>
      <c r="G16" s="650"/>
    </row>
    <row r="17" spans="2:7" ht="15.75" customHeight="1">
      <c r="B17" s="776" t="s">
        <v>187</v>
      </c>
      <c r="C17" s="776"/>
      <c r="D17" s="359">
        <f>D16-D15</f>
        <v>890615</v>
      </c>
      <c r="E17" s="359">
        <f>E16-E15</f>
        <v>656572</v>
      </c>
      <c r="G17" s="650"/>
    </row>
    <row r="18" spans="2:7" ht="16.5" customHeight="1">
      <c r="B18" s="778" t="s">
        <v>450</v>
      </c>
      <c r="C18" s="778"/>
      <c r="D18" s="778"/>
      <c r="E18" s="778"/>
      <c r="G18" s="651"/>
    </row>
    <row r="19" spans="2:7" ht="16.5" customHeight="1">
      <c r="B19" s="33" t="s">
        <v>356</v>
      </c>
      <c r="C19" s="778" t="s">
        <v>451</v>
      </c>
      <c r="D19" s="778"/>
      <c r="E19" s="778"/>
      <c r="G19" s="651"/>
    </row>
    <row r="20" spans="2:7" ht="30" customHeight="1">
      <c r="B20" s="156" t="s">
        <v>452</v>
      </c>
      <c r="C20" s="68">
        <f>D20*0.9</f>
        <v>144</v>
      </c>
      <c r="D20" s="68">
        <v>160</v>
      </c>
      <c r="E20" s="68">
        <f>D20*1.1</f>
        <v>176</v>
      </c>
      <c r="G20" s="652"/>
    </row>
    <row r="21" spans="2:7" ht="15.75" customHeight="1">
      <c r="B21" s="157">
        <f>B22*0.9</f>
        <v>18532.8</v>
      </c>
      <c r="C21" s="47">
        <f t="shared" ref="C21:E23" si="0">(C$20*$B21)-$D$15</f>
        <v>264618.19999999972</v>
      </c>
      <c r="D21" s="47">
        <f>(D$20*$B21)-$D$15</f>
        <v>561143</v>
      </c>
      <c r="E21" s="47">
        <f t="shared" si="0"/>
        <v>857667.79999999981</v>
      </c>
      <c r="G21" s="158"/>
    </row>
    <row r="22" spans="2:7" ht="15.75" customHeight="1">
      <c r="B22" s="157">
        <v>20592</v>
      </c>
      <c r="C22" s="47">
        <f t="shared" si="0"/>
        <v>561143</v>
      </c>
      <c r="D22" s="47">
        <f t="shared" si="0"/>
        <v>890615</v>
      </c>
      <c r="E22" s="47">
        <f t="shared" si="0"/>
        <v>1220087</v>
      </c>
      <c r="G22" s="158"/>
    </row>
    <row r="23" spans="2:7" ht="15.75" customHeight="1">
      <c r="B23" s="157">
        <f>B22*1.1</f>
        <v>22651.200000000001</v>
      </c>
      <c r="C23" s="47">
        <f t="shared" si="0"/>
        <v>857667.80000000028</v>
      </c>
      <c r="D23" s="47">
        <f t="shared" si="0"/>
        <v>1220087</v>
      </c>
      <c r="E23" s="47">
        <f t="shared" si="0"/>
        <v>1582506.2000000002</v>
      </c>
      <c r="G23" s="158"/>
    </row>
    <row r="24" spans="2:7" ht="15.75" customHeight="1">
      <c r="B24" s="48" t="s">
        <v>453</v>
      </c>
      <c r="C24" s="47">
        <f>$E$15/C20</f>
        <v>14030.472222222223</v>
      </c>
      <c r="D24" s="47">
        <f>$E$15/D20</f>
        <v>12627.424999999999</v>
      </c>
      <c r="E24" s="47">
        <f>$E$15/E20</f>
        <v>11479.477272727272</v>
      </c>
      <c r="G24" s="653"/>
    </row>
    <row r="25" spans="2:7" ht="31.5" customHeight="1">
      <c r="B25" s="801" t="s">
        <v>193</v>
      </c>
      <c r="C25" s="801"/>
      <c r="D25" s="801"/>
      <c r="E25" s="801"/>
      <c r="G25" s="159"/>
    </row>
    <row r="26" spans="2:7" ht="15.75" customHeight="1">
      <c r="B26" s="888"/>
      <c r="C26" s="888"/>
      <c r="D26" s="888"/>
      <c r="E26" s="888"/>
      <c r="G26" s="159"/>
    </row>
    <row r="27" spans="2:7" ht="15.75" customHeight="1">
      <c r="B27" s="889" t="s">
        <v>194</v>
      </c>
      <c r="C27" s="889"/>
      <c r="D27" s="889"/>
      <c r="E27" s="889"/>
      <c r="G27" s="160"/>
    </row>
    <row r="28" spans="2:7" ht="15.75" customHeight="1">
      <c r="B28" s="887" t="s">
        <v>454</v>
      </c>
      <c r="C28" s="887"/>
      <c r="D28" s="887"/>
      <c r="E28" s="887"/>
      <c r="G28" s="161"/>
    </row>
    <row r="29" spans="2:7" ht="30" customHeight="1">
      <c r="B29" s="887" t="s">
        <v>455</v>
      </c>
      <c r="C29" s="887"/>
      <c r="D29" s="887"/>
      <c r="E29" s="887"/>
      <c r="G29" s="161"/>
    </row>
    <row r="30" spans="2:7" ht="30" customHeight="1">
      <c r="B30" s="887" t="s">
        <v>456</v>
      </c>
      <c r="C30" s="887"/>
      <c r="D30" s="887"/>
      <c r="E30" s="887"/>
      <c r="G30" s="161"/>
    </row>
    <row r="31" spans="2:7" ht="30" customHeight="1">
      <c r="B31" s="887" t="s">
        <v>457</v>
      </c>
      <c r="C31" s="887"/>
      <c r="D31" s="887"/>
      <c r="E31" s="887"/>
      <c r="G31" s="161"/>
    </row>
    <row r="32" spans="2:7" ht="15.75" customHeight="1">
      <c r="B32" s="887" t="s">
        <v>458</v>
      </c>
      <c r="C32" s="887"/>
      <c r="D32" s="887"/>
      <c r="E32" s="887"/>
      <c r="G32" s="161"/>
    </row>
    <row r="33" spans="2:7" ht="16.5" customHeight="1">
      <c r="B33" s="162"/>
      <c r="C33" s="162"/>
      <c r="D33" s="162"/>
      <c r="E33" s="162"/>
      <c r="G33" s="161"/>
    </row>
  </sheetData>
  <mergeCells count="27">
    <mergeCell ref="B31:E31"/>
    <mergeCell ref="B32:E32"/>
    <mergeCell ref="B25:E25"/>
    <mergeCell ref="B26:E26"/>
    <mergeCell ref="B27:E27"/>
    <mergeCell ref="B28:E28"/>
    <mergeCell ref="B29:E29"/>
    <mergeCell ref="B30:E30"/>
    <mergeCell ref="B8:C8"/>
    <mergeCell ref="D7:E7"/>
    <mergeCell ref="C19:E19"/>
    <mergeCell ref="B9:E9"/>
    <mergeCell ref="B18:E18"/>
    <mergeCell ref="B11:C11"/>
    <mergeCell ref="B12:C12"/>
    <mergeCell ref="B16:C16"/>
    <mergeCell ref="B17:C17"/>
    <mergeCell ref="B10:C10"/>
    <mergeCell ref="D10:E10"/>
    <mergeCell ref="B13:C13"/>
    <mergeCell ref="B14:C14"/>
    <mergeCell ref="B15:C15"/>
    <mergeCell ref="B1:E1"/>
    <mergeCell ref="B3:E3"/>
    <mergeCell ref="B4:E4"/>
    <mergeCell ref="B5:E5"/>
    <mergeCell ref="B7:C7"/>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tabColor theme="6" tint="0.79998168889431442"/>
    <pageSetUpPr fitToPage="1"/>
  </sheetPr>
  <dimension ref="B1:O39"/>
  <sheetViews>
    <sheetView zoomScaleNormal="100" workbookViewId="0">
      <selection activeCell="I18" sqref="I18"/>
    </sheetView>
  </sheetViews>
  <sheetFormatPr baseColWidth="10" defaultColWidth="10.921875" defaultRowHeight="11.4"/>
  <cols>
    <col min="1" max="1" width="0.921875" style="1" customWidth="1"/>
    <col min="2" max="2" width="5.4609375" style="1" customWidth="1"/>
    <col min="3" max="8" width="8.921875" style="1" customWidth="1"/>
    <col min="9" max="14" width="10.921875" style="21" customWidth="1"/>
    <col min="15" max="16384" width="10.921875" style="1"/>
  </cols>
  <sheetData>
    <row r="1" spans="2:15" s="15" customFormat="1" ht="18" customHeight="1">
      <c r="B1" s="746" t="s">
        <v>198</v>
      </c>
      <c r="C1" s="746"/>
      <c r="D1" s="746"/>
      <c r="E1" s="746"/>
      <c r="F1" s="746"/>
      <c r="G1" s="746"/>
      <c r="H1" s="746"/>
      <c r="I1" s="592"/>
      <c r="J1" s="592"/>
      <c r="K1" s="592"/>
      <c r="L1" s="592"/>
      <c r="M1" s="592"/>
      <c r="N1" s="592"/>
      <c r="O1" s="592"/>
    </row>
    <row r="2" spans="2:15" s="15" customFormat="1" ht="13.2">
      <c r="I2" s="592"/>
      <c r="J2" s="592"/>
      <c r="K2" s="592"/>
      <c r="L2" s="592"/>
      <c r="M2" s="592"/>
      <c r="N2" s="592"/>
      <c r="O2" s="592"/>
    </row>
    <row r="3" spans="2:15" s="15" customFormat="1" ht="13.2">
      <c r="B3" s="725" t="s">
        <v>409</v>
      </c>
      <c r="C3" s="725"/>
      <c r="D3" s="725"/>
      <c r="E3" s="725"/>
      <c r="F3" s="725"/>
      <c r="G3" s="725"/>
      <c r="H3" s="725"/>
      <c r="I3" s="592"/>
      <c r="J3" s="592"/>
      <c r="K3" s="592"/>
      <c r="L3" s="592"/>
      <c r="M3" s="592"/>
      <c r="N3" s="592"/>
      <c r="O3" s="592"/>
    </row>
    <row r="4" spans="2:15" s="15" customFormat="1" ht="13.2">
      <c r="B4" s="725" t="s">
        <v>459</v>
      </c>
      <c r="C4" s="725"/>
      <c r="D4" s="725"/>
      <c r="E4" s="725"/>
      <c r="F4" s="725"/>
      <c r="G4" s="725"/>
      <c r="H4" s="725"/>
      <c r="I4" s="592"/>
      <c r="J4" s="592"/>
      <c r="K4" s="592"/>
      <c r="L4" s="592"/>
      <c r="M4" s="592"/>
      <c r="N4" s="592"/>
      <c r="O4" s="592"/>
    </row>
    <row r="5" spans="2:15" s="15" customFormat="1" ht="13.2">
      <c r="B5" s="742" t="s">
        <v>460</v>
      </c>
      <c r="C5" s="742"/>
      <c r="D5" s="742"/>
      <c r="E5" s="742"/>
      <c r="F5" s="742"/>
      <c r="G5" s="742"/>
      <c r="H5" s="742"/>
      <c r="I5" s="592"/>
      <c r="J5" s="592"/>
      <c r="K5" s="592"/>
      <c r="L5" s="592"/>
      <c r="M5" s="592"/>
      <c r="N5" s="592"/>
      <c r="O5" s="592"/>
    </row>
    <row r="6" spans="2:15" s="22" customFormat="1" ht="30" customHeight="1">
      <c r="B6" s="104" t="s">
        <v>118</v>
      </c>
      <c r="C6" s="104" t="s">
        <v>95</v>
      </c>
      <c r="D6" s="104" t="s">
        <v>461</v>
      </c>
      <c r="E6" s="104" t="s">
        <v>204</v>
      </c>
      <c r="F6" s="104" t="s">
        <v>461</v>
      </c>
      <c r="G6" s="104" t="s">
        <v>207</v>
      </c>
      <c r="H6" s="104" t="s">
        <v>461</v>
      </c>
      <c r="I6" s="20"/>
      <c r="J6" s="20"/>
      <c r="K6" s="20"/>
      <c r="L6" s="151"/>
      <c r="M6" s="163"/>
      <c r="N6" s="20"/>
      <c r="O6" s="20"/>
    </row>
    <row r="7" spans="2:15" s="22" customFormat="1" ht="15.75" customHeight="1">
      <c r="B7" s="52">
        <v>2010</v>
      </c>
      <c r="C7" s="65">
        <v>1292649.96</v>
      </c>
      <c r="D7" s="164">
        <v>2.4924102966400675E-2</v>
      </c>
      <c r="E7" s="65">
        <v>596478.2009999993</v>
      </c>
      <c r="F7" s="164">
        <v>-0.19391492994314166</v>
      </c>
      <c r="G7" s="67">
        <v>1889128.1609999994</v>
      </c>
      <c r="H7" s="164">
        <v>-5.5995051271120151E-2</v>
      </c>
      <c r="J7" s="165"/>
      <c r="K7" s="700"/>
      <c r="L7" s="165"/>
      <c r="M7" s="163"/>
      <c r="N7" s="165"/>
      <c r="O7" s="20"/>
    </row>
    <row r="8" spans="2:15" s="22" customFormat="1" ht="15.75" customHeight="1">
      <c r="B8" s="52">
        <v>2011</v>
      </c>
      <c r="C8" s="286">
        <v>1379698.1595000001</v>
      </c>
      <c r="D8" s="166">
        <v>6.734089056870439E-2</v>
      </c>
      <c r="E8" s="286">
        <v>666016.16</v>
      </c>
      <c r="F8" s="166">
        <v>0.11658088909774057</v>
      </c>
      <c r="G8" s="287">
        <v>2045714.3195000002</v>
      </c>
      <c r="H8" s="166">
        <v>8.2888054782430873E-2</v>
      </c>
      <c r="J8" s="165"/>
      <c r="K8" s="700"/>
      <c r="L8" s="165"/>
      <c r="M8" s="163"/>
      <c r="N8" s="165"/>
      <c r="O8" s="20"/>
    </row>
    <row r="9" spans="2:15" s="22" customFormat="1" ht="15.75" customHeight="1">
      <c r="B9" s="52">
        <v>2012</v>
      </c>
      <c r="C9" s="286">
        <v>1413644</v>
      </c>
      <c r="D9" s="166">
        <v>2.4603816614716539E-2</v>
      </c>
      <c r="E9" s="286">
        <v>873303.59099999967</v>
      </c>
      <c r="F9" s="166">
        <v>0.31123483700455501</v>
      </c>
      <c r="G9" s="287">
        <v>2286947.5909999995</v>
      </c>
      <c r="H9" s="166">
        <f t="shared" ref="H9:H13" si="0">(G9/G8-1)</f>
        <v>0.11792128998684426</v>
      </c>
      <c r="J9" s="165"/>
      <c r="K9" s="700"/>
      <c r="L9" s="165"/>
      <c r="M9" s="163"/>
      <c r="N9" s="165"/>
      <c r="O9" s="20"/>
    </row>
    <row r="10" spans="2:15" s="22" customFormat="1" ht="15.75" customHeight="1">
      <c r="B10" s="52">
        <v>2013</v>
      </c>
      <c r="C10" s="286">
        <v>1411057.0441826645</v>
      </c>
      <c r="D10" s="166">
        <v>-1.8299910142408682E-3</v>
      </c>
      <c r="E10" s="286">
        <v>1092901.9909999999</v>
      </c>
      <c r="F10" s="166">
        <v>0.25145711326864378</v>
      </c>
      <c r="G10" s="287">
        <v>2503959.0351826642</v>
      </c>
      <c r="H10" s="166">
        <f t="shared" si="0"/>
        <v>9.4891306226992933E-2</v>
      </c>
      <c r="J10" s="165"/>
      <c r="K10" s="700"/>
      <c r="L10" s="165"/>
      <c r="M10" s="163"/>
      <c r="N10" s="165"/>
      <c r="O10" s="20"/>
    </row>
    <row r="11" spans="2:15" s="22" customFormat="1" ht="15.75" customHeight="1">
      <c r="B11" s="52">
        <v>2014</v>
      </c>
      <c r="C11" s="286">
        <v>1115732</v>
      </c>
      <c r="D11" s="166">
        <v>-0.20929348349182261</v>
      </c>
      <c r="E11" s="286">
        <v>1410364.561</v>
      </c>
      <c r="F11" s="166">
        <v>0.29047670570123435</v>
      </c>
      <c r="G11" s="287">
        <v>2526096.5609999998</v>
      </c>
      <c r="H11" s="166">
        <f t="shared" si="0"/>
        <v>8.8410095797435417E-3</v>
      </c>
      <c r="J11" s="165"/>
      <c r="K11" s="700"/>
      <c r="L11" s="165"/>
      <c r="M11" s="163"/>
      <c r="N11" s="165"/>
      <c r="O11" s="20"/>
    </row>
    <row r="12" spans="2:15" s="22" customFormat="1" ht="15.75" customHeight="1">
      <c r="B12" s="52">
        <v>2015</v>
      </c>
      <c r="C12" s="286">
        <v>1517892</v>
      </c>
      <c r="D12" s="166">
        <v>0.36044498141130665</v>
      </c>
      <c r="E12" s="286">
        <v>1528818.3489999999</v>
      </c>
      <c r="F12" s="166">
        <v>8.3988063282029637E-2</v>
      </c>
      <c r="G12" s="287">
        <v>3046710.3489999999</v>
      </c>
      <c r="H12" s="166">
        <f t="shared" si="0"/>
        <v>0.20609417551081499</v>
      </c>
      <c r="J12" s="165"/>
      <c r="K12" s="700"/>
      <c r="L12" s="165"/>
      <c r="M12" s="163"/>
      <c r="N12" s="165"/>
      <c r="O12" s="20"/>
    </row>
    <row r="13" spans="2:15" s="22" customFormat="1" ht="15.75" customHeight="1">
      <c r="B13" s="52">
        <v>2016</v>
      </c>
      <c r="C13" s="286">
        <v>1149039.1000000001</v>
      </c>
      <c r="D13" s="166">
        <v>-0.2430033889104099</v>
      </c>
      <c r="E13" s="286">
        <v>1462676.1939999999</v>
      </c>
      <c r="F13" s="166">
        <f t="shared" ref="F13:F17" si="1">(E13/E12-1)</f>
        <v>-4.3263580034386462E-2</v>
      </c>
      <c r="G13" s="287">
        <v>2611715.2939999998</v>
      </c>
      <c r="H13" s="166">
        <f t="shared" si="0"/>
        <v>-0.14277532327376496</v>
      </c>
      <c r="J13" s="165"/>
      <c r="K13" s="700"/>
      <c r="L13" s="165"/>
      <c r="M13" s="163"/>
      <c r="N13" s="165"/>
      <c r="O13" s="20"/>
    </row>
    <row r="14" spans="2:15" s="22" customFormat="1" ht="15.75" customHeight="1">
      <c r="B14" s="52">
        <v>2017</v>
      </c>
      <c r="C14" s="286">
        <v>1039676</v>
      </c>
      <c r="D14" s="166">
        <v>-9.5177875148025934E-2</v>
      </c>
      <c r="E14" s="286">
        <v>1590526.189</v>
      </c>
      <c r="F14" s="166">
        <f t="shared" si="1"/>
        <v>8.7408269529817728E-2</v>
      </c>
      <c r="G14" s="287">
        <v>2630202.1890000002</v>
      </c>
      <c r="H14" s="166">
        <f>(G14/G13-1)</f>
        <v>7.078449570085743E-3</v>
      </c>
      <c r="J14" s="165"/>
      <c r="K14" s="700"/>
      <c r="L14" s="165"/>
      <c r="M14" s="163"/>
      <c r="N14" s="165"/>
      <c r="O14" s="20"/>
    </row>
    <row r="15" spans="2:15" s="22" customFormat="1" ht="15.75" customHeight="1">
      <c r="B15" s="52">
        <v>2018</v>
      </c>
      <c r="C15" s="286">
        <v>1087909.8671827174</v>
      </c>
      <c r="D15" s="166">
        <f>(C15/C14-1)</f>
        <v>4.639317170225854E-2</v>
      </c>
      <c r="E15" s="286">
        <v>1918486.1880699999</v>
      </c>
      <c r="F15" s="166">
        <f t="shared" si="1"/>
        <v>0.20619591260939618</v>
      </c>
      <c r="G15" s="287">
        <v>3006396.0552527173</v>
      </c>
      <c r="H15" s="166">
        <f>(G15/G14-1)</f>
        <v>0.14302849713456656</v>
      </c>
      <c r="J15" s="165"/>
      <c r="K15" s="700"/>
      <c r="L15" s="165"/>
      <c r="M15" s="20"/>
      <c r="N15" s="165"/>
      <c r="O15" s="20"/>
    </row>
    <row r="16" spans="2:15" s="22" customFormat="1" ht="15.75" customHeight="1">
      <c r="B16" s="320">
        <v>2019</v>
      </c>
      <c r="C16" s="286">
        <v>951070</v>
      </c>
      <c r="D16" s="166">
        <f>(C16/C15-1)</f>
        <v>-0.12578235689421757</v>
      </c>
      <c r="E16" s="286">
        <v>2366707.7000000002</v>
      </c>
      <c r="F16" s="166">
        <f t="shared" si="1"/>
        <v>0.23363291052979207</v>
      </c>
      <c r="G16" s="287">
        <v>3317777.7</v>
      </c>
      <c r="H16" s="166">
        <f>(G16/G15-1)</f>
        <v>0.10357306190687776</v>
      </c>
      <c r="J16" s="165"/>
      <c r="K16" s="700"/>
      <c r="L16" s="165"/>
      <c r="M16" s="20"/>
      <c r="N16" s="165"/>
      <c r="O16" s="20"/>
    </row>
    <row r="17" spans="2:15" s="22" customFormat="1" ht="15.75" customHeight="1">
      <c r="B17" s="320">
        <v>2020</v>
      </c>
      <c r="C17" s="286">
        <v>565884</v>
      </c>
      <c r="D17" s="166">
        <f>(C17/C16-1)</f>
        <v>-0.40500278633539066</v>
      </c>
      <c r="E17" s="286">
        <v>2788006.5392800001</v>
      </c>
      <c r="F17" s="166">
        <f t="shared" si="1"/>
        <v>0.17801050771077476</v>
      </c>
      <c r="G17" s="287">
        <v>3353890.5392800001</v>
      </c>
      <c r="H17" s="166">
        <f>(G17/G16-1)</f>
        <v>1.088464705757719E-2</v>
      </c>
      <c r="J17" s="165"/>
      <c r="K17" s="700"/>
      <c r="L17" s="165"/>
      <c r="M17" s="20"/>
      <c r="N17" s="165"/>
      <c r="O17" s="20"/>
    </row>
    <row r="18" spans="2:15" s="22" customFormat="1" ht="15.75" customHeight="1">
      <c r="B18" s="320">
        <v>2021</v>
      </c>
      <c r="C18" s="286">
        <f>'33'!E25</f>
        <v>771960</v>
      </c>
      <c r="D18" s="166">
        <f>(C18/C17-1)</f>
        <v>0.36416650762347058</v>
      </c>
      <c r="E18" s="286">
        <f>'36'!G19</f>
        <v>2341186.7386499997</v>
      </c>
      <c r="F18" s="166">
        <f>(E18/E17-1)</f>
        <v>-0.16026497582942945</v>
      </c>
      <c r="G18" s="286">
        <f>C18+E18</f>
        <v>3113146.7386499997</v>
      </c>
      <c r="H18" s="166">
        <f>(G18/G17-1)</f>
        <v>-7.1780458488571397E-2</v>
      </c>
      <c r="I18" s="262"/>
      <c r="J18" s="165"/>
      <c r="K18" s="700"/>
      <c r="L18" s="165"/>
      <c r="M18" s="20"/>
      <c r="N18" s="165"/>
      <c r="O18" s="20"/>
    </row>
    <row r="19" spans="2:15" s="22" customFormat="1" ht="18" customHeight="1">
      <c r="B19" s="788" t="s">
        <v>462</v>
      </c>
      <c r="C19" s="789"/>
      <c r="D19" s="789"/>
      <c r="E19" s="789"/>
      <c r="F19" s="789"/>
      <c r="G19" s="789"/>
      <c r="H19" s="790"/>
      <c r="I19" s="20"/>
      <c r="J19" s="20"/>
      <c r="K19" s="20"/>
      <c r="L19" s="20"/>
      <c r="M19" s="20"/>
      <c r="N19" s="20"/>
      <c r="O19" s="20"/>
    </row>
    <row r="20" spans="2:15" s="22" customFormat="1" ht="18" customHeight="1">
      <c r="B20" s="890"/>
      <c r="C20" s="890"/>
      <c r="D20" s="890"/>
      <c r="E20" s="890"/>
      <c r="F20" s="890"/>
      <c r="G20" s="890"/>
      <c r="H20" s="890"/>
      <c r="I20" s="20"/>
      <c r="J20" s="20"/>
      <c r="K20" s="20"/>
      <c r="L20" s="20"/>
      <c r="M20" s="20"/>
      <c r="N20" s="20"/>
      <c r="O20" s="20"/>
    </row>
    <row r="21" spans="2:15" ht="12.75" customHeight="1">
      <c r="O21" s="21"/>
    </row>
    <row r="22" spans="2:15" ht="12.75" customHeight="1">
      <c r="O22" s="21"/>
    </row>
    <row r="23" spans="2:15" ht="12.75" customHeight="1">
      <c r="O23" s="21"/>
    </row>
    <row r="24" spans="2:15" ht="12.75" customHeight="1">
      <c r="O24" s="21"/>
    </row>
    <row r="25" spans="2:15" ht="12.75" customHeight="1"/>
    <row r="26" spans="2:15" ht="12.75" customHeight="1"/>
    <row r="27" spans="2:15" ht="12.75" customHeight="1"/>
    <row r="28" spans="2:15" ht="12.75" customHeight="1"/>
    <row r="29" spans="2:15" ht="12.75" customHeight="1">
      <c r="H29" s="10"/>
    </row>
    <row r="30" spans="2:15" ht="12.75" customHeight="1">
      <c r="H30" s="11"/>
      <c r="L30" s="167"/>
    </row>
    <row r="31" spans="2:15" ht="12.75" customHeight="1">
      <c r="L31" s="167"/>
    </row>
    <row r="32" spans="2:15" ht="12.75" customHeight="1">
      <c r="L32" s="167"/>
    </row>
    <row r="33" ht="12.75" customHeight="1"/>
    <row r="34" ht="12.75" customHeight="1"/>
    <row r="35" ht="12.75" customHeight="1"/>
    <row r="36" ht="12.75" customHeight="1"/>
    <row r="37" ht="12.75" customHeight="1"/>
    <row r="38" ht="12.75" customHeight="1"/>
    <row r="39" ht="12.75" customHeight="1"/>
  </sheetData>
  <mergeCells count="6">
    <mergeCell ref="B20:H20"/>
    <mergeCell ref="B1:H1"/>
    <mergeCell ref="B3:H3"/>
    <mergeCell ref="B4:H4"/>
    <mergeCell ref="B5:H5"/>
    <mergeCell ref="B19:H19"/>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8 E18" formula="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tabColor theme="6" tint="0.79998168889431442"/>
    <pageSetUpPr fitToPage="1"/>
  </sheetPr>
  <dimension ref="A1:L48"/>
  <sheetViews>
    <sheetView topLeftCell="A4" zoomScaleNormal="100" workbookViewId="0">
      <selection activeCell="I19" sqref="I19"/>
    </sheetView>
  </sheetViews>
  <sheetFormatPr baseColWidth="10" defaultColWidth="10.921875" defaultRowHeight="17.399999999999999"/>
  <cols>
    <col min="1" max="1" width="1.3828125" style="1" customWidth="1"/>
    <col min="2" max="2" width="14.84375" customWidth="1"/>
    <col min="3" max="6" width="9.3828125" customWidth="1"/>
    <col min="7" max="7" width="9.3828125" style="1" customWidth="1"/>
    <col min="8" max="8" width="7.921875" style="1" customWidth="1"/>
    <col min="9" max="9" width="8.921875" style="1" customWidth="1"/>
    <col min="10" max="11" width="7.921875" style="1" customWidth="1"/>
    <col min="12" max="16384" width="10.921875" style="1"/>
  </cols>
  <sheetData>
    <row r="1" spans="1:11" s="15" customFormat="1" ht="16.5" customHeight="1">
      <c r="B1" s="725" t="s">
        <v>213</v>
      </c>
      <c r="C1" s="725"/>
      <c r="D1" s="725"/>
      <c r="E1" s="725"/>
      <c r="F1" s="725"/>
      <c r="G1" s="725"/>
    </row>
    <row r="2" spans="1:11" s="15" customFormat="1" ht="11.25" customHeight="1">
      <c r="A2" s="17"/>
      <c r="B2" s="17"/>
      <c r="C2" s="17"/>
      <c r="D2" s="17"/>
      <c r="E2" s="16"/>
      <c r="F2" s="452"/>
      <c r="G2" s="23"/>
    </row>
    <row r="3" spans="1:11" s="15" customFormat="1" ht="15.75" customHeight="1">
      <c r="B3" s="725" t="s">
        <v>463</v>
      </c>
      <c r="C3" s="725"/>
      <c r="D3" s="725"/>
      <c r="E3" s="725"/>
      <c r="F3" s="725"/>
      <c r="G3" s="725"/>
    </row>
    <row r="4" spans="1:11" s="15" customFormat="1" ht="15.75" customHeight="1">
      <c r="B4" s="793" t="s">
        <v>464</v>
      </c>
      <c r="C4" s="793"/>
      <c r="D4" s="793"/>
      <c r="E4" s="793"/>
      <c r="F4" s="793"/>
      <c r="G4" s="793"/>
    </row>
    <row r="5" spans="1:11" s="15" customFormat="1" ht="15.75" customHeight="1">
      <c r="B5" s="742" t="s">
        <v>460</v>
      </c>
      <c r="C5" s="742"/>
      <c r="D5" s="742"/>
      <c r="E5" s="742"/>
      <c r="F5" s="742"/>
      <c r="G5" s="742"/>
    </row>
    <row r="6" spans="1:11" s="22" customFormat="1" ht="15.75" customHeight="1">
      <c r="B6" s="129" t="s">
        <v>465</v>
      </c>
      <c r="C6" s="172">
        <v>2017</v>
      </c>
      <c r="D6" s="172">
        <v>2018</v>
      </c>
      <c r="E6" s="172">
        <v>2019</v>
      </c>
      <c r="F6" s="225">
        <v>2020</v>
      </c>
      <c r="G6" s="225">
        <v>2021</v>
      </c>
      <c r="I6" s="96"/>
      <c r="J6" s="96"/>
    </row>
    <row r="7" spans="1:11" s="22" customFormat="1" ht="15.75" customHeight="1">
      <c r="B7" s="54" t="s">
        <v>226</v>
      </c>
      <c r="C7" s="68">
        <v>123573.572</v>
      </c>
      <c r="D7" s="68">
        <v>178988.753</v>
      </c>
      <c r="E7" s="68">
        <v>210065</v>
      </c>
      <c r="F7" s="326">
        <v>189863.11424</v>
      </c>
      <c r="G7" s="326">
        <v>169319.18</v>
      </c>
      <c r="H7" s="257"/>
      <c r="I7" s="96"/>
      <c r="J7" s="11"/>
    </row>
    <row r="8" spans="1:11" s="22" customFormat="1" ht="15.75" customHeight="1">
      <c r="B8" s="54" t="s">
        <v>227</v>
      </c>
      <c r="C8" s="68">
        <v>122237.484</v>
      </c>
      <c r="D8" s="68">
        <v>116325.951</v>
      </c>
      <c r="E8" s="68">
        <v>298256.8</v>
      </c>
      <c r="F8" s="326">
        <v>210122.08674999996</v>
      </c>
      <c r="G8" s="326">
        <v>228790.80032999997</v>
      </c>
      <c r="H8" s="168"/>
      <c r="I8" s="11"/>
    </row>
    <row r="9" spans="1:11" s="22" customFormat="1" ht="15.75" customHeight="1">
      <c r="B9" s="54" t="s">
        <v>228</v>
      </c>
      <c r="C9" s="68">
        <v>35503.595999999998</v>
      </c>
      <c r="D9" s="68">
        <v>157653.57500000001</v>
      </c>
      <c r="E9" s="68">
        <v>120993</v>
      </c>
      <c r="F9" s="326">
        <v>236367.36278</v>
      </c>
      <c r="G9" s="326">
        <v>169998.05799999999</v>
      </c>
      <c r="H9" s="169"/>
      <c r="I9" s="169"/>
      <c r="J9" s="224"/>
      <c r="K9" s="169"/>
    </row>
    <row r="10" spans="1:11" s="22" customFormat="1" ht="15.75" customHeight="1">
      <c r="B10" s="54" t="s">
        <v>229</v>
      </c>
      <c r="C10" s="68">
        <v>7254.9740000000002</v>
      </c>
      <c r="D10" s="68">
        <v>44290.14</v>
      </c>
      <c r="E10" s="68">
        <v>35949</v>
      </c>
      <c r="F10" s="68">
        <v>163687.78844</v>
      </c>
      <c r="G10" s="326">
        <v>124958.82113000001</v>
      </c>
      <c r="H10" s="224"/>
    </row>
    <row r="11" spans="1:11" s="22" customFormat="1" ht="15.75" customHeight="1">
      <c r="B11" s="54" t="s">
        <v>230</v>
      </c>
      <c r="C11" s="68">
        <v>31633.142</v>
      </c>
      <c r="D11" s="68">
        <v>73076.376999999993</v>
      </c>
      <c r="E11" s="68">
        <v>156074</v>
      </c>
      <c r="F11" s="47">
        <v>154544.45334000001</v>
      </c>
      <c r="G11" s="326">
        <v>137570.77900000001</v>
      </c>
      <c r="I11" s="96"/>
      <c r="K11" s="96"/>
    </row>
    <row r="12" spans="1:11" s="22" customFormat="1" ht="15.75" customHeight="1">
      <c r="B12" s="54" t="s">
        <v>231</v>
      </c>
      <c r="C12" s="68">
        <v>50358.28</v>
      </c>
      <c r="D12" s="68">
        <v>170531.42981</v>
      </c>
      <c r="E12" s="68">
        <v>132890.9</v>
      </c>
      <c r="F12" s="47">
        <v>176351.1024</v>
      </c>
      <c r="G12" s="326">
        <v>157439.008</v>
      </c>
      <c r="H12" s="96"/>
      <c r="I12" s="96"/>
      <c r="J12" s="11"/>
      <c r="K12" s="96"/>
    </row>
    <row r="13" spans="1:11" s="22" customFormat="1" ht="15.75" customHeight="1">
      <c r="B13" s="54" t="s">
        <v>232</v>
      </c>
      <c r="C13" s="68">
        <v>188221.28</v>
      </c>
      <c r="D13" s="68">
        <v>252816.71930000003</v>
      </c>
      <c r="E13" s="68">
        <v>260760</v>
      </c>
      <c r="F13" s="47">
        <v>314078.46445999999</v>
      </c>
      <c r="G13" s="326">
        <v>169547.18582999997</v>
      </c>
      <c r="H13" s="96"/>
      <c r="K13" s="96"/>
    </row>
    <row r="14" spans="1:11" s="22" customFormat="1" ht="15.75" customHeight="1">
      <c r="B14" s="54" t="s">
        <v>233</v>
      </c>
      <c r="C14" s="68">
        <v>241462.57</v>
      </c>
      <c r="D14" s="68">
        <v>176338.86595999997</v>
      </c>
      <c r="E14" s="68">
        <v>211372</v>
      </c>
      <c r="F14" s="47">
        <v>320739.91644</v>
      </c>
      <c r="G14" s="326">
        <v>176857.652</v>
      </c>
      <c r="H14" s="96"/>
      <c r="K14" s="96"/>
    </row>
    <row r="15" spans="1:11" s="22" customFormat="1" ht="15.75" customHeight="1">
      <c r="B15" s="54" t="s">
        <v>234</v>
      </c>
      <c r="C15" s="68">
        <v>223707.29500000001</v>
      </c>
      <c r="D15" s="68">
        <v>152839.46731000001</v>
      </c>
      <c r="E15" s="68">
        <v>225844</v>
      </c>
      <c r="F15" s="47">
        <v>269826.26050999999</v>
      </c>
      <c r="G15" s="326">
        <v>245239.02699000001</v>
      </c>
      <c r="H15" s="96"/>
      <c r="I15" s="96"/>
      <c r="J15" s="96"/>
    </row>
    <row r="16" spans="1:11" s="22" customFormat="1" ht="15.75" customHeight="1">
      <c r="B16" s="54" t="s">
        <v>235</v>
      </c>
      <c r="C16" s="68">
        <v>180514.016</v>
      </c>
      <c r="D16" s="68">
        <v>301372.16352</v>
      </c>
      <c r="E16" s="68">
        <v>231780</v>
      </c>
      <c r="F16" s="47">
        <v>349715.25824</v>
      </c>
      <c r="G16" s="326">
        <v>285503.50107</v>
      </c>
    </row>
    <row r="17" spans="2:12" s="22" customFormat="1" ht="15.75" customHeight="1">
      <c r="B17" s="54" t="s">
        <v>218</v>
      </c>
      <c r="C17" s="68">
        <v>233675.29699999999</v>
      </c>
      <c r="D17" s="68">
        <v>80243.48517</v>
      </c>
      <c r="E17" s="68">
        <v>214971</v>
      </c>
      <c r="F17" s="47">
        <v>211944.91768000001</v>
      </c>
      <c r="G17" s="47">
        <v>251377.48130000001</v>
      </c>
      <c r="H17" s="96"/>
      <c r="I17" s="96"/>
    </row>
    <row r="18" spans="2:12" s="22" customFormat="1" ht="15.75" customHeight="1">
      <c r="B18" s="54" t="s">
        <v>219</v>
      </c>
      <c r="C18" s="68">
        <v>152384.68299999999</v>
      </c>
      <c r="D18" s="68">
        <v>214009.261</v>
      </c>
      <c r="E18" s="68">
        <v>267752</v>
      </c>
      <c r="F18" s="47">
        <v>190765.81400000001</v>
      </c>
      <c r="G18" s="47">
        <v>224585.245</v>
      </c>
      <c r="H18" s="96"/>
    </row>
    <row r="19" spans="2:12" s="22" customFormat="1" ht="15.75" customHeight="1">
      <c r="B19" s="54" t="s">
        <v>220</v>
      </c>
      <c r="C19" s="47">
        <v>1590526.189</v>
      </c>
      <c r="D19" s="47">
        <v>1918486.1880699999</v>
      </c>
      <c r="E19" s="47">
        <v>2366707.7000000002</v>
      </c>
      <c r="F19" s="47">
        <v>2788006.5392800001</v>
      </c>
      <c r="G19" s="47">
        <f>SUM(G7:G18)</f>
        <v>2341186.7386499997</v>
      </c>
      <c r="H19" s="96"/>
      <c r="I19" s="96"/>
    </row>
    <row r="20" spans="2:12" ht="18.75" customHeight="1">
      <c r="B20" s="749" t="s">
        <v>466</v>
      </c>
      <c r="C20" s="749"/>
      <c r="D20" s="749"/>
      <c r="E20" s="749"/>
      <c r="F20" s="749"/>
      <c r="G20" s="749"/>
      <c r="H20" s="12"/>
      <c r="I20" s="12"/>
    </row>
    <row r="21" spans="2:12" ht="18.75" customHeight="1">
      <c r="B21" s="176"/>
      <c r="C21" s="176"/>
      <c r="D21" s="176"/>
      <c r="E21" s="576"/>
      <c r="F21" s="576"/>
      <c r="G21" s="576"/>
      <c r="H21" s="12"/>
      <c r="I21" s="12"/>
    </row>
    <row r="22" spans="2:12" ht="11.4">
      <c r="B22" s="1"/>
      <c r="C22" s="1"/>
      <c r="D22" s="1"/>
      <c r="E22" s="1"/>
      <c r="F22" s="1"/>
    </row>
    <row r="23" spans="2:12" ht="12" customHeight="1">
      <c r="B23" s="1"/>
      <c r="C23" s="1"/>
      <c r="D23" s="1"/>
      <c r="E23" s="1"/>
      <c r="F23" s="1"/>
    </row>
    <row r="24" spans="2:12" ht="11.4">
      <c r="B24" s="1"/>
      <c r="C24" s="1"/>
      <c r="D24" s="1"/>
      <c r="E24" s="1"/>
      <c r="F24" s="1"/>
    </row>
    <row r="25" spans="2:12" ht="11.4">
      <c r="B25" s="1"/>
      <c r="C25" s="1"/>
      <c r="D25" s="1"/>
      <c r="E25" s="1"/>
      <c r="F25" s="1"/>
    </row>
    <row r="26" spans="2:12" ht="11.4">
      <c r="B26" s="1"/>
      <c r="C26" s="1"/>
      <c r="D26" s="1"/>
      <c r="E26" s="1"/>
      <c r="F26" s="1"/>
    </row>
    <row r="27" spans="2:12" ht="11.4">
      <c r="B27" s="1"/>
      <c r="C27" s="1"/>
      <c r="D27" s="1"/>
      <c r="E27" s="1"/>
      <c r="F27" s="1"/>
    </row>
    <row r="28" spans="2:12" ht="11.4">
      <c r="B28" s="1"/>
      <c r="C28" s="1"/>
      <c r="D28" s="1"/>
      <c r="E28" s="1"/>
      <c r="F28" s="1"/>
    </row>
    <row r="29" spans="2:12" ht="11.4">
      <c r="B29" s="1"/>
      <c r="C29" s="1"/>
      <c r="D29" s="1"/>
      <c r="E29" s="1"/>
      <c r="F29" s="1"/>
      <c r="L29" s="13"/>
    </row>
    <row r="30" spans="2:12" ht="11.4">
      <c r="B30" s="1"/>
      <c r="C30" s="1"/>
      <c r="D30" s="1"/>
      <c r="E30" s="1"/>
      <c r="F30" s="1"/>
    </row>
    <row r="31" spans="2:12" ht="11.4">
      <c r="B31" s="1"/>
      <c r="C31" s="1"/>
      <c r="D31" s="1"/>
      <c r="E31" s="1"/>
      <c r="F31" s="1"/>
    </row>
    <row r="32" spans="2:12" ht="11.4">
      <c r="B32" s="1"/>
      <c r="C32" s="1"/>
      <c r="D32" s="1"/>
      <c r="E32" s="1"/>
      <c r="F32" s="1"/>
    </row>
    <row r="33" spans="2:12" ht="11.4">
      <c r="B33" s="1"/>
      <c r="C33" s="1"/>
      <c r="D33" s="1"/>
      <c r="E33" s="1"/>
      <c r="F33" s="1"/>
    </row>
    <row r="34" spans="2:12" ht="11.4">
      <c r="B34" s="1"/>
      <c r="C34" s="1"/>
      <c r="D34" s="1"/>
      <c r="E34" s="1"/>
      <c r="F34" s="1"/>
    </row>
    <row r="35" spans="2:12" ht="11.4">
      <c r="B35" s="1"/>
      <c r="C35" s="1"/>
      <c r="D35" s="1"/>
      <c r="E35" s="1"/>
      <c r="F35" s="1"/>
    </row>
    <row r="36" spans="2:12" ht="11.4">
      <c r="B36" s="1"/>
      <c r="C36" s="1"/>
      <c r="D36" s="1"/>
      <c r="E36" s="1"/>
      <c r="F36" s="1"/>
    </row>
    <row r="37" spans="2:12" ht="11.4">
      <c r="B37" s="1"/>
      <c r="C37" s="1"/>
      <c r="D37" s="1"/>
      <c r="E37" s="1"/>
      <c r="F37" s="1"/>
    </row>
    <row r="38" spans="2:12" ht="11.4">
      <c r="B38" s="1"/>
      <c r="C38" s="1"/>
      <c r="D38" s="1"/>
      <c r="E38" s="1"/>
      <c r="F38" s="1"/>
    </row>
    <row r="39" spans="2:12" ht="44.25" customHeight="1">
      <c r="B39" s="1"/>
      <c r="C39" s="1"/>
      <c r="D39" s="1"/>
      <c r="E39" s="1"/>
      <c r="F39" s="1"/>
      <c r="I39" s="12"/>
      <c r="J39" s="12"/>
      <c r="K39" s="12"/>
      <c r="L39" s="12"/>
    </row>
    <row r="40" spans="2:12" ht="11.4">
      <c r="B40" s="1"/>
      <c r="C40" s="1"/>
      <c r="D40" s="1"/>
      <c r="E40" s="1"/>
      <c r="F40" s="1"/>
    </row>
    <row r="41" spans="2:12" ht="11.4">
      <c r="B41" s="1"/>
      <c r="C41" s="1"/>
      <c r="D41" s="1"/>
      <c r="E41" s="1"/>
      <c r="F41" s="1"/>
    </row>
    <row r="42" spans="2:12" ht="11.4">
      <c r="B42" s="1"/>
      <c r="C42" s="1"/>
      <c r="D42" s="1"/>
      <c r="E42" s="1"/>
      <c r="F42" s="1"/>
    </row>
    <row r="43" spans="2:12" ht="11.4">
      <c r="B43" s="1"/>
      <c r="C43" s="1"/>
      <c r="D43" s="1"/>
      <c r="E43" s="1"/>
      <c r="F43" s="1"/>
    </row>
    <row r="44" spans="2:12" ht="5.25" customHeight="1">
      <c r="G44" s="170"/>
      <c r="H44" s="170"/>
    </row>
    <row r="45" spans="2:12" ht="11.4">
      <c r="B45" s="1"/>
      <c r="C45" s="1"/>
      <c r="D45" s="1"/>
      <c r="E45" s="1"/>
      <c r="F45" s="1"/>
    </row>
    <row r="48" spans="2:12" ht="18" customHeight="1">
      <c r="B48" s="1"/>
      <c r="C48" s="1"/>
      <c r="D48" s="1"/>
      <c r="E48" s="1"/>
      <c r="F48" s="1"/>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G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B1:R64"/>
  <sheetViews>
    <sheetView zoomScaleNormal="100" workbookViewId="0">
      <selection activeCell="L27" sqref="L27"/>
    </sheetView>
  </sheetViews>
  <sheetFormatPr baseColWidth="10" defaultColWidth="10.921875" defaultRowHeight="11.4"/>
  <cols>
    <col min="1" max="1" width="1.69140625" style="1" customWidth="1"/>
    <col min="2" max="2" width="7" style="1" customWidth="1"/>
    <col min="3" max="7" width="10.23046875" style="1" customWidth="1"/>
    <col min="8" max="8" width="2.23046875" style="1" customWidth="1"/>
    <col min="9" max="9" width="4.3828125" style="1" customWidth="1"/>
    <col min="10" max="10" width="7.07421875" style="1" customWidth="1"/>
    <col min="11" max="11" width="4.69140625" style="1" bestFit="1" customWidth="1"/>
    <col min="12" max="13" width="4.3828125" style="1" customWidth="1"/>
    <col min="14" max="14" width="6.921875" style="1" customWidth="1"/>
    <col min="15" max="16384" width="10.921875" style="1"/>
  </cols>
  <sheetData>
    <row r="1" spans="2:18" s="15" customFormat="1" ht="13.2">
      <c r="B1" s="725" t="s">
        <v>90</v>
      </c>
      <c r="C1" s="725"/>
      <c r="D1" s="725"/>
      <c r="E1" s="725"/>
      <c r="F1" s="725"/>
      <c r="G1" s="725"/>
    </row>
    <row r="2" spans="2:18" s="15" customFormat="1" ht="13.2">
      <c r="B2" s="17"/>
      <c r="C2" s="17"/>
      <c r="D2" s="17"/>
      <c r="E2" s="17"/>
      <c r="F2" s="17"/>
      <c r="G2" s="17"/>
    </row>
    <row r="3" spans="2:18" s="15" customFormat="1" ht="13.5" customHeight="1">
      <c r="B3" s="741" t="s">
        <v>91</v>
      </c>
      <c r="C3" s="741"/>
      <c r="D3" s="741"/>
      <c r="E3" s="741"/>
      <c r="F3" s="741"/>
      <c r="G3" s="741"/>
    </row>
    <row r="4" spans="2:18" s="15" customFormat="1" ht="12.75" customHeight="1">
      <c r="B4" s="742" t="s">
        <v>92</v>
      </c>
      <c r="C4" s="742"/>
      <c r="D4" s="742"/>
      <c r="E4" s="742"/>
      <c r="F4" s="742"/>
      <c r="G4" s="742"/>
      <c r="H4" s="23"/>
    </row>
    <row r="5" spans="2:18" s="14" customFormat="1" ht="30" customHeight="1">
      <c r="B5" s="187" t="s">
        <v>93</v>
      </c>
      <c r="C5" s="104" t="s">
        <v>94</v>
      </c>
      <c r="D5" s="104" t="s">
        <v>95</v>
      </c>
      <c r="E5" s="104" t="s">
        <v>96</v>
      </c>
      <c r="F5" s="104" t="s">
        <v>97</v>
      </c>
      <c r="G5" s="104" t="s">
        <v>98</v>
      </c>
      <c r="H5" s="22"/>
      <c r="I5" s="15"/>
      <c r="J5" s="22"/>
      <c r="K5" s="22"/>
      <c r="L5" s="22"/>
      <c r="M5" s="22"/>
      <c r="N5" s="22"/>
      <c r="O5" s="22"/>
      <c r="P5" s="22"/>
      <c r="Q5" s="22"/>
      <c r="R5" s="22"/>
    </row>
    <row r="6" spans="2:18" s="14" customFormat="1" ht="15.75" customHeight="1">
      <c r="B6" s="26">
        <v>44317</v>
      </c>
      <c r="C6" s="358">
        <v>294.67</v>
      </c>
      <c r="D6" s="358">
        <v>788.98</v>
      </c>
      <c r="E6" s="358">
        <v>788.68</v>
      </c>
      <c r="F6" s="358">
        <v>202.42</v>
      </c>
      <c r="G6" s="358">
        <v>294.95999999999998</v>
      </c>
      <c r="H6" s="27"/>
      <c r="I6" s="27"/>
      <c r="J6" s="22"/>
      <c r="K6" s="76"/>
      <c r="L6" s="76"/>
      <c r="M6" s="76"/>
      <c r="N6" s="76"/>
      <c r="O6" s="737"/>
      <c r="P6" s="738"/>
      <c r="Q6" s="22"/>
      <c r="R6" s="22"/>
    </row>
    <row r="7" spans="2:18" s="14" customFormat="1" ht="15.75" customHeight="1">
      <c r="B7" s="26">
        <v>44348</v>
      </c>
      <c r="C7" s="358">
        <v>293.48</v>
      </c>
      <c r="D7" s="358">
        <v>794.44</v>
      </c>
      <c r="E7" s="358">
        <v>791.12</v>
      </c>
      <c r="F7" s="358">
        <v>203.22</v>
      </c>
      <c r="G7" s="358">
        <v>296.8</v>
      </c>
      <c r="H7" s="22"/>
      <c r="I7" s="27"/>
      <c r="J7" s="22"/>
      <c r="K7" s="22"/>
      <c r="L7" s="22"/>
      <c r="M7" s="22"/>
      <c r="N7" s="22"/>
      <c r="O7" s="22"/>
      <c r="P7" s="22"/>
      <c r="Q7" s="22"/>
      <c r="R7" s="22"/>
    </row>
    <row r="8" spans="2:18" s="14" customFormat="1" ht="15.75" customHeight="1">
      <c r="B8" s="26">
        <v>44378</v>
      </c>
      <c r="C8" s="358">
        <v>290.18</v>
      </c>
      <c r="D8" s="358">
        <v>792.4</v>
      </c>
      <c r="E8" s="358">
        <v>790.89</v>
      </c>
      <c r="F8" s="358">
        <v>203.99</v>
      </c>
      <c r="G8" s="358">
        <v>291.68</v>
      </c>
      <c r="H8" s="22"/>
      <c r="I8" s="22"/>
      <c r="J8" s="22"/>
      <c r="K8" s="22"/>
      <c r="L8" s="22"/>
      <c r="M8" s="22"/>
      <c r="N8" s="22"/>
      <c r="O8" s="22"/>
      <c r="P8" s="22"/>
      <c r="Q8" s="22"/>
      <c r="R8" s="22"/>
    </row>
    <row r="9" spans="2:18" s="14" customFormat="1" ht="15.75" customHeight="1">
      <c r="B9" s="26">
        <v>44409</v>
      </c>
      <c r="C9" s="358">
        <v>288.83</v>
      </c>
      <c r="D9" s="358">
        <v>776.91</v>
      </c>
      <c r="E9" s="358">
        <v>786.67</v>
      </c>
      <c r="F9" s="358">
        <v>198.23</v>
      </c>
      <c r="G9" s="358">
        <v>279.06</v>
      </c>
      <c r="H9" s="98"/>
      <c r="I9" s="95"/>
      <c r="J9" s="22"/>
      <c r="K9" s="27"/>
      <c r="L9" s="27"/>
      <c r="M9" s="22"/>
      <c r="N9" s="22"/>
      <c r="O9" s="22"/>
      <c r="P9" s="22"/>
      <c r="Q9" s="22"/>
      <c r="R9" s="22"/>
    </row>
    <row r="10" spans="2:18" s="14" customFormat="1" ht="15.75" customHeight="1">
      <c r="B10" s="26">
        <v>44440</v>
      </c>
      <c r="C10" s="358">
        <v>292.56</v>
      </c>
      <c r="D10" s="358">
        <v>780.28</v>
      </c>
      <c r="E10" s="358">
        <v>789.63</v>
      </c>
      <c r="F10" s="358">
        <v>199.74</v>
      </c>
      <c r="G10" s="358">
        <v>283.22000000000003</v>
      </c>
      <c r="H10" s="312"/>
      <c r="I10" s="27"/>
      <c r="J10" s="587"/>
      <c r="K10" s="22"/>
      <c r="L10" s="22"/>
      <c r="M10" s="22"/>
      <c r="N10" s="22"/>
      <c r="O10" s="22"/>
      <c r="P10" s="22"/>
      <c r="Q10" s="22"/>
      <c r="R10" s="22"/>
    </row>
    <row r="11" spans="2:18" s="14" customFormat="1" ht="15.75" customHeight="1">
      <c r="B11" s="26">
        <v>44470</v>
      </c>
      <c r="C11" s="358">
        <v>288.36</v>
      </c>
      <c r="D11" s="446">
        <v>775.87</v>
      </c>
      <c r="E11" s="446">
        <v>787.05</v>
      </c>
      <c r="F11" s="446">
        <v>199.63</v>
      </c>
      <c r="G11" s="446">
        <v>277.18</v>
      </c>
      <c r="H11" s="265"/>
      <c r="I11" s="27"/>
      <c r="J11" s="587"/>
      <c r="K11" s="22"/>
      <c r="L11" s="22"/>
      <c r="M11" s="22"/>
      <c r="N11" s="22"/>
      <c r="O11" s="22"/>
      <c r="P11" s="22"/>
      <c r="Q11" s="22"/>
      <c r="R11" s="22"/>
    </row>
    <row r="12" spans="2:18" s="14" customFormat="1" ht="15.75" customHeight="1">
      <c r="B12" s="26">
        <v>44501</v>
      </c>
      <c r="C12" s="446">
        <v>287.95</v>
      </c>
      <c r="D12" s="446">
        <v>775.28</v>
      </c>
      <c r="E12" s="446">
        <v>787.42</v>
      </c>
      <c r="F12" s="446">
        <v>203.16</v>
      </c>
      <c r="G12" s="446">
        <v>275.8</v>
      </c>
      <c r="H12" s="265"/>
      <c r="I12" s="27"/>
      <c r="J12" s="22"/>
      <c r="K12" s="22"/>
      <c r="L12" s="22"/>
      <c r="M12" s="22"/>
      <c r="N12" s="22"/>
      <c r="O12" s="22"/>
      <c r="P12" s="22"/>
      <c r="Q12" s="22"/>
      <c r="R12" s="22"/>
    </row>
    <row r="13" spans="2:18" s="14" customFormat="1" ht="15.75" customHeight="1">
      <c r="B13" s="26">
        <v>44531</v>
      </c>
      <c r="C13" s="446">
        <v>289.64</v>
      </c>
      <c r="D13" s="446">
        <v>777.89</v>
      </c>
      <c r="E13" s="446">
        <v>789.35</v>
      </c>
      <c r="F13" s="446">
        <v>205.47</v>
      </c>
      <c r="G13" s="446">
        <v>278.18</v>
      </c>
      <c r="H13" s="265"/>
      <c r="I13" s="588"/>
      <c r="J13" s="589"/>
      <c r="K13" s="589"/>
      <c r="L13" s="589"/>
      <c r="M13" s="589"/>
      <c r="N13" s="590"/>
      <c r="O13" s="590"/>
      <c r="P13" s="590"/>
      <c r="Q13" s="590"/>
      <c r="R13" s="590"/>
    </row>
    <row r="14" spans="2:18" s="14" customFormat="1" ht="15.75" customHeight="1">
      <c r="B14" s="26">
        <v>44562</v>
      </c>
      <c r="C14" s="446">
        <v>288.82</v>
      </c>
      <c r="D14" s="446">
        <v>778.6</v>
      </c>
      <c r="E14" s="446">
        <v>789.35</v>
      </c>
      <c r="F14" s="446">
        <v>204.4</v>
      </c>
      <c r="G14" s="446">
        <v>279.95</v>
      </c>
      <c r="H14" s="265"/>
      <c r="I14" s="588"/>
      <c r="J14" s="589"/>
      <c r="K14" s="589"/>
      <c r="L14" s="589"/>
      <c r="M14" s="589"/>
      <c r="N14" s="591"/>
      <c r="O14" s="22"/>
      <c r="P14" s="22"/>
      <c r="Q14" s="98"/>
      <c r="R14" s="22"/>
    </row>
    <row r="15" spans="2:18" s="14" customFormat="1" ht="15.75" customHeight="1">
      <c r="B15" s="26">
        <v>44593</v>
      </c>
      <c r="C15" s="573"/>
      <c r="D15" s="573"/>
      <c r="E15" s="573"/>
      <c r="F15" s="573"/>
      <c r="G15" s="573"/>
      <c r="H15" s="96"/>
      <c r="I15" s="27"/>
      <c r="J15" s="22"/>
      <c r="K15" s="22"/>
      <c r="L15" s="22"/>
      <c r="M15" s="22"/>
      <c r="N15" s="431"/>
      <c r="O15" s="22"/>
      <c r="P15" s="22"/>
      <c r="Q15" s="22"/>
      <c r="R15" s="22"/>
    </row>
    <row r="16" spans="2:18" s="14" customFormat="1" ht="15.75" customHeight="1">
      <c r="B16" s="26">
        <v>44621</v>
      </c>
      <c r="C16" s="358"/>
      <c r="D16" s="358"/>
      <c r="E16" s="358"/>
      <c r="F16" s="358"/>
      <c r="G16" s="358"/>
      <c r="H16" s="587"/>
      <c r="I16" s="27"/>
      <c r="J16" s="96"/>
      <c r="K16" s="587"/>
      <c r="L16" s="22"/>
      <c r="M16" s="22"/>
      <c r="N16" s="22"/>
      <c r="O16" s="22"/>
      <c r="P16" s="22"/>
      <c r="Q16" s="22"/>
      <c r="R16" s="22"/>
    </row>
    <row r="17" spans="2:16" s="14" customFormat="1" ht="15.75" customHeight="1">
      <c r="B17" s="26">
        <v>44652</v>
      </c>
      <c r="C17" s="358"/>
      <c r="D17" s="358"/>
      <c r="E17" s="358"/>
      <c r="F17" s="358"/>
      <c r="G17" s="358"/>
      <c r="H17" s="591"/>
      <c r="I17" s="72"/>
      <c r="J17" s="22"/>
      <c r="K17" s="22"/>
      <c r="L17" s="22"/>
      <c r="M17" s="22"/>
      <c r="N17" s="22"/>
      <c r="O17" s="22"/>
      <c r="P17" s="22"/>
    </row>
    <row r="18" spans="2:16" s="14" customFormat="1" ht="21" customHeight="1">
      <c r="B18" s="743" t="s">
        <v>99</v>
      </c>
      <c r="C18" s="743"/>
      <c r="D18" s="743"/>
      <c r="E18" s="743"/>
      <c r="F18" s="743"/>
      <c r="G18" s="743"/>
      <c r="H18" s="592"/>
      <c r="I18" s="22"/>
      <c r="J18" s="42"/>
      <c r="K18" s="22"/>
      <c r="L18" s="22"/>
      <c r="M18" s="22"/>
      <c r="N18" s="22"/>
      <c r="O18" s="22"/>
      <c r="P18" s="22"/>
    </row>
    <row r="19" spans="2:16" s="14" customFormat="1" ht="25.5" customHeight="1">
      <c r="B19" s="743"/>
      <c r="C19" s="743"/>
      <c r="D19" s="743"/>
      <c r="E19" s="743"/>
      <c r="F19" s="743"/>
      <c r="G19" s="743"/>
      <c r="H19" s="587"/>
      <c r="I19" s="72"/>
      <c r="J19" s="22"/>
      <c r="K19" s="22"/>
      <c r="L19" s="22"/>
      <c r="M19" s="22"/>
      <c r="N19" s="22"/>
      <c r="O19" s="22"/>
      <c r="P19" s="22"/>
    </row>
    <row r="21" spans="2:16" ht="16.5" customHeight="1">
      <c r="J21" s="42"/>
      <c r="K21" s="22"/>
      <c r="L21" s="22"/>
      <c r="M21" s="22"/>
      <c r="N21" s="22"/>
      <c r="O21" s="22"/>
    </row>
    <row r="22" spans="2:16" ht="13.2">
      <c r="J22" s="42"/>
      <c r="K22" s="22"/>
      <c r="L22" s="22"/>
      <c r="M22" s="22"/>
      <c r="N22" s="22"/>
      <c r="O22" s="22"/>
    </row>
    <row r="23" spans="2:16" ht="15" customHeight="1">
      <c r="H23" s="4"/>
      <c r="I23" s="91"/>
      <c r="J23" s="42"/>
      <c r="K23" s="22"/>
      <c r="L23" s="22"/>
      <c r="M23" s="22"/>
      <c r="N23" s="22"/>
      <c r="O23" s="22"/>
    </row>
    <row r="24" spans="2:16" ht="9.75" customHeight="1">
      <c r="H24" s="4"/>
      <c r="J24" s="42"/>
      <c r="K24" s="22"/>
      <c r="L24" s="22"/>
      <c r="M24" s="22"/>
      <c r="N24" s="22"/>
      <c r="O24" s="22"/>
    </row>
    <row r="25" spans="2:16" ht="15" customHeight="1">
      <c r="H25" s="91"/>
      <c r="J25" s="42"/>
      <c r="K25" s="22"/>
      <c r="L25" s="22"/>
      <c r="M25" s="22"/>
      <c r="N25" s="22"/>
      <c r="O25" s="22"/>
    </row>
    <row r="26" spans="2:16" ht="15" customHeight="1">
      <c r="H26" s="4"/>
      <c r="J26" s="42"/>
      <c r="K26" s="22"/>
      <c r="L26" s="22"/>
      <c r="M26" s="22"/>
      <c r="N26" s="22"/>
      <c r="O26" s="22"/>
    </row>
    <row r="27" spans="2:16" ht="15" customHeight="1">
      <c r="H27" s="4"/>
      <c r="J27" s="42"/>
      <c r="K27" s="22"/>
      <c r="L27" s="22"/>
      <c r="M27" s="22"/>
      <c r="N27" s="22"/>
      <c r="O27" s="22"/>
    </row>
    <row r="28" spans="2:16" ht="15" customHeight="1">
      <c r="H28" s="5"/>
      <c r="J28" s="42"/>
      <c r="K28" s="22"/>
      <c r="L28" s="27"/>
      <c r="M28" s="22"/>
      <c r="N28" s="22"/>
      <c r="O28" s="22"/>
    </row>
    <row r="29" spans="2:16" ht="15" customHeight="1">
      <c r="H29" s="5"/>
      <c r="J29" s="42"/>
      <c r="K29" s="22"/>
      <c r="L29" s="22"/>
      <c r="M29" s="22"/>
      <c r="N29" s="22"/>
      <c r="O29" s="22"/>
    </row>
    <row r="30" spans="2:16" ht="15" customHeight="1">
      <c r="H30" s="5"/>
      <c r="J30" s="42"/>
      <c r="K30" s="22"/>
      <c r="L30" s="27"/>
      <c r="M30" s="27"/>
      <c r="N30" s="27"/>
      <c r="O30" s="22"/>
    </row>
    <row r="31" spans="2:16" ht="15" customHeight="1">
      <c r="H31" s="5"/>
      <c r="J31" s="42"/>
      <c r="K31" s="22"/>
      <c r="L31" s="27"/>
      <c r="M31" s="27"/>
      <c r="N31" s="22"/>
      <c r="O31" s="22"/>
      <c r="P31" s="9"/>
    </row>
    <row r="32" spans="2:16" ht="15" customHeight="1">
      <c r="H32" s="5"/>
      <c r="N32" s="9"/>
    </row>
    <row r="33" spans="2:11" ht="15" customHeight="1">
      <c r="H33" s="5"/>
    </row>
    <row r="34" spans="2:11" ht="15" customHeight="1">
      <c r="H34" s="5"/>
    </row>
    <row r="35" spans="2:11" ht="15" customHeight="1">
      <c r="H35" s="5"/>
      <c r="K35" s="12"/>
    </row>
    <row r="36" spans="2:11" ht="13.5" customHeight="1">
      <c r="B36" s="1" t="s">
        <v>100</v>
      </c>
      <c r="H36" s="5"/>
    </row>
    <row r="37" spans="2:11">
      <c r="B37" s="6"/>
      <c r="C37" s="4"/>
      <c r="D37" s="4"/>
      <c r="E37" s="4"/>
      <c r="F37" s="4"/>
      <c r="G37" s="4"/>
    </row>
    <row r="38" spans="2:11" ht="14.1" customHeight="1">
      <c r="B38" s="740"/>
      <c r="C38" s="740"/>
      <c r="D38" s="740"/>
      <c r="E38" s="740"/>
      <c r="F38" s="740"/>
      <c r="G38" s="740"/>
    </row>
    <row r="40" spans="2:11" ht="15.6" customHeight="1">
      <c r="B40" s="739"/>
      <c r="C40" s="739"/>
      <c r="D40" s="739"/>
      <c r="E40" s="739"/>
      <c r="F40" s="739"/>
      <c r="G40" s="739"/>
    </row>
    <row r="41" spans="2:11" ht="17.399999999999999">
      <c r="B41"/>
    </row>
    <row r="42" spans="2:11" ht="17.399999999999999">
      <c r="B42"/>
    </row>
    <row r="43" spans="2:11" ht="17.399999999999999">
      <c r="B43"/>
    </row>
    <row r="44" spans="2:11" ht="17.399999999999999">
      <c r="B44"/>
    </row>
    <row r="45" spans="2:11" ht="17.399999999999999">
      <c r="B45"/>
    </row>
    <row r="46" spans="2:11" ht="17.399999999999999">
      <c r="B46"/>
    </row>
    <row r="47" spans="2:11" ht="17.399999999999999">
      <c r="B47"/>
    </row>
    <row r="48" spans="2:11" ht="17.399999999999999">
      <c r="B48"/>
    </row>
    <row r="49" spans="2:9" ht="17.399999999999999">
      <c r="B49"/>
    </row>
    <row r="50" spans="2:9" ht="17.399999999999999">
      <c r="B50"/>
    </row>
    <row r="51" spans="2:9" ht="17.399999999999999">
      <c r="B51"/>
    </row>
    <row r="52" spans="2:9" ht="17.399999999999999">
      <c r="B52"/>
    </row>
    <row r="53" spans="2:9" ht="17.399999999999999">
      <c r="B53"/>
      <c r="I53"/>
    </row>
    <row r="54" spans="2:9" ht="30" customHeight="1">
      <c r="B54" s="98"/>
      <c r="I54" s="98"/>
    </row>
    <row r="55" spans="2:9" ht="17.399999999999999">
      <c r="B55"/>
    </row>
    <row r="56" spans="2:9" ht="17.399999999999999">
      <c r="B56"/>
    </row>
    <row r="57" spans="2:9" ht="17.399999999999999">
      <c r="B57"/>
    </row>
    <row r="58" spans="2:9" ht="17.399999999999999">
      <c r="B58"/>
    </row>
    <row r="59" spans="2:9" ht="17.399999999999999">
      <c r="B59"/>
    </row>
    <row r="60" spans="2:9" ht="17.399999999999999">
      <c r="B60"/>
    </row>
    <row r="61" spans="2:9" ht="17.399999999999999">
      <c r="B61"/>
    </row>
    <row r="62" spans="2:9" ht="17.399999999999999">
      <c r="B62"/>
    </row>
    <row r="63" spans="2:9" ht="17.399999999999999">
      <c r="B63"/>
    </row>
    <row r="64" spans="2:9" ht="17.399999999999999">
      <c r="B64"/>
    </row>
  </sheetData>
  <customSheetViews>
    <customSheetView guid="{5CDC6F58-B038-4A0E-A13D-C643B013E119}" topLeftCell="A2">
      <selection activeCell="D39" sqref="D39"/>
      <pageMargins left="0" right="0" top="0" bottom="0" header="0" footer="0"/>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paperSize="126"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tabColor theme="6" tint="0.79998168889431442"/>
    <pageSetUpPr fitToPage="1"/>
  </sheetPr>
  <dimension ref="B1:S40"/>
  <sheetViews>
    <sheetView zoomScaleNormal="100" workbookViewId="0">
      <selection activeCell="C18" sqref="C18:J18"/>
    </sheetView>
  </sheetViews>
  <sheetFormatPr baseColWidth="10" defaultColWidth="10.921875" defaultRowHeight="11.4"/>
  <cols>
    <col min="1" max="1" width="0.69140625" style="1" customWidth="1"/>
    <col min="2" max="2" width="12.84375" style="1" customWidth="1"/>
    <col min="3" max="10" width="6.23046875" style="1" customWidth="1"/>
    <col min="11" max="12" width="10.921875" style="1" customWidth="1"/>
    <col min="13" max="16" width="10.921875" style="488" customWidth="1"/>
    <col min="17" max="17" width="10.921875" style="1" customWidth="1"/>
    <col min="18" max="16384" width="10.921875" style="1"/>
  </cols>
  <sheetData>
    <row r="1" spans="2:19" s="15" customFormat="1" ht="13.2">
      <c r="B1" s="725" t="s">
        <v>221</v>
      </c>
      <c r="C1" s="725"/>
      <c r="D1" s="725"/>
      <c r="E1" s="725"/>
      <c r="F1" s="725"/>
      <c r="G1" s="725"/>
      <c r="H1" s="725"/>
      <c r="I1" s="725"/>
      <c r="J1" s="725"/>
      <c r="M1" s="483"/>
      <c r="N1" s="483"/>
      <c r="O1" s="483"/>
      <c r="P1" s="483"/>
    </row>
    <row r="2" spans="2:19" s="15" customFormat="1" ht="17.399999999999999">
      <c r="B2" s="17"/>
      <c r="C2" s="17"/>
      <c r="D2" s="17"/>
      <c r="E2" s="17"/>
      <c r="F2" s="17"/>
      <c r="G2" s="17"/>
      <c r="H2" s="17"/>
      <c r="I2" s="23"/>
      <c r="J2" s="23"/>
      <c r="K2" s="507"/>
      <c r="L2" s="441"/>
      <c r="M2" s="484"/>
      <c r="N2" s="484"/>
      <c r="O2" s="485"/>
      <c r="P2" s="483"/>
    </row>
    <row r="3" spans="2:19" s="15" customFormat="1" ht="13.2">
      <c r="B3" s="725" t="s">
        <v>467</v>
      </c>
      <c r="C3" s="725"/>
      <c r="D3" s="725"/>
      <c r="E3" s="725"/>
      <c r="F3" s="725"/>
      <c r="G3" s="725"/>
      <c r="H3" s="725"/>
      <c r="I3" s="725"/>
      <c r="J3" s="725"/>
      <c r="M3" s="483"/>
      <c r="N3" s="483"/>
      <c r="O3" s="483"/>
      <c r="P3" s="483"/>
    </row>
    <row r="4" spans="2:19" s="15" customFormat="1" ht="13.2">
      <c r="B4" s="793" t="s">
        <v>223</v>
      </c>
      <c r="C4" s="793"/>
      <c r="D4" s="793"/>
      <c r="E4" s="793"/>
      <c r="F4" s="793"/>
      <c r="G4" s="793"/>
      <c r="H4" s="793"/>
      <c r="I4" s="793"/>
      <c r="J4" s="793"/>
      <c r="M4" s="483"/>
      <c r="N4" s="483"/>
      <c r="O4" s="483"/>
      <c r="P4" s="483"/>
    </row>
    <row r="5" spans="2:19" s="15" customFormat="1" ht="13.2">
      <c r="B5" s="793" t="s">
        <v>460</v>
      </c>
      <c r="C5" s="793"/>
      <c r="D5" s="793"/>
      <c r="E5" s="793"/>
      <c r="F5" s="793"/>
      <c r="G5" s="793"/>
      <c r="H5" s="793"/>
      <c r="I5" s="793"/>
      <c r="J5" s="793"/>
      <c r="M5" s="483"/>
      <c r="N5" s="483"/>
      <c r="O5" s="483"/>
      <c r="P5" s="483"/>
    </row>
    <row r="6" spans="2:19" s="22" customFormat="1" ht="15.75" customHeight="1">
      <c r="B6" s="750" t="s">
        <v>468</v>
      </c>
      <c r="C6" s="784" t="s">
        <v>119</v>
      </c>
      <c r="D6" s="784"/>
      <c r="E6" s="784" t="s">
        <v>126</v>
      </c>
      <c r="F6" s="784"/>
      <c r="G6" s="784" t="s">
        <v>469</v>
      </c>
      <c r="H6" s="784"/>
      <c r="I6" s="750" t="s">
        <v>220</v>
      </c>
      <c r="J6" s="750"/>
      <c r="M6" s="486"/>
      <c r="N6" s="486"/>
      <c r="O6" s="486"/>
      <c r="P6" s="486"/>
    </row>
    <row r="7" spans="2:19" s="22" customFormat="1" ht="15.75" customHeight="1">
      <c r="B7" s="750"/>
      <c r="C7" s="442">
        <v>2020</v>
      </c>
      <c r="D7" s="442">
        <v>2021</v>
      </c>
      <c r="E7" s="442">
        <v>2020</v>
      </c>
      <c r="F7" s="442">
        <v>2021</v>
      </c>
      <c r="G7" s="442">
        <v>2020</v>
      </c>
      <c r="H7" s="442">
        <v>2021</v>
      </c>
      <c r="I7" s="442">
        <v>2020</v>
      </c>
      <c r="J7" s="442">
        <v>2021</v>
      </c>
      <c r="M7" s="486"/>
      <c r="N7" s="486"/>
      <c r="O7" s="486"/>
      <c r="P7" s="486"/>
    </row>
    <row r="8" spans="2:19" s="22" customFormat="1" ht="15.75" customHeight="1">
      <c r="B8" s="54" t="s">
        <v>226</v>
      </c>
      <c r="C8" s="68">
        <v>189839.38236000002</v>
      </c>
      <c r="D8" s="68">
        <v>51019.17</v>
      </c>
      <c r="E8" s="68">
        <v>1.69624</v>
      </c>
      <c r="F8" s="68">
        <v>20.8</v>
      </c>
      <c r="G8" s="68">
        <v>0</v>
      </c>
      <c r="H8" s="68">
        <v>118254.86</v>
      </c>
      <c r="I8" s="68">
        <v>189863.11424</v>
      </c>
      <c r="J8" s="68">
        <v>169319.18</v>
      </c>
      <c r="L8" s="319"/>
      <c r="M8" s="486"/>
      <c r="N8" s="486"/>
      <c r="O8" s="486"/>
      <c r="P8" s="486"/>
      <c r="Q8" s="319"/>
      <c r="R8" s="319"/>
      <c r="S8" s="319"/>
    </row>
    <row r="9" spans="2:19" s="22" customFormat="1" ht="15.75" customHeight="1">
      <c r="B9" s="54" t="s">
        <v>227</v>
      </c>
      <c r="C9" s="68">
        <v>210074.27575999999</v>
      </c>
      <c r="D9" s="68">
        <v>59130.37</v>
      </c>
      <c r="E9" s="68">
        <v>0</v>
      </c>
      <c r="F9" s="68">
        <v>120126.537</v>
      </c>
      <c r="G9" s="68">
        <v>0</v>
      </c>
      <c r="H9" s="68">
        <v>49219.49</v>
      </c>
      <c r="I9" s="68">
        <v>210122.08674999996</v>
      </c>
      <c r="J9" s="68">
        <v>228790.80032999997</v>
      </c>
      <c r="L9" s="319"/>
      <c r="M9" s="319"/>
      <c r="N9" s="319"/>
      <c r="O9" s="319"/>
      <c r="P9" s="319"/>
      <c r="Q9" s="319"/>
      <c r="R9" s="319"/>
      <c r="S9" s="319"/>
    </row>
    <row r="10" spans="2:19" s="22" customFormat="1" ht="15.75" customHeight="1">
      <c r="B10" s="54" t="s">
        <v>228</v>
      </c>
      <c r="C10" s="68">
        <v>151615.58809999999</v>
      </c>
      <c r="D10" s="68">
        <v>57169.987000000001</v>
      </c>
      <c r="E10" s="68">
        <v>84562.152000000002</v>
      </c>
      <c r="F10" s="68">
        <v>105132.518</v>
      </c>
      <c r="G10" s="68">
        <v>0</v>
      </c>
      <c r="H10" s="68">
        <v>7584.2340000000004</v>
      </c>
      <c r="I10" s="68">
        <v>236367.36278</v>
      </c>
      <c r="J10" s="68">
        <v>169998.05799999999</v>
      </c>
      <c r="L10" s="319"/>
      <c r="M10" s="319" t="s">
        <v>119</v>
      </c>
      <c r="N10" s="319" t="s">
        <v>470</v>
      </c>
      <c r="O10" s="319" t="s">
        <v>469</v>
      </c>
      <c r="P10" s="319" t="s">
        <v>222</v>
      </c>
      <c r="Q10" s="319"/>
      <c r="R10" s="319"/>
      <c r="S10" s="319"/>
    </row>
    <row r="11" spans="2:19" s="22" customFormat="1" ht="15.75" customHeight="1">
      <c r="B11" s="54" t="s">
        <v>229</v>
      </c>
      <c r="C11" s="68">
        <v>163505.37</v>
      </c>
      <c r="D11" s="68">
        <v>123896.69899999999</v>
      </c>
      <c r="E11" s="68">
        <v>60.279000000000003</v>
      </c>
      <c r="F11" s="68">
        <v>1000</v>
      </c>
      <c r="G11" s="68">
        <v>0</v>
      </c>
      <c r="H11" s="68">
        <v>0</v>
      </c>
      <c r="I11" s="68">
        <v>163687.78844</v>
      </c>
      <c r="J11" s="68">
        <v>124958.82113000001</v>
      </c>
      <c r="L11" s="319"/>
      <c r="M11" s="501">
        <f>D21</f>
        <v>0.82062003909514591</v>
      </c>
      <c r="N11" s="501">
        <f>F21</f>
        <v>9.6741092993974709E-2</v>
      </c>
      <c r="O11" s="501">
        <f>H21</f>
        <v>7.4809318329298505E-2</v>
      </c>
      <c r="P11" s="501">
        <f>100%-M11-N11-O11</f>
        <v>7.8295495815808719E-3</v>
      </c>
      <c r="Q11" s="319"/>
      <c r="R11" s="319"/>
      <c r="S11" s="319"/>
    </row>
    <row r="12" spans="2:19" s="22" customFormat="1" ht="15.75" customHeight="1">
      <c r="B12" s="54" t="s">
        <v>230</v>
      </c>
      <c r="C12" s="68">
        <v>116350.62534</v>
      </c>
      <c r="D12" s="68">
        <v>135667.22500000001</v>
      </c>
      <c r="E12" s="68">
        <v>38022.053999999996</v>
      </c>
      <c r="F12" s="68">
        <v>84.369</v>
      </c>
      <c r="G12" s="68">
        <v>0</v>
      </c>
      <c r="H12" s="68">
        <v>0</v>
      </c>
      <c r="I12" s="68">
        <v>154544.45334000001</v>
      </c>
      <c r="J12" s="68">
        <v>137570.77900000001</v>
      </c>
      <c r="L12" s="319"/>
      <c r="M12" s="319"/>
      <c r="N12" s="319"/>
      <c r="O12" s="319"/>
      <c r="P12" s="319"/>
      <c r="Q12" s="319"/>
      <c r="R12" s="319"/>
      <c r="S12" s="319"/>
    </row>
    <row r="13" spans="2:19" s="22" customFormat="1" ht="15.75" customHeight="1">
      <c r="B13" s="54" t="s">
        <v>231</v>
      </c>
      <c r="C13" s="68">
        <v>160853.89499999999</v>
      </c>
      <c r="D13" s="68">
        <v>154370.228</v>
      </c>
      <c r="E13" s="68">
        <v>15439.088</v>
      </c>
      <c r="F13" s="68">
        <v>0</v>
      </c>
      <c r="G13" s="68">
        <v>0</v>
      </c>
      <c r="H13" s="68">
        <v>0</v>
      </c>
      <c r="I13" s="68">
        <v>176351.1024</v>
      </c>
      <c r="J13" s="68">
        <v>157439.008</v>
      </c>
      <c r="L13" s="319"/>
      <c r="M13" s="486"/>
      <c r="N13" s="486"/>
      <c r="O13" s="486"/>
      <c r="P13" s="486"/>
      <c r="Q13" s="319"/>
      <c r="R13" s="319"/>
      <c r="S13" s="319"/>
    </row>
    <row r="14" spans="2:19" s="22" customFormat="1" ht="15.75" customHeight="1">
      <c r="B14" s="54" t="s">
        <v>232</v>
      </c>
      <c r="C14" s="68">
        <v>301441.20145999995</v>
      </c>
      <c r="D14" s="68">
        <v>167630.196</v>
      </c>
      <c r="E14" s="68">
        <v>12548.962</v>
      </c>
      <c r="F14" s="68">
        <v>42.185000000000002</v>
      </c>
      <c r="G14" s="68">
        <v>0</v>
      </c>
      <c r="H14" s="68">
        <v>0</v>
      </c>
      <c r="I14" s="68">
        <v>314078.46445999999</v>
      </c>
      <c r="J14" s="68">
        <v>169547.18582999997</v>
      </c>
      <c r="M14" s="486"/>
      <c r="N14" s="486"/>
      <c r="O14" s="486"/>
      <c r="P14" s="486"/>
    </row>
    <row r="15" spans="2:19" s="22" customFormat="1" ht="15.75" customHeight="1">
      <c r="B15" s="54" t="s">
        <v>233</v>
      </c>
      <c r="C15" s="68">
        <v>318016.15999999997</v>
      </c>
      <c r="D15" s="68">
        <v>175239.367</v>
      </c>
      <c r="E15" s="68">
        <v>2531.6480000000001</v>
      </c>
      <c r="F15" s="68">
        <v>41.731000000000002</v>
      </c>
      <c r="G15" s="68">
        <v>0</v>
      </c>
      <c r="H15" s="68">
        <v>0</v>
      </c>
      <c r="I15" s="68">
        <v>320739.91644</v>
      </c>
      <c r="J15" s="68">
        <v>176857.652</v>
      </c>
      <c r="M15" s="486"/>
      <c r="N15" s="486"/>
      <c r="O15" s="486"/>
      <c r="P15" s="486"/>
    </row>
    <row r="16" spans="2:19" s="22" customFormat="1" ht="15.75" customHeight="1">
      <c r="B16" s="54" t="s">
        <v>234</v>
      </c>
      <c r="C16" s="68">
        <v>269016.88</v>
      </c>
      <c r="D16" s="68">
        <v>243003.389</v>
      </c>
      <c r="E16" s="68">
        <v>775.06399999999996</v>
      </c>
      <c r="F16" s="68">
        <v>0</v>
      </c>
      <c r="G16" s="68">
        <v>0</v>
      </c>
      <c r="H16" s="68">
        <v>28</v>
      </c>
      <c r="I16" s="68">
        <v>269826.26050999999</v>
      </c>
      <c r="J16" s="68">
        <v>245239.02699000001</v>
      </c>
      <c r="M16" s="486"/>
      <c r="N16" s="486"/>
      <c r="O16" s="486"/>
      <c r="P16" s="486"/>
    </row>
    <row r="17" spans="2:16" s="22" customFormat="1" ht="15.75" customHeight="1">
      <c r="B17" s="54" t="s">
        <v>235</v>
      </c>
      <c r="C17" s="68">
        <v>349523.52799999999</v>
      </c>
      <c r="D17" s="68">
        <v>282329.10600000003</v>
      </c>
      <c r="E17" s="68">
        <v>1.8140399999999999</v>
      </c>
      <c r="F17" s="68">
        <v>0</v>
      </c>
      <c r="G17" s="68">
        <v>0</v>
      </c>
      <c r="H17" s="68">
        <v>0</v>
      </c>
      <c r="I17" s="68">
        <v>349715.25824</v>
      </c>
      <c r="J17" s="68">
        <v>285503.50107</v>
      </c>
      <c r="M17" s="486"/>
      <c r="N17" s="486"/>
      <c r="O17" s="486"/>
      <c r="P17" s="486"/>
    </row>
    <row r="18" spans="2:16" s="22" customFormat="1" ht="15.75" customHeight="1">
      <c r="B18" s="54" t="s">
        <v>218</v>
      </c>
      <c r="C18" s="68">
        <v>156002.51</v>
      </c>
      <c r="D18" s="68">
        <v>249068.67</v>
      </c>
      <c r="E18" s="68">
        <v>3.0679999999999999E-2</v>
      </c>
      <c r="F18" s="68">
        <v>0</v>
      </c>
      <c r="G18" s="68">
        <v>55736.11</v>
      </c>
      <c r="H18" s="68">
        <v>0</v>
      </c>
      <c r="I18" s="68">
        <v>211944.91768000001</v>
      </c>
      <c r="J18" s="68">
        <v>251377.48130000001</v>
      </c>
      <c r="L18" s="96"/>
      <c r="M18" s="487"/>
      <c r="N18" s="487"/>
      <c r="O18" s="487"/>
      <c r="P18" s="486"/>
    </row>
    <row r="19" spans="2:16" s="22" customFormat="1" ht="15.75" customHeight="1">
      <c r="B19" s="54" t="s">
        <v>219</v>
      </c>
      <c r="C19" s="68">
        <v>64811.86</v>
      </c>
      <c r="D19" s="68">
        <v>222700.34599999999</v>
      </c>
      <c r="E19" s="68">
        <v>0</v>
      </c>
      <c r="F19" s="68">
        <v>40.823999999999998</v>
      </c>
      <c r="G19" s="68">
        <v>125736.11</v>
      </c>
      <c r="H19" s="68">
        <v>56</v>
      </c>
      <c r="I19" s="68">
        <v>190765.81400000001</v>
      </c>
      <c r="J19" s="48">
        <v>224585.245</v>
      </c>
      <c r="M19" s="486"/>
      <c r="N19" s="486"/>
      <c r="O19" s="486"/>
      <c r="P19" s="486"/>
    </row>
    <row r="20" spans="2:16" s="22" customFormat="1" ht="15.75" customHeight="1">
      <c r="B20" s="54" t="s">
        <v>220</v>
      </c>
      <c r="C20" s="68">
        <f>SUM(C8:C19)</f>
        <v>2451051.2760200002</v>
      </c>
      <c r="D20" s="68">
        <f t="shared" ref="D20:I20" si="0">SUM(D8:D19)</f>
        <v>1921224.753</v>
      </c>
      <c r="E20" s="68">
        <f t="shared" si="0"/>
        <v>153942.78795999999</v>
      </c>
      <c r="F20" s="68">
        <f t="shared" si="0"/>
        <v>226488.96399999998</v>
      </c>
      <c r="G20" s="68">
        <f t="shared" si="0"/>
        <v>181472.22</v>
      </c>
      <c r="H20" s="68">
        <f t="shared" si="0"/>
        <v>175142.584</v>
      </c>
      <c r="I20" s="68">
        <f t="shared" si="0"/>
        <v>2788006.5392800001</v>
      </c>
      <c r="J20" s="68">
        <f>SUM(J8:J19)</f>
        <v>2341186.7386499997</v>
      </c>
      <c r="K20" s="120"/>
      <c r="M20" s="486"/>
      <c r="N20" s="486"/>
      <c r="O20" s="486"/>
      <c r="P20" s="486"/>
    </row>
    <row r="21" spans="2:16" s="22" customFormat="1" ht="15.75" customHeight="1">
      <c r="B21" s="139" t="s">
        <v>471</v>
      </c>
      <c r="C21" s="171">
        <f>C20/$I20</f>
        <v>0.87914115031200102</v>
      </c>
      <c r="D21" s="408">
        <f>D20/$J20</f>
        <v>0.82062003909514591</v>
      </c>
      <c r="E21" s="408">
        <f>E20/$I20</f>
        <v>5.5216078510259003E-2</v>
      </c>
      <c r="F21" s="408">
        <f>F20/$J20</f>
        <v>9.6741092993974709E-2</v>
      </c>
      <c r="G21" s="171">
        <f>G20/I20</f>
        <v>6.5090313614137016E-2</v>
      </c>
      <c r="H21" s="171">
        <f>H20/$J20</f>
        <v>7.4809318329298505E-2</v>
      </c>
      <c r="I21" s="171">
        <f>+I20/I20</f>
        <v>1</v>
      </c>
      <c r="J21" s="171">
        <f>+J20/J20</f>
        <v>1</v>
      </c>
      <c r="M21" s="486"/>
      <c r="N21" s="486"/>
      <c r="O21" s="486"/>
      <c r="P21" s="486"/>
    </row>
    <row r="22" spans="2:16" s="22" customFormat="1" ht="28.5" customHeight="1">
      <c r="B22" s="749" t="s">
        <v>472</v>
      </c>
      <c r="C22" s="749"/>
      <c r="D22" s="749"/>
      <c r="E22" s="749"/>
      <c r="F22" s="749"/>
      <c r="G22" s="749"/>
      <c r="H22" s="749"/>
      <c r="I22" s="749"/>
      <c r="J22" s="749"/>
      <c r="M22" s="486"/>
      <c r="N22" s="486"/>
      <c r="O22" s="486"/>
      <c r="P22" s="486"/>
    </row>
    <row r="23" spans="2:16" ht="15" customHeight="1">
      <c r="B23" s="2"/>
      <c r="C23" s="2"/>
      <c r="D23" s="2"/>
      <c r="E23" s="2"/>
      <c r="F23" s="2"/>
      <c r="G23" s="2"/>
      <c r="H23" s="2"/>
      <c r="I23" s="2"/>
      <c r="J23" s="2"/>
    </row>
    <row r="24" spans="2:16" ht="15" customHeight="1"/>
    <row r="25" spans="2:16" ht="15" customHeight="1"/>
    <row r="26" spans="2:16" ht="15" customHeight="1"/>
    <row r="27" spans="2:16" ht="15" customHeight="1"/>
    <row r="28" spans="2:16" ht="15" customHeight="1"/>
    <row r="29" spans="2:16" ht="15" customHeight="1"/>
    <row r="30" spans="2:16" ht="15" customHeight="1"/>
    <row r="31" spans="2:16" ht="15" customHeight="1"/>
    <row r="32" spans="2:16" ht="15" customHeight="1"/>
    <row r="33" spans="2:10" ht="15" customHeight="1"/>
    <row r="34" spans="2:10" ht="15" customHeight="1"/>
    <row r="35" spans="2:10" ht="15" customHeight="1">
      <c r="D35" s="1" t="s">
        <v>473</v>
      </c>
    </row>
    <row r="36" spans="2:10" ht="15" customHeight="1"/>
    <row r="37" spans="2:10" ht="15" customHeight="1"/>
    <row r="38" spans="2:10" ht="15" customHeight="1"/>
    <row r="40" spans="2:10">
      <c r="B40" s="801" t="s">
        <v>472</v>
      </c>
      <c r="C40" s="801"/>
      <c r="D40" s="801"/>
      <c r="E40" s="801"/>
      <c r="F40" s="801"/>
      <c r="G40" s="801"/>
      <c r="H40" s="801"/>
      <c r="I40" s="801"/>
      <c r="J40" s="801"/>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paperSize="126" orientation="portrait" r:id="rId1"/>
  <headerFooter>
    <oddFooter>&amp;C&amp;11&amp;A</oddFooter>
  </headerFooter>
  <ignoredErrors>
    <ignoredError sqref="C21 C20:J20" formulaRange="1"/>
    <ignoredError sqref="E21 G21" formula="1" formulaRange="1"/>
    <ignoredError sqref="D21" formula="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tabColor theme="6" tint="0.79998168889431442"/>
    <pageSetUpPr fitToPage="1"/>
  </sheetPr>
  <dimension ref="B1:Q36"/>
  <sheetViews>
    <sheetView topLeftCell="B7" zoomScaleNormal="100" workbookViewId="0">
      <selection activeCell="G18" sqref="G18"/>
    </sheetView>
  </sheetViews>
  <sheetFormatPr baseColWidth="10" defaultColWidth="10.921875" defaultRowHeight="11.4"/>
  <cols>
    <col min="1" max="1" width="4.53515625" style="1" customWidth="1"/>
    <col min="2" max="6" width="10.61328125" style="1" customWidth="1"/>
    <col min="7" max="16384" width="10.921875" style="1"/>
  </cols>
  <sheetData>
    <row r="1" spans="2:17" s="22" customFormat="1" ht="12.75" customHeight="1">
      <c r="B1" s="747" t="s">
        <v>238</v>
      </c>
      <c r="C1" s="747"/>
      <c r="D1" s="747"/>
      <c r="E1" s="747"/>
      <c r="F1" s="747"/>
    </row>
    <row r="2" spans="2:17" s="22" customFormat="1" ht="13.2">
      <c r="B2" s="40"/>
      <c r="C2" s="40"/>
      <c r="D2" s="40"/>
      <c r="E2" s="40"/>
      <c r="F2" s="40"/>
    </row>
    <row r="3" spans="2:17" s="22" customFormat="1" ht="13.2">
      <c r="B3" s="746" t="s">
        <v>474</v>
      </c>
      <c r="C3" s="746"/>
      <c r="D3" s="746"/>
      <c r="E3" s="746"/>
      <c r="F3" s="746"/>
    </row>
    <row r="4" spans="2:17" s="22" customFormat="1" ht="13.2">
      <c r="B4" s="891" t="s">
        <v>475</v>
      </c>
      <c r="C4" s="891"/>
      <c r="D4" s="891"/>
      <c r="E4" s="891"/>
      <c r="F4" s="891"/>
    </row>
    <row r="5" spans="2:17" s="22" customFormat="1" ht="15" customHeight="1">
      <c r="B5" s="746" t="s">
        <v>460</v>
      </c>
      <c r="C5" s="746"/>
      <c r="D5" s="746"/>
      <c r="E5" s="746"/>
      <c r="F5" s="746"/>
    </row>
    <row r="6" spans="2:17" s="22" customFormat="1" ht="60" customHeight="1">
      <c r="B6" s="172" t="s">
        <v>476</v>
      </c>
      <c r="C6" s="118" t="s">
        <v>477</v>
      </c>
      <c r="D6" s="118">
        <v>11042300</v>
      </c>
      <c r="E6" s="654" t="s">
        <v>478</v>
      </c>
      <c r="F6" s="118" t="s">
        <v>479</v>
      </c>
    </row>
    <row r="7" spans="2:17" s="22" customFormat="1" ht="39.75" customHeight="1">
      <c r="B7" s="172" t="s">
        <v>202</v>
      </c>
      <c r="C7" s="118" t="s">
        <v>480</v>
      </c>
      <c r="D7" s="118" t="s">
        <v>481</v>
      </c>
      <c r="E7" s="118" t="s">
        <v>482</v>
      </c>
      <c r="F7" s="118" t="s">
        <v>483</v>
      </c>
    </row>
    <row r="8" spans="2:17" s="22" customFormat="1" ht="15.75" customHeight="1">
      <c r="B8" s="394">
        <v>2016</v>
      </c>
      <c r="C8" s="173">
        <v>1462676.1939999999</v>
      </c>
      <c r="D8" s="173">
        <v>15733.459000000001</v>
      </c>
      <c r="E8" s="173">
        <v>27159.784</v>
      </c>
      <c r="F8" s="173">
        <v>227386</v>
      </c>
      <c r="M8" s="96"/>
      <c r="N8" s="96"/>
      <c r="O8" s="96"/>
      <c r="P8" s="96"/>
      <c r="Q8" s="96"/>
    </row>
    <row r="9" spans="2:17" s="22" customFormat="1" ht="15.75" customHeight="1">
      <c r="B9" s="395" t="s">
        <v>484</v>
      </c>
      <c r="C9" s="173">
        <v>1590526.189</v>
      </c>
      <c r="D9" s="173">
        <v>6718.7069999999994</v>
      </c>
      <c r="E9" s="173">
        <v>53655.113000000005</v>
      </c>
      <c r="F9" s="173">
        <v>104092</v>
      </c>
      <c r="M9" s="96"/>
      <c r="N9" s="96"/>
      <c r="O9" s="96"/>
      <c r="P9" s="96"/>
      <c r="Q9" s="96"/>
    </row>
    <row r="10" spans="2:17" s="22" customFormat="1" ht="15.75" customHeight="1">
      <c r="B10" s="395" t="s">
        <v>485</v>
      </c>
      <c r="C10" s="173">
        <v>1918486.1880699999</v>
      </c>
      <c r="D10" s="173">
        <v>5892.6107100000008</v>
      </c>
      <c r="E10" s="173">
        <v>49561.083280000006</v>
      </c>
      <c r="F10" s="173">
        <v>107022.41454</v>
      </c>
      <c r="H10" s="96"/>
    </row>
    <row r="11" spans="2:17" s="22" customFormat="1" ht="15.75" customHeight="1">
      <c r="B11" s="395" t="s">
        <v>486</v>
      </c>
      <c r="C11" s="173">
        <v>2366708</v>
      </c>
      <c r="D11" s="173">
        <v>9269.3809999999994</v>
      </c>
      <c r="E11" s="173">
        <v>30978.243129999999</v>
      </c>
      <c r="F11" s="173">
        <v>41359.577440000001</v>
      </c>
      <c r="H11" s="96"/>
    </row>
    <row r="12" spans="2:17" s="22" customFormat="1" ht="15.75" customHeight="1">
      <c r="B12" s="395" t="s">
        <v>487</v>
      </c>
      <c r="C12" s="173">
        <v>2788006.5392800001</v>
      </c>
      <c r="D12" s="173">
        <v>38067.715980000001</v>
      </c>
      <c r="E12" s="173">
        <v>14745.50964</v>
      </c>
      <c r="F12" s="173">
        <v>42658.128199999999</v>
      </c>
      <c r="H12" s="96"/>
    </row>
    <row r="13" spans="2:17" s="22" customFormat="1" ht="15.75" customHeight="1">
      <c r="B13" s="395" t="s">
        <v>721</v>
      </c>
      <c r="C13" s="173">
        <v>2341186.7386499997</v>
      </c>
      <c r="D13" s="173">
        <v>150229.49423000001</v>
      </c>
      <c r="E13" s="173">
        <v>24343.472229999999</v>
      </c>
      <c r="F13" s="173">
        <v>56254.025810000006</v>
      </c>
      <c r="H13" s="96"/>
    </row>
    <row r="14" spans="2:17" ht="24" customHeight="1">
      <c r="B14" s="749" t="s">
        <v>720</v>
      </c>
      <c r="C14" s="749"/>
      <c r="D14" s="749"/>
      <c r="E14" s="749"/>
      <c r="F14" s="749"/>
    </row>
    <row r="15" spans="2:17" s="21" customFormat="1" ht="18.899999999999999" customHeight="1">
      <c r="C15" s="151"/>
      <c r="D15" s="151"/>
      <c r="E15" s="151"/>
      <c r="F15" s="151"/>
    </row>
    <row r="16" spans="2:17" s="21" customFormat="1" ht="12" customHeight="1">
      <c r="C16" s="117"/>
      <c r="D16" s="117"/>
      <c r="E16" s="117"/>
    </row>
    <row r="17" spans="2:6" s="21" customFormat="1" ht="12" customHeight="1">
      <c r="C17" s="117"/>
      <c r="D17" s="117"/>
      <c r="E17" s="117"/>
    </row>
    <row r="32" spans="2:6">
      <c r="B32" s="30"/>
      <c r="C32" s="30"/>
      <c r="D32" s="30"/>
      <c r="E32" s="30"/>
      <c r="F32" s="30"/>
    </row>
    <row r="33" spans="2:6">
      <c r="B33" s="30"/>
      <c r="C33" s="30"/>
      <c r="D33" s="30"/>
      <c r="E33" s="30"/>
      <c r="F33" s="30"/>
    </row>
    <row r="34" spans="2:6">
      <c r="B34" s="30"/>
      <c r="C34" s="30"/>
      <c r="D34" s="30"/>
      <c r="E34" s="30"/>
      <c r="F34" s="30"/>
    </row>
    <row r="35" spans="2:6" ht="16.5" customHeight="1">
      <c r="B35" s="50"/>
      <c r="C35" s="30"/>
      <c r="D35" s="30"/>
      <c r="E35" s="30"/>
      <c r="F35" s="30"/>
    </row>
    <row r="36" spans="2:6">
      <c r="B36" s="30"/>
      <c r="C36" s="30"/>
      <c r="D36" s="30"/>
      <c r="E36" s="30"/>
      <c r="F36" s="30"/>
    </row>
  </sheetData>
  <mergeCells count="5">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B9:B13"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tabColor theme="6" tint="0.79998168889431442"/>
    <pageSetUpPr fitToPage="1"/>
  </sheetPr>
  <dimension ref="C1:AA37"/>
  <sheetViews>
    <sheetView topLeftCell="A10" zoomScaleNormal="100" workbookViewId="0">
      <selection activeCell="J20" sqref="J20"/>
    </sheetView>
  </sheetViews>
  <sheetFormatPr baseColWidth="10" defaultColWidth="10.921875" defaultRowHeight="11.4"/>
  <cols>
    <col min="1" max="1" width="1" style="1" customWidth="1"/>
    <col min="2" max="2" width="1.69140625" style="1" customWidth="1"/>
    <col min="3" max="7" width="11.69140625" style="1" customWidth="1"/>
    <col min="8" max="8" width="2.15234375" style="1" customWidth="1"/>
    <col min="9" max="16384" width="10.921875" style="1"/>
  </cols>
  <sheetData>
    <row r="1" spans="3:27" s="40" customFormat="1" ht="18" customHeight="1">
      <c r="C1" s="747" t="s">
        <v>242</v>
      </c>
      <c r="D1" s="747"/>
      <c r="E1" s="747"/>
      <c r="F1" s="747"/>
      <c r="G1" s="747"/>
      <c r="H1" s="101"/>
    </row>
    <row r="2" spans="3:27" s="40" customFormat="1" ht="13.2"/>
    <row r="3" spans="3:27" s="40" customFormat="1" ht="30" customHeight="1">
      <c r="C3" s="747" t="s">
        <v>488</v>
      </c>
      <c r="D3" s="747"/>
      <c r="E3" s="747"/>
      <c r="F3" s="747"/>
      <c r="G3" s="747"/>
      <c r="H3" s="32"/>
    </row>
    <row r="4" spans="3:27" s="40" customFormat="1" ht="18" customHeight="1">
      <c r="C4" s="891" t="s">
        <v>475</v>
      </c>
      <c r="D4" s="891"/>
      <c r="E4" s="891"/>
      <c r="F4" s="891"/>
      <c r="G4" s="891"/>
      <c r="H4" s="174"/>
    </row>
    <row r="5" spans="3:27" s="40" customFormat="1" ht="17.25" customHeight="1">
      <c r="C5" s="891" t="s">
        <v>489</v>
      </c>
      <c r="D5" s="891"/>
      <c r="E5" s="891"/>
      <c r="F5" s="891"/>
      <c r="G5" s="891"/>
      <c r="H5" s="174"/>
    </row>
    <row r="6" spans="3:27" s="22" customFormat="1" ht="44.25" customHeight="1">
      <c r="C6" s="104" t="str">
        <f>'38'!B6</f>
        <v>Código aduanas</v>
      </c>
      <c r="D6" s="104" t="str">
        <f>'38'!C6</f>
        <v>10059000 10059020 10059090</v>
      </c>
      <c r="E6" s="104">
        <f>'38'!D6</f>
        <v>11042300</v>
      </c>
      <c r="F6" s="104" t="str">
        <f>'38'!E6</f>
        <v>10070090 10079010 10079090</v>
      </c>
      <c r="G6" s="104" t="str">
        <f>'38'!F6</f>
        <v>23099060 23099080</v>
      </c>
      <c r="H6" s="101"/>
    </row>
    <row r="7" spans="3:27" s="22" customFormat="1" ht="37.5" customHeight="1">
      <c r="C7" s="129" t="s">
        <v>202</v>
      </c>
      <c r="D7" s="104" t="str">
        <f>'38'!C7</f>
        <v>Maíz grano</v>
      </c>
      <c r="E7" s="104" t="str">
        <f>'38'!D7</f>
        <v>Maíz partido</v>
      </c>
      <c r="F7" s="104" t="str">
        <f>'38'!E7</f>
        <v>Sorgo</v>
      </c>
      <c r="G7" s="104" t="str">
        <f>'38'!F7</f>
        <v>Preparaciones que contienen maíz</v>
      </c>
      <c r="H7" s="101"/>
    </row>
    <row r="8" spans="3:27" s="22" customFormat="1" ht="15.75" customHeight="1">
      <c r="C8" s="655">
        <v>2016</v>
      </c>
      <c r="D8" s="68">
        <v>191</v>
      </c>
      <c r="E8" s="68">
        <v>207</v>
      </c>
      <c r="F8" s="68">
        <v>186</v>
      </c>
      <c r="G8" s="68">
        <v>356</v>
      </c>
      <c r="H8" s="175"/>
      <c r="K8" s="96"/>
      <c r="N8" s="96"/>
      <c r="O8" s="96"/>
      <c r="P8" s="96"/>
      <c r="Q8" s="96"/>
      <c r="R8" s="96"/>
      <c r="S8" s="96"/>
      <c r="T8" s="96"/>
      <c r="U8" s="96"/>
      <c r="V8" s="96"/>
      <c r="W8" s="96"/>
      <c r="X8" s="96"/>
      <c r="Y8" s="96"/>
      <c r="Z8" s="96"/>
      <c r="AA8" s="96"/>
    </row>
    <row r="9" spans="3:27" s="22" customFormat="1" ht="15.75" customHeight="1">
      <c r="C9" s="655">
        <v>2017</v>
      </c>
      <c r="D9" s="68">
        <v>186</v>
      </c>
      <c r="E9" s="68">
        <v>287</v>
      </c>
      <c r="F9" s="68">
        <v>178</v>
      </c>
      <c r="G9" s="68">
        <v>351</v>
      </c>
      <c r="H9" s="175"/>
      <c r="K9" s="96"/>
      <c r="L9" s="96"/>
      <c r="N9" s="96"/>
      <c r="O9" s="96"/>
      <c r="P9" s="96"/>
      <c r="Q9" s="96"/>
      <c r="R9" s="96"/>
      <c r="S9" s="96"/>
      <c r="T9" s="96"/>
      <c r="U9" s="96"/>
      <c r="V9" s="96"/>
      <c r="W9" s="96"/>
      <c r="X9" s="96"/>
      <c r="Y9" s="96"/>
      <c r="Z9" s="96"/>
      <c r="AA9" s="96"/>
    </row>
    <row r="10" spans="3:27" s="22" customFormat="1" ht="15.75" customHeight="1">
      <c r="C10" s="396" t="s">
        <v>485</v>
      </c>
      <c r="D10" s="68">
        <v>199.70353882694357</v>
      </c>
      <c r="E10" s="68">
        <v>342.94811407654373</v>
      </c>
      <c r="F10" s="68">
        <v>169.25566820801745</v>
      </c>
      <c r="G10" s="68">
        <v>399.55360741689088</v>
      </c>
      <c r="H10" s="175"/>
      <c r="L10" s="96"/>
    </row>
    <row r="11" spans="3:27" s="22" customFormat="1" ht="15.75" customHeight="1">
      <c r="C11" s="396" t="s">
        <v>490</v>
      </c>
      <c r="D11" s="397">
        <v>186.92843269842436</v>
      </c>
      <c r="E11" s="397">
        <v>345.8535247035349</v>
      </c>
      <c r="F11" s="400">
        <v>207.776432</v>
      </c>
      <c r="G11" s="397">
        <v>393.02788645411334</v>
      </c>
      <c r="H11" s="175"/>
      <c r="L11" s="96"/>
    </row>
    <row r="12" spans="3:27" s="22" customFormat="1" ht="15.75" customHeight="1">
      <c r="C12" s="396" t="s">
        <v>487</v>
      </c>
      <c r="D12" s="397">
        <v>201.97715188307643</v>
      </c>
      <c r="E12" s="397">
        <v>257.31901991061619</v>
      </c>
      <c r="F12" s="400">
        <v>200.62101157614845</v>
      </c>
      <c r="G12" s="397">
        <v>382.46888508762504</v>
      </c>
      <c r="H12" s="175"/>
      <c r="L12" s="96"/>
    </row>
    <row r="13" spans="3:27" s="22" customFormat="1" ht="15.75" customHeight="1">
      <c r="C13" s="396" t="s">
        <v>721</v>
      </c>
      <c r="D13" s="397">
        <v>293.54630539626538</v>
      </c>
      <c r="E13" s="397">
        <v>264.49502859820183</v>
      </c>
      <c r="F13" s="397">
        <v>268.66382933764186</v>
      </c>
      <c r="G13" s="397">
        <v>470.49695920919117</v>
      </c>
      <c r="H13" s="175"/>
      <c r="L13" s="96"/>
    </row>
    <row r="14" spans="3:27" ht="26.25" customHeight="1">
      <c r="C14" s="749" t="s">
        <v>722</v>
      </c>
      <c r="D14" s="749"/>
      <c r="E14" s="749"/>
      <c r="F14" s="749"/>
      <c r="G14" s="749"/>
      <c r="H14" s="176"/>
      <c r="I14" s="318"/>
    </row>
    <row r="15" spans="3:27" ht="19.5" customHeight="1"/>
    <row r="36" spans="3:7" ht="7.5" customHeight="1"/>
    <row r="37" spans="3:7" ht="17.25" customHeight="1">
      <c r="C37" s="801" t="s">
        <v>491</v>
      </c>
      <c r="D37" s="892"/>
      <c r="E37" s="892"/>
      <c r="F37" s="892"/>
      <c r="G37" s="892"/>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10:C13"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tabColor theme="6" tint="0.79998168889431442"/>
    <pageSetUpPr fitToPage="1"/>
  </sheetPr>
  <dimension ref="B1:M80"/>
  <sheetViews>
    <sheetView topLeftCell="A16" zoomScaleNormal="100" workbookViewId="0">
      <selection activeCell="I26" sqref="I26"/>
    </sheetView>
  </sheetViews>
  <sheetFormatPr baseColWidth="10" defaultColWidth="10.921875" defaultRowHeight="12" customHeight="1"/>
  <cols>
    <col min="1" max="1" width="0.69140625" style="1" customWidth="1"/>
    <col min="2" max="7" width="8.84375" style="1" customWidth="1"/>
    <col min="8" max="16384" width="10.921875" style="1"/>
  </cols>
  <sheetData>
    <row r="1" spans="2:13" s="15" customFormat="1" ht="13.2">
      <c r="B1" s="725" t="s">
        <v>250</v>
      </c>
      <c r="C1" s="725"/>
      <c r="D1" s="725"/>
      <c r="E1" s="725"/>
      <c r="F1" s="725"/>
      <c r="G1" s="725"/>
    </row>
    <row r="2" spans="2:13" s="15" customFormat="1" ht="13.2"/>
    <row r="3" spans="2:13" s="15" customFormat="1" ht="13.2">
      <c r="B3" s="725" t="s">
        <v>492</v>
      </c>
      <c r="C3" s="725"/>
      <c r="D3" s="725"/>
      <c r="E3" s="725"/>
      <c r="F3" s="725"/>
      <c r="G3" s="725"/>
    </row>
    <row r="4" spans="2:13" s="15" customFormat="1" ht="13.2">
      <c r="B4" s="725" t="s">
        <v>493</v>
      </c>
      <c r="C4" s="725"/>
      <c r="D4" s="725"/>
      <c r="E4" s="725"/>
      <c r="F4" s="725"/>
      <c r="G4" s="725"/>
    </row>
    <row r="5" spans="2:13" s="15" customFormat="1" ht="13.2">
      <c r="B5" s="742" t="s">
        <v>494</v>
      </c>
      <c r="C5" s="742"/>
      <c r="D5" s="742"/>
      <c r="E5" s="742"/>
      <c r="F5" s="742"/>
      <c r="G5" s="742"/>
    </row>
    <row r="6" spans="2:13" s="22" customFormat="1" ht="15.75" customHeight="1">
      <c r="B6" s="139"/>
      <c r="C6" s="129">
        <v>2017</v>
      </c>
      <c r="D6" s="129">
        <v>2018</v>
      </c>
      <c r="E6" s="225">
        <v>2019</v>
      </c>
      <c r="F6" s="225">
        <v>2020</v>
      </c>
      <c r="G6" s="225">
        <v>2021</v>
      </c>
      <c r="H6" s="1"/>
      <c r="I6" s="656"/>
    </row>
    <row r="7" spans="2:13" s="22" customFormat="1" ht="15.75" customHeight="1">
      <c r="B7" s="54" t="s">
        <v>226</v>
      </c>
      <c r="C7" s="505">
        <v>14627.272727272728</v>
      </c>
      <c r="D7" s="505">
        <v>12520.689655172413</v>
      </c>
      <c r="E7" s="505">
        <v>16500</v>
      </c>
      <c r="F7" s="505">
        <v>14667</v>
      </c>
      <c r="G7" s="505"/>
      <c r="H7" s="240"/>
      <c r="I7" s="412"/>
      <c r="J7" s="240"/>
      <c r="K7" s="240"/>
      <c r="L7" s="240"/>
      <c r="M7" s="240"/>
    </row>
    <row r="8" spans="2:13" s="22" customFormat="1" ht="15.75" customHeight="1">
      <c r="B8" s="54" t="s">
        <v>227</v>
      </c>
      <c r="C8" s="505">
        <v>14786.666666666668</v>
      </c>
      <c r="D8" s="505">
        <v>12833.333333333334</v>
      </c>
      <c r="E8" s="505"/>
      <c r="F8" s="505">
        <v>14667</v>
      </c>
      <c r="G8" s="505"/>
      <c r="H8" s="240"/>
      <c r="I8" s="413"/>
      <c r="J8" s="240"/>
      <c r="K8" s="240"/>
      <c r="L8" s="240"/>
      <c r="M8" s="240"/>
    </row>
    <row r="9" spans="2:13" s="22" customFormat="1" ht="15.75" customHeight="1">
      <c r="B9" s="54" t="s">
        <v>228</v>
      </c>
      <c r="C9" s="505">
        <v>13878.947368421052</v>
      </c>
      <c r="D9" s="505">
        <v>12913</v>
      </c>
      <c r="E9" s="505">
        <v>13061.904761904761</v>
      </c>
      <c r="F9" s="505">
        <v>15658.064516129034</v>
      </c>
      <c r="G9" s="505">
        <v>20766.666666666668</v>
      </c>
      <c r="H9" s="240"/>
      <c r="I9" s="240"/>
      <c r="J9" s="240"/>
      <c r="K9" s="240"/>
      <c r="L9" s="240"/>
      <c r="M9" s="240"/>
    </row>
    <row r="10" spans="2:13" s="22" customFormat="1" ht="15.75" customHeight="1">
      <c r="B10" s="657" t="s">
        <v>229</v>
      </c>
      <c r="C10" s="505">
        <v>12795.192307692309</v>
      </c>
      <c r="D10" s="505">
        <v>12711</v>
      </c>
      <c r="E10" s="505">
        <v>12764.516129032258</v>
      </c>
      <c r="F10" s="505">
        <v>16630</v>
      </c>
      <c r="G10" s="505">
        <v>20484.313725490196</v>
      </c>
      <c r="H10" s="240"/>
      <c r="I10" s="240"/>
      <c r="J10" s="240"/>
      <c r="K10" s="240"/>
      <c r="L10" s="240"/>
      <c r="M10" s="240"/>
    </row>
    <row r="11" spans="2:13" s="22" customFormat="1" ht="15.75" customHeight="1">
      <c r="B11" s="54" t="s">
        <v>230</v>
      </c>
      <c r="C11" s="505">
        <v>12685.576923076924</v>
      </c>
      <c r="D11" s="505">
        <v>13074</v>
      </c>
      <c r="E11" s="505">
        <v>12740</v>
      </c>
      <c r="F11" s="505">
        <v>16008</v>
      </c>
      <c r="G11" s="505">
        <v>20700</v>
      </c>
      <c r="H11" s="240"/>
      <c r="I11" s="240"/>
      <c r="J11" s="240"/>
      <c r="K11" s="240"/>
      <c r="L11" s="240"/>
      <c r="M11" s="240"/>
    </row>
    <row r="12" spans="2:13" s="22" customFormat="1" ht="15.75" customHeight="1">
      <c r="B12" s="54" t="s">
        <v>231</v>
      </c>
      <c r="C12" s="505">
        <v>12827.173913043478</v>
      </c>
      <c r="D12" s="505">
        <v>13359.259259259257</v>
      </c>
      <c r="E12" s="505">
        <v>13095.283018867925</v>
      </c>
      <c r="F12" s="505">
        <v>15900</v>
      </c>
      <c r="G12" s="505">
        <v>21105</v>
      </c>
      <c r="H12" s="240"/>
      <c r="I12" s="240"/>
      <c r="J12" s="240"/>
      <c r="K12" s="240"/>
      <c r="L12" s="240"/>
      <c r="M12" s="240"/>
    </row>
    <row r="13" spans="2:13" s="22" customFormat="1" ht="15.75" customHeight="1">
      <c r="B13" s="54" t="s">
        <v>232</v>
      </c>
      <c r="C13" s="505">
        <v>13130.000000000002</v>
      </c>
      <c r="D13" s="505">
        <v>13311</v>
      </c>
      <c r="E13" s="505">
        <v>14412.765957446809</v>
      </c>
      <c r="F13" s="505">
        <v>15500</v>
      </c>
      <c r="G13" s="658">
        <v>22454.545454545456</v>
      </c>
      <c r="H13" s="240"/>
      <c r="I13" s="240"/>
      <c r="J13" s="240"/>
      <c r="K13" s="240"/>
      <c r="L13" s="240"/>
      <c r="M13" s="240"/>
    </row>
    <row r="14" spans="2:13" s="22" customFormat="1" ht="15.75" customHeight="1">
      <c r="B14" s="54" t="s">
        <v>233</v>
      </c>
      <c r="C14" s="505">
        <v>13104.166666666666</v>
      </c>
      <c r="D14" s="505">
        <v>13489</v>
      </c>
      <c r="E14" s="505">
        <v>14592.307692307691</v>
      </c>
      <c r="F14" s="505">
        <v>15500</v>
      </c>
      <c r="G14" s="658">
        <v>23875</v>
      </c>
      <c r="H14" s="240"/>
      <c r="I14" s="240"/>
      <c r="J14" s="240"/>
      <c r="K14" s="240"/>
      <c r="L14" s="240"/>
      <c r="M14" s="240"/>
    </row>
    <row r="15" spans="2:13" s="22" customFormat="1" ht="15.75" customHeight="1">
      <c r="B15" s="54" t="s">
        <v>234</v>
      </c>
      <c r="C15" s="659">
        <v>12803</v>
      </c>
      <c r="D15" s="659">
        <v>13654</v>
      </c>
      <c r="E15" s="505">
        <v>15066.666666666666</v>
      </c>
      <c r="F15" s="505">
        <v>16475</v>
      </c>
      <c r="G15" s="658">
        <v>23722.222222222223</v>
      </c>
      <c r="H15" s="240"/>
      <c r="I15" s="240"/>
      <c r="J15" s="240"/>
      <c r="K15" s="240"/>
      <c r="L15" s="240"/>
      <c r="M15" s="240"/>
    </row>
    <row r="16" spans="2:13" s="22" customFormat="1" ht="15.75" customHeight="1">
      <c r="B16" s="54" t="s">
        <v>235</v>
      </c>
      <c r="C16" s="505">
        <v>12589</v>
      </c>
      <c r="D16" s="505">
        <v>13760</v>
      </c>
      <c r="E16" s="505">
        <v>14657.142857142855</v>
      </c>
      <c r="F16" s="505">
        <v>18000</v>
      </c>
      <c r="G16" s="658">
        <v>24605.263157894737</v>
      </c>
      <c r="H16" s="240"/>
      <c r="I16" s="240"/>
      <c r="J16" s="240"/>
      <c r="K16" s="240"/>
      <c r="L16" s="240"/>
      <c r="M16" s="240"/>
    </row>
    <row r="17" spans="2:13" s="22" customFormat="1" ht="15.75" customHeight="1">
      <c r="B17" s="54" t="s">
        <v>218</v>
      </c>
      <c r="C17" s="505">
        <v>12563.265306122448</v>
      </c>
      <c r="D17" s="505">
        <v>14340</v>
      </c>
      <c r="E17" s="505">
        <v>15112.5</v>
      </c>
      <c r="F17" s="505">
        <v>19000</v>
      </c>
      <c r="G17" s="658">
        <v>27000</v>
      </c>
      <c r="H17" s="240"/>
      <c r="I17" s="240"/>
      <c r="J17" s="240"/>
      <c r="K17" s="240"/>
      <c r="L17" s="240"/>
      <c r="M17" s="240"/>
    </row>
    <row r="18" spans="2:13" s="22" customFormat="1" ht="15.75" customHeight="1">
      <c r="B18" s="54" t="s">
        <v>219</v>
      </c>
      <c r="C18" s="505">
        <v>12536.170212765957</v>
      </c>
      <c r="D18" s="505">
        <v>15260</v>
      </c>
      <c r="E18" s="505">
        <v>15688.888888888889</v>
      </c>
      <c r="F18" s="505"/>
      <c r="G18" s="53"/>
      <c r="H18" s="240"/>
      <c r="I18" s="240"/>
      <c r="J18" s="240"/>
      <c r="K18" s="240"/>
      <c r="L18" s="240"/>
      <c r="M18" s="240"/>
    </row>
    <row r="19" spans="2:13" s="22" customFormat="1" ht="52.5" customHeight="1">
      <c r="B19" s="788" t="s">
        <v>495</v>
      </c>
      <c r="C19" s="789"/>
      <c r="D19" s="789"/>
      <c r="E19" s="789"/>
      <c r="F19" s="789"/>
      <c r="G19" s="790"/>
      <c r="I19" s="656"/>
    </row>
    <row r="20" spans="2:13" s="22" customFormat="1" ht="13.2">
      <c r="B20" s="50"/>
      <c r="C20" s="40"/>
      <c r="D20" s="40"/>
      <c r="E20" s="40"/>
      <c r="F20" s="40"/>
      <c r="G20" s="40"/>
      <c r="I20" s="656"/>
    </row>
    <row r="21" spans="2:13" s="22" customFormat="1" ht="13.2">
      <c r="B21" s="50"/>
      <c r="C21" s="40"/>
      <c r="D21" s="40"/>
      <c r="E21" s="40"/>
      <c r="F21" s="40"/>
      <c r="G21" s="40"/>
      <c r="I21" s="656"/>
    </row>
    <row r="22" spans="2:13" ht="13.2">
      <c r="I22" s="656"/>
      <c r="J22" s="22"/>
    </row>
    <row r="23" spans="2:13" ht="13.2">
      <c r="I23" s="656"/>
      <c r="J23" s="22"/>
    </row>
    <row r="24" spans="2:13" ht="13.2">
      <c r="I24" s="656"/>
      <c r="J24" s="22"/>
    </row>
    <row r="25" spans="2:13" ht="12" customHeight="1">
      <c r="I25" s="656"/>
      <c r="J25" s="22"/>
    </row>
    <row r="26" spans="2:13" ht="12" customHeight="1">
      <c r="I26" s="656"/>
      <c r="J26" s="22"/>
    </row>
    <row r="27" spans="2:13" ht="12" customHeight="1">
      <c r="I27" s="656"/>
      <c r="J27" s="22"/>
    </row>
    <row r="28" spans="2:13" ht="12" customHeight="1">
      <c r="I28" s="656"/>
      <c r="J28" s="22"/>
    </row>
    <row r="29" spans="2:13" ht="12" customHeight="1">
      <c r="I29" s="656"/>
      <c r="J29" s="22"/>
    </row>
    <row r="30" spans="2:13" ht="12" customHeight="1">
      <c r="I30" s="656"/>
      <c r="J30" s="22"/>
    </row>
    <row r="31" spans="2:13" ht="12" customHeight="1">
      <c r="I31" s="656"/>
      <c r="J31" s="22"/>
    </row>
    <row r="32" spans="2:13" ht="12" customHeight="1">
      <c r="I32" s="656"/>
      <c r="J32" s="22"/>
    </row>
    <row r="33" spans="2:10" ht="12" customHeight="1">
      <c r="I33" s="656"/>
      <c r="J33" s="22"/>
    </row>
    <row r="34" spans="2:10" ht="12" customHeight="1">
      <c r="I34" s="656"/>
      <c r="J34" s="22"/>
    </row>
    <row r="35" spans="2:10" ht="12" customHeight="1">
      <c r="I35" s="656"/>
      <c r="J35" s="22"/>
    </row>
    <row r="36" spans="2:10" ht="12" customHeight="1">
      <c r="I36" s="656"/>
      <c r="J36" s="22"/>
    </row>
    <row r="37" spans="2:10" ht="12" customHeight="1">
      <c r="I37" s="656"/>
      <c r="J37" s="22"/>
    </row>
    <row r="38" spans="2:10" ht="12" customHeight="1">
      <c r="I38" s="656"/>
      <c r="J38" s="22"/>
    </row>
    <row r="39" spans="2:10" ht="12" customHeight="1">
      <c r="I39" s="656"/>
      <c r="J39" s="22"/>
    </row>
    <row r="40" spans="2:10" ht="12" customHeight="1">
      <c r="I40" s="656"/>
      <c r="J40" s="22"/>
    </row>
    <row r="41" spans="2:10" ht="12" customHeight="1">
      <c r="I41" s="656"/>
      <c r="J41" s="22"/>
    </row>
    <row r="42" spans="2:10" ht="3" customHeight="1">
      <c r="I42" s="656"/>
      <c r="J42" s="22"/>
    </row>
    <row r="43" spans="2:10" ht="18.75" customHeight="1">
      <c r="B43" s="801" t="s">
        <v>496</v>
      </c>
      <c r="C43" s="801"/>
      <c r="D43" s="801"/>
      <c r="E43" s="801"/>
      <c r="F43" s="801"/>
      <c r="G43" s="801"/>
      <c r="I43" s="656"/>
      <c r="J43" s="22"/>
    </row>
    <row r="44" spans="2:10" ht="12" customHeight="1">
      <c r="I44" s="656"/>
      <c r="J44" s="22"/>
    </row>
    <row r="45" spans="2:10" ht="12" customHeight="1">
      <c r="I45" s="656"/>
      <c r="J45" s="22"/>
    </row>
    <row r="46" spans="2:10" ht="12" customHeight="1">
      <c r="I46" s="656"/>
      <c r="J46" s="22"/>
    </row>
    <row r="47" spans="2:10" ht="12" customHeight="1">
      <c r="I47" s="656"/>
      <c r="J47" s="22"/>
    </row>
    <row r="48" spans="2:10" ht="12" customHeight="1">
      <c r="I48" s="656"/>
      <c r="J48" s="22"/>
    </row>
    <row r="49" spans="9:10" ht="12" customHeight="1">
      <c r="I49" s="656"/>
      <c r="J49" s="22"/>
    </row>
    <row r="50" spans="9:10" ht="12" customHeight="1">
      <c r="I50" s="656"/>
      <c r="J50" s="22"/>
    </row>
    <row r="51" spans="9:10" ht="12" customHeight="1">
      <c r="I51" s="656"/>
      <c r="J51" s="22"/>
    </row>
    <row r="52" spans="9:10" ht="12" customHeight="1">
      <c r="I52" s="656"/>
      <c r="J52" s="22"/>
    </row>
    <row r="53" spans="9:10" ht="12" customHeight="1">
      <c r="I53" s="656"/>
      <c r="J53" s="22"/>
    </row>
    <row r="54" spans="9:10" ht="12" customHeight="1">
      <c r="I54" s="656"/>
      <c r="J54" s="22"/>
    </row>
    <row r="55" spans="9:10" ht="12" customHeight="1">
      <c r="I55" s="656"/>
      <c r="J55" s="22"/>
    </row>
    <row r="56" spans="9:10" ht="12" customHeight="1">
      <c r="I56" s="656"/>
      <c r="J56" s="22"/>
    </row>
    <row r="57" spans="9:10" ht="12" customHeight="1">
      <c r="I57" s="656"/>
      <c r="J57" s="22"/>
    </row>
    <row r="58" spans="9:10" ht="12" customHeight="1">
      <c r="I58" s="656"/>
      <c r="J58" s="22"/>
    </row>
    <row r="59" spans="9:10" ht="12" customHeight="1">
      <c r="I59" s="656"/>
      <c r="J59" s="22"/>
    </row>
    <row r="60" spans="9:10" ht="12" customHeight="1">
      <c r="I60" s="656"/>
      <c r="J60" s="22"/>
    </row>
    <row r="61" spans="9:10" ht="12" customHeight="1">
      <c r="I61" s="656"/>
      <c r="J61" s="22"/>
    </row>
    <row r="62" spans="9:10" ht="12" customHeight="1">
      <c r="I62" s="656"/>
      <c r="J62" s="22"/>
    </row>
    <row r="63" spans="9:10" ht="12" customHeight="1">
      <c r="I63" s="656"/>
      <c r="J63" s="22"/>
    </row>
    <row r="64" spans="9:10" ht="12" customHeight="1">
      <c r="I64" s="177"/>
      <c r="J64" s="22"/>
    </row>
    <row r="65" spans="9:10" ht="12" customHeight="1">
      <c r="I65" s="177"/>
      <c r="J65" s="22"/>
    </row>
    <row r="66" spans="9:10" ht="12" customHeight="1">
      <c r="I66" s="177"/>
      <c r="J66" s="22"/>
    </row>
    <row r="67" spans="9:10" ht="12" customHeight="1">
      <c r="I67" s="177"/>
      <c r="J67" s="22"/>
    </row>
    <row r="68" spans="9:10" ht="12" customHeight="1">
      <c r="I68" s="177"/>
      <c r="J68" s="22"/>
    </row>
    <row r="69" spans="9:10" ht="12" customHeight="1">
      <c r="I69" s="177"/>
      <c r="J69" s="22"/>
    </row>
    <row r="70" spans="9:10" ht="12" customHeight="1">
      <c r="I70" s="177"/>
      <c r="J70" s="22"/>
    </row>
    <row r="71" spans="9:10" ht="12" customHeight="1">
      <c r="I71" s="177"/>
      <c r="J71" s="22"/>
    </row>
    <row r="72" spans="9:10" ht="12" customHeight="1">
      <c r="I72" s="177"/>
      <c r="J72" s="22"/>
    </row>
    <row r="73" spans="9:10" ht="12" customHeight="1">
      <c r="I73" s="177"/>
      <c r="J73" s="22"/>
    </row>
    <row r="74" spans="9:10" ht="12" customHeight="1">
      <c r="I74" s="177"/>
      <c r="J74" s="22"/>
    </row>
    <row r="75" spans="9:10" ht="12" customHeight="1">
      <c r="I75" s="177"/>
      <c r="J75" s="22"/>
    </row>
    <row r="76" spans="9:10" ht="12" customHeight="1">
      <c r="I76" s="177"/>
      <c r="J76" s="22"/>
    </row>
    <row r="77" spans="9:10" ht="12" customHeight="1">
      <c r="I77" s="177"/>
      <c r="J77" s="22"/>
    </row>
    <row r="78" spans="9:10" ht="12" customHeight="1">
      <c r="I78" s="177"/>
      <c r="J78" s="22"/>
    </row>
    <row r="79" spans="9:10" ht="12" customHeight="1">
      <c r="I79" s="177"/>
      <c r="J79" s="22"/>
    </row>
    <row r="80" spans="9:10" ht="12" customHeight="1">
      <c r="I80" s="177"/>
      <c r="J80" s="22"/>
    </row>
  </sheetData>
  <mergeCells count="6">
    <mergeCell ref="B1:G1"/>
    <mergeCell ref="B43:G43"/>
    <mergeCell ref="B19:G19"/>
    <mergeCell ref="B5:G5"/>
    <mergeCell ref="B4:G4"/>
    <mergeCell ref="B3:G3"/>
  </mergeCells>
  <pageMargins left="0.70866141732283472" right="0.70866141732283472" top="0.74803149606299213" bottom="0.74803149606299213" header="0.31496062992125984" footer="0.31496062992125984"/>
  <pageSetup paperSize="126"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79998168889431442"/>
    <pageSetUpPr fitToPage="1"/>
  </sheetPr>
  <dimension ref="B1:O21"/>
  <sheetViews>
    <sheetView zoomScaleNormal="100" workbookViewId="0">
      <selection activeCell="M18" sqref="M18"/>
    </sheetView>
  </sheetViews>
  <sheetFormatPr baseColWidth="10" defaultColWidth="10.921875" defaultRowHeight="17.399999999999999"/>
  <cols>
    <col min="1" max="1" width="1.69140625" customWidth="1"/>
    <col min="2" max="2" width="7" customWidth="1"/>
    <col min="3" max="14" width="4.61328125" customWidth="1"/>
    <col min="15" max="15" width="0.921875" customWidth="1"/>
  </cols>
  <sheetData>
    <row r="1" spans="2:15">
      <c r="B1" s="725" t="s">
        <v>260</v>
      </c>
      <c r="C1" s="725"/>
      <c r="D1" s="725"/>
      <c r="E1" s="725"/>
      <c r="F1" s="725"/>
      <c r="G1" s="725"/>
      <c r="H1" s="725"/>
      <c r="I1" s="725"/>
      <c r="J1" s="725"/>
      <c r="K1" s="725"/>
      <c r="L1" s="725"/>
      <c r="M1" s="725"/>
      <c r="N1" s="725"/>
    </row>
    <row r="2" spans="2:15">
      <c r="B2" s="17"/>
      <c r="C2" s="17"/>
      <c r="D2" s="17"/>
      <c r="E2" s="17"/>
      <c r="F2" s="17"/>
      <c r="G2" s="17"/>
      <c r="H2" s="17"/>
      <c r="I2" s="17"/>
      <c r="J2" s="17"/>
      <c r="K2" s="17"/>
      <c r="L2" s="17"/>
      <c r="M2" s="17"/>
      <c r="N2" s="17"/>
    </row>
    <row r="3" spans="2:15">
      <c r="B3" s="725" t="s">
        <v>497</v>
      </c>
      <c r="C3" s="725"/>
      <c r="D3" s="725"/>
      <c r="E3" s="725"/>
      <c r="F3" s="725"/>
      <c r="G3" s="725"/>
      <c r="H3" s="725"/>
      <c r="I3" s="725"/>
      <c r="J3" s="725"/>
      <c r="K3" s="725"/>
      <c r="L3" s="725"/>
      <c r="M3" s="725"/>
      <c r="N3" s="725"/>
    </row>
    <row r="4" spans="2:15">
      <c r="B4" s="725" t="s">
        <v>498</v>
      </c>
      <c r="C4" s="725"/>
      <c r="D4" s="725"/>
      <c r="E4" s="725"/>
      <c r="F4" s="725"/>
      <c r="G4" s="725"/>
      <c r="H4" s="725"/>
      <c r="I4" s="725"/>
      <c r="J4" s="725"/>
      <c r="K4" s="725"/>
      <c r="L4" s="725"/>
      <c r="M4" s="725"/>
      <c r="N4" s="725"/>
    </row>
    <row r="5" spans="2:15" ht="41.25" customHeight="1">
      <c r="B5" s="893" t="s">
        <v>468</v>
      </c>
      <c r="C5" s="820" t="s">
        <v>499</v>
      </c>
      <c r="D5" s="820"/>
      <c r="E5" s="820" t="s">
        <v>500</v>
      </c>
      <c r="F5" s="820"/>
      <c r="G5" s="820" t="s">
        <v>272</v>
      </c>
      <c r="H5" s="820"/>
      <c r="I5" s="820" t="s">
        <v>501</v>
      </c>
      <c r="J5" s="820"/>
      <c r="K5" s="820" t="s">
        <v>274</v>
      </c>
      <c r="L5" s="820"/>
      <c r="M5" s="821" t="s">
        <v>167</v>
      </c>
      <c r="N5" s="821"/>
    </row>
    <row r="6" spans="2:15" ht="15.75" customHeight="1">
      <c r="B6" s="893"/>
      <c r="C6" s="335">
        <v>2020</v>
      </c>
      <c r="D6" s="335">
        <v>2021</v>
      </c>
      <c r="E6" s="335">
        <v>2020</v>
      </c>
      <c r="F6" s="335">
        <v>2021</v>
      </c>
      <c r="G6" s="335">
        <v>2020</v>
      </c>
      <c r="H6" s="335">
        <v>2021</v>
      </c>
      <c r="I6" s="335">
        <v>2020</v>
      </c>
      <c r="J6" s="335">
        <v>2021</v>
      </c>
      <c r="K6" s="335">
        <v>2020</v>
      </c>
      <c r="L6" s="335">
        <v>2021</v>
      </c>
      <c r="M6" s="335">
        <v>2020</v>
      </c>
      <c r="N6" s="335">
        <v>2021</v>
      </c>
    </row>
    <row r="7" spans="2:15" ht="15.75" customHeight="1">
      <c r="B7" s="54" t="s">
        <v>226</v>
      </c>
      <c r="C7" s="505">
        <v>140</v>
      </c>
      <c r="D7" s="505" t="s">
        <v>502</v>
      </c>
      <c r="E7" s="505">
        <v>150</v>
      </c>
      <c r="F7" s="505" t="s">
        <v>502</v>
      </c>
      <c r="G7" s="505">
        <v>150</v>
      </c>
      <c r="H7" s="505" t="s">
        <v>502</v>
      </c>
      <c r="I7" s="505" t="s">
        <v>502</v>
      </c>
      <c r="J7" s="505" t="s">
        <v>502</v>
      </c>
      <c r="K7" s="505">
        <v>150</v>
      </c>
      <c r="L7" s="505" t="s">
        <v>502</v>
      </c>
      <c r="M7" s="505">
        <v>146.66666666666666</v>
      </c>
      <c r="N7" s="505">
        <v>0</v>
      </c>
    </row>
    <row r="8" spans="2:15" ht="15.75" customHeight="1">
      <c r="B8" s="54" t="s">
        <v>227</v>
      </c>
      <c r="C8" s="505">
        <v>140</v>
      </c>
      <c r="D8" s="505" t="s">
        <v>502</v>
      </c>
      <c r="E8" s="505">
        <v>150</v>
      </c>
      <c r="F8" s="505" t="s">
        <v>502</v>
      </c>
      <c r="G8" s="505">
        <v>150</v>
      </c>
      <c r="H8" s="505" t="s">
        <v>502</v>
      </c>
      <c r="I8" s="505" t="s">
        <v>502</v>
      </c>
      <c r="J8" s="505" t="s">
        <v>502</v>
      </c>
      <c r="K8" s="505">
        <v>150</v>
      </c>
      <c r="L8" s="505" t="s">
        <v>502</v>
      </c>
      <c r="M8" s="505">
        <v>146.66666666666666</v>
      </c>
      <c r="N8" s="505">
        <v>0</v>
      </c>
    </row>
    <row r="9" spans="2:15" ht="15.75" customHeight="1">
      <c r="B9" s="54" t="s">
        <v>228</v>
      </c>
      <c r="C9" s="505">
        <v>158.75</v>
      </c>
      <c r="D9" s="505" t="s">
        <v>502</v>
      </c>
      <c r="E9" s="505">
        <v>154.75</v>
      </c>
      <c r="F9" s="505">
        <v>216.5</v>
      </c>
      <c r="G9" s="505">
        <v>166.75</v>
      </c>
      <c r="H9" s="505" t="s">
        <v>502</v>
      </c>
      <c r="I9" s="505">
        <v>162.5</v>
      </c>
      <c r="J9" s="505" t="s">
        <v>502</v>
      </c>
      <c r="K9" s="505">
        <v>153.42857142857144</v>
      </c>
      <c r="L9" s="505">
        <v>190</v>
      </c>
      <c r="M9" s="505">
        <v>156.58064516129033</v>
      </c>
      <c r="N9" s="505">
        <v>207.66666666666669</v>
      </c>
      <c r="O9" s="258"/>
    </row>
    <row r="10" spans="2:15" ht="15.75" customHeight="1">
      <c r="B10" s="54" t="s">
        <v>229</v>
      </c>
      <c r="C10" s="505">
        <v>170</v>
      </c>
      <c r="D10" s="505">
        <v>210</v>
      </c>
      <c r="E10" s="505">
        <v>171.65384615384616</v>
      </c>
      <c r="F10" s="505">
        <v>210.5625</v>
      </c>
      <c r="G10" s="505">
        <v>168.625</v>
      </c>
      <c r="H10" s="505">
        <v>200.83333333333331</v>
      </c>
      <c r="I10" s="505">
        <v>166.46153846153848</v>
      </c>
      <c r="J10" s="505">
        <v>198.66666666666669</v>
      </c>
      <c r="K10" s="505">
        <v>158.8125</v>
      </c>
      <c r="L10" s="505">
        <v>195.71428571428572</v>
      </c>
      <c r="M10" s="505">
        <v>166.30327868852459</v>
      </c>
      <c r="N10" s="505">
        <v>204.84313725490196</v>
      </c>
    </row>
    <row r="11" spans="2:15" ht="15.75" customHeight="1">
      <c r="B11" s="54" t="s">
        <v>230</v>
      </c>
      <c r="C11" s="505" t="s">
        <v>502</v>
      </c>
      <c r="D11" s="505">
        <v>210.8</v>
      </c>
      <c r="E11" s="505">
        <v>152.5</v>
      </c>
      <c r="F11" s="505">
        <v>210.63157894736844</v>
      </c>
      <c r="G11" s="505">
        <v>159.44444444444446</v>
      </c>
      <c r="H11" s="505">
        <v>205.7</v>
      </c>
      <c r="I11" s="505">
        <v>161.94117647058823</v>
      </c>
      <c r="J11" s="505">
        <v>205.05555555555554</v>
      </c>
      <c r="K11" s="505">
        <v>161.32142857142856</v>
      </c>
      <c r="L11" s="505">
        <v>204.35714285714286</v>
      </c>
      <c r="M11" s="505">
        <v>160.08064516129033</v>
      </c>
      <c r="N11" s="505">
        <v>207</v>
      </c>
    </row>
    <row r="12" spans="2:15" ht="15.75" customHeight="1">
      <c r="B12" s="54" t="s">
        <v>231</v>
      </c>
      <c r="C12" s="505" t="s">
        <v>502</v>
      </c>
      <c r="D12" s="505">
        <v>211.6</v>
      </c>
      <c r="E12" s="505" t="s">
        <v>502</v>
      </c>
      <c r="F12" s="505">
        <v>220.42857142857142</v>
      </c>
      <c r="G12" s="505">
        <v>160</v>
      </c>
      <c r="H12" s="505">
        <v>206.88888888888891</v>
      </c>
      <c r="I12" s="505">
        <v>162</v>
      </c>
      <c r="J12" s="505">
        <v>209.38461538461539</v>
      </c>
      <c r="K12" s="505">
        <v>157.83333333333334</v>
      </c>
      <c r="L12" s="505">
        <v>207.45454545454544</v>
      </c>
      <c r="M12" s="505">
        <v>159</v>
      </c>
      <c r="N12" s="505">
        <v>211.05</v>
      </c>
    </row>
    <row r="13" spans="2:15" ht="15.75" customHeight="1">
      <c r="B13" s="54" t="s">
        <v>232</v>
      </c>
      <c r="C13" s="505" t="s">
        <v>502</v>
      </c>
      <c r="D13" s="505" t="s">
        <v>502</v>
      </c>
      <c r="E13" s="505" t="s">
        <v>502</v>
      </c>
      <c r="F13" s="505">
        <v>245</v>
      </c>
      <c r="G13" s="505" t="s">
        <v>502</v>
      </c>
      <c r="H13" s="505">
        <v>206</v>
      </c>
      <c r="I13" s="505" t="s">
        <v>502</v>
      </c>
      <c r="J13" s="505">
        <v>218</v>
      </c>
      <c r="K13" s="505">
        <v>155</v>
      </c>
      <c r="L13" s="505">
        <v>205.33333333333331</v>
      </c>
      <c r="M13" s="505">
        <v>155</v>
      </c>
      <c r="N13" s="505">
        <v>224.54545454545456</v>
      </c>
    </row>
    <row r="14" spans="2:15" ht="15.75" customHeight="1">
      <c r="B14" s="54" t="s">
        <v>233</v>
      </c>
      <c r="C14" s="505" t="s">
        <v>502</v>
      </c>
      <c r="D14" s="505" t="s">
        <v>502</v>
      </c>
      <c r="E14" s="505" t="s">
        <v>502</v>
      </c>
      <c r="F14" s="505">
        <v>245</v>
      </c>
      <c r="G14" s="505" t="s">
        <v>502</v>
      </c>
      <c r="H14" s="505" t="s">
        <v>502</v>
      </c>
      <c r="I14" s="505" t="s">
        <v>502</v>
      </c>
      <c r="J14" s="505">
        <v>235</v>
      </c>
      <c r="K14" s="505">
        <v>155</v>
      </c>
      <c r="L14" s="505">
        <v>220</v>
      </c>
      <c r="M14" s="505">
        <v>155</v>
      </c>
      <c r="N14" s="505">
        <v>238.75</v>
      </c>
    </row>
    <row r="15" spans="2:15" ht="15.75" customHeight="1">
      <c r="B15" s="54" t="s">
        <v>234</v>
      </c>
      <c r="C15" s="505" t="s">
        <v>502</v>
      </c>
      <c r="D15" s="505" t="s">
        <v>502</v>
      </c>
      <c r="E15" s="505" t="s">
        <v>502</v>
      </c>
      <c r="F15" s="505">
        <v>245</v>
      </c>
      <c r="G15" s="505" t="s">
        <v>502</v>
      </c>
      <c r="H15" s="505" t="s">
        <v>502</v>
      </c>
      <c r="I15" s="505" t="s">
        <v>502</v>
      </c>
      <c r="J15" s="505">
        <v>235</v>
      </c>
      <c r="K15" s="505">
        <v>164.75</v>
      </c>
      <c r="L15" s="505">
        <v>221.66666666666669</v>
      </c>
      <c r="M15" s="505">
        <v>164.75</v>
      </c>
      <c r="N15" s="505">
        <v>237.22222222222223</v>
      </c>
    </row>
    <row r="16" spans="2:15" ht="15.75" customHeight="1">
      <c r="B16" s="54" t="s">
        <v>235</v>
      </c>
      <c r="C16" s="505" t="s">
        <v>502</v>
      </c>
      <c r="D16" s="505" t="s">
        <v>502</v>
      </c>
      <c r="E16" s="505" t="s">
        <v>502</v>
      </c>
      <c r="F16" s="505">
        <v>250</v>
      </c>
      <c r="G16" s="505" t="s">
        <v>502</v>
      </c>
      <c r="H16" s="505">
        <v>248.75</v>
      </c>
      <c r="I16" s="505" t="s">
        <v>502</v>
      </c>
      <c r="J16" s="505">
        <v>250</v>
      </c>
      <c r="K16" s="505">
        <v>180</v>
      </c>
      <c r="L16" s="505">
        <v>225</v>
      </c>
      <c r="M16" s="505">
        <v>180</v>
      </c>
      <c r="N16" s="505">
        <v>246.05263157894737</v>
      </c>
    </row>
    <row r="17" spans="2:14" ht="15.75" customHeight="1">
      <c r="B17" s="54" t="s">
        <v>218</v>
      </c>
      <c r="C17" s="505" t="s">
        <v>502</v>
      </c>
      <c r="D17" s="505" t="s">
        <v>502</v>
      </c>
      <c r="E17" s="505" t="s">
        <v>502</v>
      </c>
      <c r="F17" s="505" t="s">
        <v>502</v>
      </c>
      <c r="G17" s="505" t="s">
        <v>502</v>
      </c>
      <c r="H17" s="505" t="s">
        <v>502</v>
      </c>
      <c r="I17" s="505" t="s">
        <v>502</v>
      </c>
      <c r="J17" s="505">
        <v>280</v>
      </c>
      <c r="K17" s="505">
        <v>190</v>
      </c>
      <c r="L17" s="505">
        <v>250</v>
      </c>
      <c r="M17" s="505">
        <v>190</v>
      </c>
      <c r="N17" s="505">
        <v>270</v>
      </c>
    </row>
    <row r="18" spans="2:14" ht="15.75" customHeight="1">
      <c r="B18" s="54" t="s">
        <v>219</v>
      </c>
      <c r="C18" s="505" t="s">
        <v>502</v>
      </c>
      <c r="D18" s="505"/>
      <c r="E18" s="505" t="s">
        <v>502</v>
      </c>
      <c r="F18" s="505"/>
      <c r="G18" s="505" t="s">
        <v>502</v>
      </c>
      <c r="H18" s="505"/>
      <c r="I18" s="505" t="s">
        <v>502</v>
      </c>
      <c r="J18" s="505"/>
      <c r="K18" s="505" t="s">
        <v>502</v>
      </c>
      <c r="L18" s="505"/>
      <c r="M18" s="505"/>
      <c r="N18" s="505"/>
    </row>
    <row r="19" spans="2:14" ht="51.6" customHeight="1">
      <c r="B19" s="809" t="s">
        <v>503</v>
      </c>
      <c r="C19" s="809"/>
      <c r="D19" s="809"/>
      <c r="E19" s="809"/>
      <c r="F19" s="809"/>
      <c r="G19" s="809"/>
      <c r="H19" s="809"/>
      <c r="I19" s="809"/>
      <c r="J19" s="809"/>
      <c r="K19" s="809"/>
      <c r="L19" s="809"/>
      <c r="M19" s="809"/>
      <c r="N19" s="809"/>
    </row>
    <row r="20" spans="2:14">
      <c r="B20" s="1"/>
      <c r="C20" s="178"/>
      <c r="D20" s="178"/>
      <c r="E20" s="178"/>
      <c r="F20" s="178"/>
      <c r="G20" s="178"/>
      <c r="H20" s="178"/>
      <c r="I20" s="178"/>
      <c r="J20" s="178"/>
      <c r="K20" s="178"/>
      <c r="L20" s="178"/>
      <c r="M20" s="178"/>
      <c r="N20" s="178"/>
    </row>
    <row r="21" spans="2:14">
      <c r="C21" s="1"/>
      <c r="D21" s="179"/>
      <c r="E21" s="1"/>
      <c r="F21" s="179"/>
      <c r="G21" s="1"/>
      <c r="H21" s="179"/>
      <c r="I21" s="179"/>
      <c r="J21" s="179"/>
      <c r="K21" s="1"/>
      <c r="L21" s="179"/>
      <c r="M21" s="1"/>
      <c r="N21" s="179"/>
    </row>
  </sheetData>
  <mergeCells count="11">
    <mergeCell ref="B1:N1"/>
    <mergeCell ref="B3:N3"/>
    <mergeCell ref="B4:N4"/>
    <mergeCell ref="B19:N19"/>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paperSize="126" orientation="portrait" r:id="rId1"/>
  <headerFooter>
    <oddFooter>&amp;C&amp;11&amp;A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tabColor theme="6" tint="0.79998168889431442"/>
    <pageSetUpPr fitToPage="1"/>
  </sheetPr>
  <dimension ref="B1:N139"/>
  <sheetViews>
    <sheetView topLeftCell="A22" zoomScaleNormal="100" zoomScaleSheetLayoutView="75" workbookViewId="0">
      <selection activeCell="I25" sqref="I25"/>
    </sheetView>
  </sheetViews>
  <sheetFormatPr baseColWidth="10" defaultColWidth="10.921875" defaultRowHeight="11.4"/>
  <cols>
    <col min="1" max="1" width="0.4609375" style="1" customWidth="1"/>
    <col min="2" max="2" width="10" style="4" customWidth="1"/>
    <col min="3" max="7" width="11.15234375" style="1" customWidth="1"/>
    <col min="8" max="16384" width="10.921875" style="1"/>
  </cols>
  <sheetData>
    <row r="1" spans="2:12" s="18" customFormat="1" ht="13.2">
      <c r="B1" s="725" t="s">
        <v>263</v>
      </c>
      <c r="C1" s="725"/>
      <c r="D1" s="725"/>
      <c r="E1" s="725"/>
      <c r="F1" s="725"/>
      <c r="G1" s="725"/>
    </row>
    <row r="2" spans="2:12" s="18" customFormat="1" ht="13.2">
      <c r="B2" s="17"/>
      <c r="C2" s="15"/>
      <c r="D2" s="15"/>
      <c r="E2" s="15"/>
      <c r="F2" s="15"/>
      <c r="G2" s="15"/>
    </row>
    <row r="3" spans="2:12" s="18" customFormat="1" ht="13.2">
      <c r="B3" s="725" t="s">
        <v>56</v>
      </c>
      <c r="C3" s="725"/>
      <c r="D3" s="725"/>
      <c r="E3" s="725"/>
      <c r="F3" s="725"/>
      <c r="G3" s="725"/>
    </row>
    <row r="4" spans="2:12" s="18" customFormat="1" ht="13.2">
      <c r="B4" s="725" t="s">
        <v>504</v>
      </c>
      <c r="C4" s="725"/>
      <c r="D4" s="725"/>
      <c r="E4" s="725"/>
      <c r="F4" s="725"/>
      <c r="G4" s="725"/>
    </row>
    <row r="5" spans="2:12" s="18" customFormat="1" ht="52.8">
      <c r="B5" s="612" t="s">
        <v>224</v>
      </c>
      <c r="C5" s="427" t="s">
        <v>505</v>
      </c>
      <c r="D5" s="427" t="s">
        <v>506</v>
      </c>
      <c r="E5" s="427" t="s">
        <v>507</v>
      </c>
      <c r="F5" s="427" t="s">
        <v>508</v>
      </c>
      <c r="G5" s="427" t="s">
        <v>509</v>
      </c>
    </row>
    <row r="6" spans="2:12" ht="15.75" customHeight="1">
      <c r="B6" s="660">
        <v>43952</v>
      </c>
      <c r="C6" s="479">
        <v>119721.28079999999</v>
      </c>
      <c r="D6" s="479">
        <v>124676.7951</v>
      </c>
      <c r="E6" s="479">
        <v>160080.64516129033</v>
      </c>
      <c r="F6" s="479">
        <v>153510.18252903226</v>
      </c>
      <c r="G6" s="479">
        <v>160587.52860645161</v>
      </c>
      <c r="H6" s="5"/>
      <c r="I6" s="5"/>
      <c r="J6" s="5"/>
      <c r="K6" s="5"/>
      <c r="L6" s="5"/>
    </row>
    <row r="7" spans="2:12" ht="15.75" customHeight="1">
      <c r="B7" s="660">
        <v>43983</v>
      </c>
      <c r="C7" s="479">
        <v>117700.73879999999</v>
      </c>
      <c r="D7" s="479">
        <v>128741.38399999998</v>
      </c>
      <c r="E7" s="479">
        <v>159000</v>
      </c>
      <c r="F7" s="479">
        <v>152317.14478333329</v>
      </c>
      <c r="G7" s="479">
        <v>163270.25143</v>
      </c>
      <c r="H7" s="5"/>
      <c r="I7" s="5"/>
      <c r="J7" s="5"/>
      <c r="K7" s="5"/>
      <c r="L7" s="5"/>
    </row>
    <row r="8" spans="2:12" ht="15.75" customHeight="1">
      <c r="B8" s="660">
        <v>44013</v>
      </c>
      <c r="C8" s="479">
        <v>121295.71609999999</v>
      </c>
      <c r="D8" s="479">
        <v>132737.07950000002</v>
      </c>
      <c r="E8" s="479">
        <v>155000</v>
      </c>
      <c r="F8" s="479">
        <v>149744.12340967744</v>
      </c>
      <c r="G8" s="479">
        <v>165458.28597741938</v>
      </c>
      <c r="H8" s="5"/>
      <c r="I8" s="5"/>
      <c r="J8" s="5"/>
      <c r="K8" s="5"/>
      <c r="L8" s="5"/>
    </row>
    <row r="9" spans="2:12" ht="15.75" customHeight="1">
      <c r="B9" s="660">
        <v>44044</v>
      </c>
      <c r="C9" s="479">
        <v>129115.803</v>
      </c>
      <c r="D9" s="479">
        <v>131226.53839999999</v>
      </c>
      <c r="E9" s="479">
        <v>155000</v>
      </c>
      <c r="F9" s="479">
        <v>157013.88582</v>
      </c>
      <c r="G9" s="479">
        <v>163051.42805333337</v>
      </c>
      <c r="H9" s="5"/>
      <c r="I9" s="5"/>
      <c r="J9" s="5"/>
      <c r="K9" s="5"/>
      <c r="L9" s="5"/>
    </row>
    <row r="10" spans="2:12" ht="15.75" customHeight="1">
      <c r="B10" s="660">
        <v>44075</v>
      </c>
      <c r="C10" s="479">
        <v>143643.58199999999</v>
      </c>
      <c r="D10" s="479">
        <v>146783.58599999998</v>
      </c>
      <c r="E10" s="479">
        <v>164750</v>
      </c>
      <c r="F10" s="479">
        <v>173315.73579666668</v>
      </c>
      <c r="G10" s="479">
        <v>178414.08376666668</v>
      </c>
      <c r="H10" s="5"/>
      <c r="I10" s="5"/>
      <c r="J10" s="5"/>
      <c r="K10" s="5"/>
      <c r="L10" s="5"/>
    </row>
    <row r="11" spans="2:12" ht="15.75" customHeight="1">
      <c r="B11" s="660">
        <v>44105</v>
      </c>
      <c r="C11" s="479">
        <v>171243.77480000001</v>
      </c>
      <c r="D11" s="479">
        <v>173301.15949999998</v>
      </c>
      <c r="E11" s="479">
        <v>180000</v>
      </c>
      <c r="F11" s="479">
        <v>205230.40207419355</v>
      </c>
      <c r="G11" s="479">
        <v>200871.30410000001</v>
      </c>
      <c r="H11" s="5"/>
      <c r="I11" s="5"/>
      <c r="J11" s="5"/>
      <c r="K11" s="5"/>
      <c r="L11" s="5"/>
    </row>
    <row r="12" spans="2:12" ht="15.75" customHeight="1">
      <c r="B12" s="660">
        <v>44136</v>
      </c>
      <c r="C12" s="479">
        <v>172525.31200000001</v>
      </c>
      <c r="D12" s="479">
        <v>171190.272</v>
      </c>
      <c r="E12" s="479">
        <v>190000</v>
      </c>
      <c r="F12" s="479">
        <v>206265.50704137929</v>
      </c>
      <c r="G12" s="479">
        <v>202542.91190689654</v>
      </c>
      <c r="H12" s="5"/>
      <c r="I12" s="5"/>
      <c r="J12" s="5"/>
      <c r="K12" s="5"/>
      <c r="L12" s="5"/>
    </row>
    <row r="13" spans="2:12" ht="15.75" customHeight="1">
      <c r="B13" s="660">
        <v>44166</v>
      </c>
      <c r="C13" s="479">
        <v>170023.86929999999</v>
      </c>
      <c r="D13" s="479">
        <v>163190.88030000002</v>
      </c>
      <c r="E13" s="479"/>
      <c r="F13" s="479">
        <v>200624.818845</v>
      </c>
      <c r="G13" s="479">
        <v>199061.72261499998</v>
      </c>
      <c r="H13" s="5"/>
      <c r="I13" s="5"/>
      <c r="J13" s="5"/>
      <c r="K13" s="5"/>
      <c r="L13" s="5"/>
    </row>
    <row r="14" spans="2:12" ht="15.75" customHeight="1">
      <c r="B14" s="660">
        <v>44197</v>
      </c>
      <c r="C14" s="479">
        <v>184869.58</v>
      </c>
      <c r="D14" s="479">
        <v>177879.99039999998</v>
      </c>
      <c r="E14" s="479"/>
      <c r="F14" s="479">
        <v>211783.83736774194</v>
      </c>
      <c r="G14" s="479">
        <v>204608.6494516129</v>
      </c>
      <c r="H14" s="5"/>
      <c r="I14" s="5"/>
      <c r="J14" s="5"/>
      <c r="K14" s="5"/>
      <c r="L14" s="5"/>
    </row>
    <row r="15" spans="2:12" ht="15.75" customHeight="1">
      <c r="B15" s="660">
        <v>44228</v>
      </c>
      <c r="C15" s="479">
        <v>179089.39290000001</v>
      </c>
      <c r="D15" s="479">
        <v>182803.71109999999</v>
      </c>
      <c r="E15" s="479"/>
      <c r="F15" s="479">
        <v>207290.11847500002</v>
      </c>
      <c r="G15" s="479">
        <v>210700.34007499999</v>
      </c>
      <c r="H15" s="5"/>
      <c r="I15" s="5"/>
      <c r="J15" s="5"/>
      <c r="K15" s="5"/>
      <c r="L15" s="5"/>
    </row>
    <row r="16" spans="2:12" ht="15.75" customHeight="1">
      <c r="B16" s="660">
        <v>44256</v>
      </c>
      <c r="C16" s="479">
        <v>171009.28909999999</v>
      </c>
      <c r="D16" s="479">
        <v>182130.01380000002</v>
      </c>
      <c r="E16" s="479">
        <v>207666.66666666669</v>
      </c>
      <c r="F16" s="479">
        <v>200314.10971612902</v>
      </c>
      <c r="G16" s="479">
        <v>219557.6423870968</v>
      </c>
      <c r="H16" s="5"/>
      <c r="I16" s="5"/>
      <c r="J16" s="5"/>
      <c r="K16" s="5"/>
      <c r="L16" s="5"/>
    </row>
    <row r="17" spans="2:14" ht="15.75" customHeight="1">
      <c r="B17" s="660">
        <v>44287</v>
      </c>
      <c r="C17" s="479">
        <v>181563.52499999999</v>
      </c>
      <c r="D17" s="479">
        <v>195253.34399999998</v>
      </c>
      <c r="E17" s="479">
        <v>204843.13725490196</v>
      </c>
      <c r="F17" s="479">
        <v>214592.74980000002</v>
      </c>
      <c r="G17" s="479">
        <v>223486.54144</v>
      </c>
      <c r="H17" s="5"/>
      <c r="I17" s="5"/>
      <c r="J17" s="5"/>
      <c r="K17" s="5"/>
      <c r="L17" s="5"/>
    </row>
    <row r="18" spans="2:14" ht="15.75" customHeight="1">
      <c r="B18" s="660">
        <v>44317</v>
      </c>
      <c r="C18" s="479">
        <v>192388.54860000001</v>
      </c>
      <c r="D18" s="479">
        <v>222666.7212</v>
      </c>
      <c r="E18" s="479">
        <v>207000</v>
      </c>
      <c r="F18" s="479">
        <v>229326.1886774193</v>
      </c>
      <c r="G18" s="479">
        <v>253766.05066451611</v>
      </c>
      <c r="H18" s="5"/>
      <c r="I18" s="5"/>
      <c r="J18" s="5"/>
      <c r="K18" s="5"/>
      <c r="L18" s="5"/>
    </row>
    <row r="19" spans="2:14" ht="15.75" customHeight="1">
      <c r="B19" s="660">
        <v>44348</v>
      </c>
      <c r="C19" s="479">
        <v>180596.0478</v>
      </c>
      <c r="D19" s="479">
        <v>220533.9516</v>
      </c>
      <c r="E19" s="479">
        <v>211050</v>
      </c>
      <c r="F19" s="479">
        <v>221365.48629333329</v>
      </c>
      <c r="G19" s="479">
        <v>261293.41720666667</v>
      </c>
      <c r="H19" s="5"/>
      <c r="I19" s="5"/>
      <c r="J19" s="5"/>
      <c r="K19" s="5"/>
      <c r="L19" s="5"/>
    </row>
    <row r="20" spans="2:14" ht="15.75" customHeight="1">
      <c r="B20" s="660">
        <v>44378</v>
      </c>
      <c r="C20" s="479">
        <v>177929.32400000002</v>
      </c>
      <c r="D20" s="479">
        <v>212749.74000000002</v>
      </c>
      <c r="E20" s="479">
        <v>224545.45454545456</v>
      </c>
      <c r="F20" s="479">
        <v>218950.94433548389</v>
      </c>
      <c r="G20" s="479">
        <v>253709.40120645161</v>
      </c>
      <c r="H20" s="5"/>
      <c r="I20" s="5"/>
      <c r="J20" s="5"/>
      <c r="K20" s="5"/>
      <c r="L20" s="5"/>
    </row>
    <row r="21" spans="2:14" ht="15.75" customHeight="1">
      <c r="B21" s="660">
        <v>44409</v>
      </c>
      <c r="C21" s="479">
        <v>185522</v>
      </c>
      <c r="D21" s="479">
        <v>204456</v>
      </c>
      <c r="E21" s="479">
        <v>238750</v>
      </c>
      <c r="F21" s="479">
        <v>229297</v>
      </c>
      <c r="G21" s="479">
        <v>260124</v>
      </c>
      <c r="H21" s="5"/>
      <c r="I21" s="5"/>
      <c r="J21" s="5"/>
      <c r="K21" s="5"/>
      <c r="L21" s="5"/>
    </row>
    <row r="22" spans="2:14" ht="15.75" customHeight="1">
      <c r="B22" s="660">
        <v>44440</v>
      </c>
      <c r="C22" s="479">
        <v>188502.19650000002</v>
      </c>
      <c r="D22" s="479">
        <v>219102.948</v>
      </c>
      <c r="E22" s="479">
        <v>237222.22222222222</v>
      </c>
      <c r="F22" s="479">
        <v>240269.99028666667</v>
      </c>
      <c r="G22" s="479">
        <v>273469.78865666664</v>
      </c>
      <c r="H22" s="5"/>
      <c r="I22" s="5"/>
      <c r="J22" s="5"/>
      <c r="K22" s="5"/>
      <c r="L22" s="5"/>
    </row>
    <row r="23" spans="2:14" ht="15.75" customHeight="1">
      <c r="B23" s="660">
        <v>44470</v>
      </c>
      <c r="C23" s="479">
        <v>195199.30009999999</v>
      </c>
      <c r="D23" s="479">
        <v>212974.7886</v>
      </c>
      <c r="E23" s="479">
        <v>246052.63157894736</v>
      </c>
      <c r="F23" s="479">
        <v>254696.19292580648</v>
      </c>
      <c r="G23" s="479">
        <v>270655.19530322577</v>
      </c>
      <c r="H23" s="5"/>
      <c r="I23" s="5"/>
      <c r="J23" s="5"/>
      <c r="K23" s="5"/>
      <c r="L23" s="5"/>
    </row>
    <row r="24" spans="2:14" ht="15.75" customHeight="1">
      <c r="B24" s="660">
        <v>44501</v>
      </c>
      <c r="C24" s="479">
        <v>204373.93</v>
      </c>
      <c r="D24" s="479">
        <v>217262.08320000002</v>
      </c>
      <c r="E24" s="479">
        <v>270000</v>
      </c>
      <c r="F24" s="479">
        <v>257811.95759666667</v>
      </c>
      <c r="G24" s="479">
        <v>268216.5852733333</v>
      </c>
      <c r="H24" s="5"/>
      <c r="I24" s="5"/>
      <c r="J24" s="5"/>
      <c r="K24" s="5"/>
      <c r="L24" s="5"/>
    </row>
    <row r="25" spans="2:14" ht="15.75" customHeight="1">
      <c r="B25" s="706">
        <v>44531</v>
      </c>
      <c r="C25" s="479">
        <v>220601.37600000002</v>
      </c>
      <c r="D25" s="479">
        <v>232463.58239999998</v>
      </c>
      <c r="E25" s="479"/>
      <c r="F25" s="479">
        <v>276422.07007692312</v>
      </c>
      <c r="G25" s="479">
        <v>300760.676576923</v>
      </c>
      <c r="H25" s="5"/>
      <c r="I25" s="5"/>
      <c r="J25" s="5"/>
      <c r="K25" s="5"/>
      <c r="L25" s="5"/>
    </row>
    <row r="26" spans="2:14" ht="15" customHeight="1">
      <c r="B26" s="894" t="s">
        <v>510</v>
      </c>
      <c r="C26" s="895"/>
      <c r="D26" s="895"/>
      <c r="E26" s="895"/>
      <c r="F26" s="895"/>
      <c r="G26" s="896"/>
    </row>
    <row r="27" spans="2:14" ht="15" customHeight="1">
      <c r="B27" s="1"/>
      <c r="C27" s="180"/>
      <c r="D27" s="11"/>
      <c r="F27" s="180"/>
      <c r="G27" s="11"/>
    </row>
    <row r="28" spans="2:14" ht="12" customHeight="1">
      <c r="C28" s="181"/>
      <c r="D28" s="181"/>
      <c r="E28" s="181"/>
      <c r="F28" s="181"/>
      <c r="G28" s="181"/>
    </row>
    <row r="29" spans="2:14" ht="15" customHeight="1">
      <c r="I29" s="180"/>
      <c r="J29" s="180"/>
      <c r="K29" s="180"/>
      <c r="L29" s="180"/>
      <c r="M29" s="180"/>
      <c r="N29" s="180"/>
    </row>
    <row r="30" spans="2:14" ht="15" customHeight="1">
      <c r="I30" s="180"/>
      <c r="J30" s="180"/>
      <c r="K30" s="180"/>
      <c r="L30" s="180"/>
      <c r="M30" s="180"/>
      <c r="N30" s="180"/>
    </row>
    <row r="31" spans="2:14" ht="15" customHeight="1">
      <c r="I31" s="180"/>
      <c r="J31" s="180"/>
      <c r="K31" s="180"/>
      <c r="L31" s="180"/>
      <c r="M31" s="180"/>
      <c r="N31" s="180"/>
    </row>
    <row r="32" spans="2:14" ht="15" customHeight="1">
      <c r="I32" s="180"/>
      <c r="J32" s="180"/>
      <c r="K32" s="180"/>
      <c r="L32" s="180"/>
      <c r="M32" s="180"/>
      <c r="N32" s="180"/>
    </row>
    <row r="33" spans="2:14" ht="15" customHeight="1">
      <c r="I33" s="180"/>
      <c r="J33" s="180"/>
      <c r="K33" s="180"/>
      <c r="L33" s="180"/>
      <c r="M33" s="180"/>
      <c r="N33" s="180"/>
    </row>
    <row r="34" spans="2:14" ht="15" customHeight="1">
      <c r="I34" s="180"/>
      <c r="J34" s="180"/>
      <c r="K34" s="180"/>
      <c r="L34" s="180"/>
      <c r="M34" s="180"/>
      <c r="N34" s="180"/>
    </row>
    <row r="35" spans="2:14" ht="15" customHeight="1">
      <c r="I35" s="180"/>
      <c r="J35" s="180"/>
      <c r="K35" s="180"/>
      <c r="L35" s="180"/>
      <c r="M35" s="180"/>
      <c r="N35" s="180"/>
    </row>
    <row r="36" spans="2:14" ht="15" customHeight="1">
      <c r="I36" s="180"/>
      <c r="J36" s="180"/>
      <c r="K36" s="180"/>
      <c r="L36" s="180"/>
      <c r="M36" s="180"/>
      <c r="N36" s="180"/>
    </row>
    <row r="37" spans="2:14" ht="15" customHeight="1">
      <c r="I37" s="180"/>
      <c r="J37" s="180"/>
      <c r="K37" s="180"/>
      <c r="L37" s="180"/>
      <c r="M37" s="180"/>
      <c r="N37" s="180"/>
    </row>
    <row r="38" spans="2:14" ht="15" customHeight="1">
      <c r="I38" s="180"/>
      <c r="J38" s="180"/>
      <c r="K38" s="180"/>
      <c r="L38" s="180"/>
      <c r="M38" s="180"/>
      <c r="N38" s="180"/>
    </row>
    <row r="39" spans="2:14" ht="13.5" customHeight="1">
      <c r="I39" s="180"/>
      <c r="J39" s="180"/>
      <c r="K39" s="180"/>
      <c r="L39" s="180"/>
      <c r="M39" s="180"/>
      <c r="N39" s="180"/>
    </row>
    <row r="40" spans="2:14" ht="13.5" customHeight="1">
      <c r="I40" s="180"/>
      <c r="J40" s="180"/>
      <c r="K40" s="180"/>
      <c r="L40" s="180"/>
      <c r="M40" s="180"/>
      <c r="N40" s="180"/>
    </row>
    <row r="41" spans="2:14" ht="13.5" customHeight="1">
      <c r="I41" s="180"/>
      <c r="J41" s="180"/>
      <c r="K41" s="180"/>
      <c r="L41" s="180"/>
      <c r="M41" s="180"/>
      <c r="N41" s="180"/>
    </row>
    <row r="42" spans="2:14" ht="13.5" customHeight="1">
      <c r="I42" s="180"/>
      <c r="J42" s="180"/>
      <c r="K42" s="180"/>
      <c r="L42" s="180"/>
      <c r="M42" s="180"/>
      <c r="N42" s="180"/>
    </row>
    <row r="43" spans="2:14" ht="13.5" customHeight="1">
      <c r="I43" s="180"/>
      <c r="J43" s="180"/>
      <c r="K43" s="180"/>
      <c r="L43" s="180"/>
      <c r="M43" s="180"/>
      <c r="N43" s="180"/>
    </row>
    <row r="44" spans="2:14" ht="13.5" customHeight="1">
      <c r="I44" s="180"/>
      <c r="J44" s="180"/>
      <c r="K44" s="180"/>
      <c r="L44" s="180"/>
      <c r="M44" s="180"/>
      <c r="N44" s="180"/>
    </row>
    <row r="45" spans="2:14" ht="15.75" customHeight="1"/>
    <row r="46" spans="2:14" ht="9.9" customHeight="1"/>
    <row r="47" spans="2:14" ht="13.5" customHeight="1">
      <c r="B47" s="1"/>
    </row>
    <row r="48" spans="2:14" ht="13.5" customHeight="1"/>
    <row r="49" spans="3:13" ht="13.5" customHeight="1"/>
    <row r="50" spans="3:13" ht="13.5" customHeight="1"/>
    <row r="51" spans="3:13" ht="13.5" customHeight="1" thickBot="1"/>
    <row r="52" spans="3:13" ht="13.5" customHeight="1" thickBot="1">
      <c r="C52" s="182"/>
      <c r="D52" s="183"/>
      <c r="E52" s="183"/>
      <c r="F52" s="183"/>
      <c r="G52" s="184"/>
      <c r="H52" s="184"/>
      <c r="I52" s="184"/>
      <c r="J52" s="184"/>
      <c r="K52" s="184"/>
      <c r="L52" s="184"/>
      <c r="M52" s="184"/>
    </row>
    <row r="53" spans="3:13" ht="13.5" customHeight="1" thickBot="1">
      <c r="C53" s="185"/>
      <c r="D53" s="186"/>
      <c r="E53" s="186"/>
      <c r="F53" s="186"/>
      <c r="G53" s="184"/>
    </row>
    <row r="54" spans="3:13" ht="13.5" customHeight="1" thickBot="1">
      <c r="C54" s="185"/>
      <c r="D54" s="186"/>
      <c r="E54" s="186"/>
      <c r="F54" s="186"/>
      <c r="G54" s="184"/>
    </row>
    <row r="55" spans="3:13" ht="13.5" customHeight="1" thickBot="1">
      <c r="C55" s="185"/>
      <c r="D55" s="186"/>
      <c r="E55" s="186"/>
      <c r="F55" s="186"/>
      <c r="G55" s="184"/>
    </row>
    <row r="56" spans="3:13" ht="13.5" customHeight="1" thickBot="1">
      <c r="C56" s="185"/>
      <c r="D56" s="186"/>
      <c r="E56" s="186"/>
      <c r="F56" s="186"/>
      <c r="G56" s="184"/>
    </row>
    <row r="57" spans="3:13" ht="13.5" customHeight="1" thickBot="1">
      <c r="C57" s="185"/>
      <c r="D57" s="186"/>
      <c r="E57" s="186"/>
      <c r="F57" s="186"/>
      <c r="G57" s="184"/>
    </row>
    <row r="58" spans="3:13" ht="13.5" customHeight="1"/>
    <row r="59" spans="3:13" ht="13.5" customHeight="1"/>
    <row r="60" spans="3:13" ht="13.5" customHeight="1"/>
    <row r="61" spans="3:13" ht="13.5" customHeight="1"/>
    <row r="62" spans="3:13" ht="13.5" customHeight="1"/>
    <row r="63" spans="3:13" ht="13.5" customHeight="1"/>
    <row r="64" spans="3:13"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sheetData>
  <mergeCells count="4">
    <mergeCell ref="B1:G1"/>
    <mergeCell ref="B3:G3"/>
    <mergeCell ref="B4:G4"/>
    <mergeCell ref="B26:G26"/>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tabColor theme="6" tint="0.79998168889431442"/>
    <pageSetUpPr fitToPage="1"/>
  </sheetPr>
  <dimension ref="F1:AT58"/>
  <sheetViews>
    <sheetView zoomScaleNormal="100" workbookViewId="0">
      <pane ySplit="1" topLeftCell="A2" activePane="bottomLeft" state="frozen"/>
      <selection activeCell="E1" sqref="E1"/>
      <selection pane="bottomLeft" activeCell="AP25" sqref="AP25"/>
    </sheetView>
  </sheetViews>
  <sheetFormatPr baseColWidth="10" defaultColWidth="10.921875" defaultRowHeight="13.2"/>
  <cols>
    <col min="1" max="1" width="9" style="667" customWidth="1"/>
    <col min="2" max="4" width="10.921875" style="667"/>
    <col min="5" max="5" width="16.15234375" style="667" customWidth="1"/>
    <col min="6" max="6" width="9.921875" style="364" customWidth="1"/>
    <col min="7" max="7" width="14.4609375" style="670" customWidth="1"/>
    <col min="8" max="23" width="6.07421875" style="670" hidden="1" customWidth="1"/>
    <col min="24" max="25" width="6.07421875" style="670" customWidth="1"/>
    <col min="26" max="30" width="8.23046875" style="670" customWidth="1"/>
    <col min="31" max="32" width="10.921875" style="670"/>
    <col min="33" max="16384" width="10.921875" style="667"/>
  </cols>
  <sheetData>
    <row r="1" spans="6:46">
      <c r="H1" s="671">
        <v>44013</v>
      </c>
      <c r="I1" s="671">
        <v>44044</v>
      </c>
      <c r="J1" s="671">
        <v>44075</v>
      </c>
      <c r="K1" s="671">
        <v>44105</v>
      </c>
      <c r="L1" s="671">
        <v>44136</v>
      </c>
      <c r="M1" s="671">
        <v>44197</v>
      </c>
      <c r="N1" s="671">
        <v>44228</v>
      </c>
      <c r="O1" s="671">
        <v>44256</v>
      </c>
      <c r="P1" s="671"/>
      <c r="Q1" s="671">
        <v>44317</v>
      </c>
      <c r="R1" s="671">
        <v>44378</v>
      </c>
      <c r="S1" s="671"/>
      <c r="T1" s="671">
        <v>44440</v>
      </c>
      <c r="U1" s="671">
        <v>44470</v>
      </c>
      <c r="V1" s="671">
        <v>44501</v>
      </c>
      <c r="W1" s="671">
        <v>44531</v>
      </c>
      <c r="X1" s="671">
        <v>44562</v>
      </c>
      <c r="Y1" s="671">
        <v>44593</v>
      </c>
      <c r="Z1" s="671">
        <v>44621</v>
      </c>
      <c r="AA1" s="671">
        <v>44652</v>
      </c>
      <c r="AB1" s="671">
        <v>44682</v>
      </c>
      <c r="AC1" s="671">
        <v>44743</v>
      </c>
      <c r="AD1" s="671">
        <v>44805</v>
      </c>
      <c r="AE1" s="671">
        <v>44896</v>
      </c>
      <c r="AF1" s="671">
        <v>44986</v>
      </c>
    </row>
    <row r="2" spans="6:46">
      <c r="F2" s="694"/>
      <c r="G2" s="672">
        <v>44256</v>
      </c>
      <c r="O2" s="673">
        <v>215.53979999999999</v>
      </c>
      <c r="P2" s="673"/>
      <c r="Q2" s="673">
        <v>211.89825999999999</v>
      </c>
      <c r="R2" s="673">
        <v>207.46935999999999</v>
      </c>
      <c r="S2" s="673"/>
      <c r="T2" s="673">
        <v>191.23005999999998</v>
      </c>
      <c r="U2" s="673"/>
      <c r="V2" s="673"/>
      <c r="W2" s="673">
        <v>184.53749999999999</v>
      </c>
      <c r="X2" s="673"/>
      <c r="Y2" s="673"/>
      <c r="Z2" s="673">
        <v>175.08516</v>
      </c>
      <c r="AA2" s="673"/>
      <c r="AB2" s="673"/>
      <c r="AC2" s="673"/>
      <c r="AD2" s="673"/>
    </row>
    <row r="3" spans="6:46">
      <c r="F3" s="694"/>
      <c r="G3" s="672">
        <v>44263</v>
      </c>
      <c r="O3" s="673">
        <v>222.42919999999998</v>
      </c>
      <c r="P3" s="673"/>
      <c r="Q3" s="673">
        <v>215.34295999999998</v>
      </c>
      <c r="R3" s="673">
        <v>211.01247999999998</v>
      </c>
      <c r="S3" s="673"/>
      <c r="T3" s="673">
        <v>196.93841999999998</v>
      </c>
      <c r="U3" s="673"/>
      <c r="V3" s="673"/>
      <c r="W3" s="673">
        <v>189.55691999999999</v>
      </c>
      <c r="X3" s="673"/>
      <c r="Y3" s="673"/>
      <c r="Z3" s="673">
        <v>179.67815999999999</v>
      </c>
      <c r="AA3" s="673"/>
      <c r="AB3" s="673"/>
      <c r="AC3" s="673"/>
      <c r="AD3" s="673"/>
    </row>
    <row r="4" spans="6:46">
      <c r="F4" s="707"/>
      <c r="G4" s="708">
        <v>44270</v>
      </c>
      <c r="H4" s="709"/>
      <c r="I4" s="709"/>
      <c r="J4" s="709"/>
      <c r="K4" s="709"/>
      <c r="L4" s="709"/>
      <c r="M4" s="709"/>
      <c r="N4" s="709"/>
      <c r="O4" s="709"/>
      <c r="P4" s="709"/>
      <c r="Q4" s="710">
        <v>216.32715999999999</v>
      </c>
      <c r="R4" s="710">
        <v>211.70141999999998</v>
      </c>
      <c r="S4" s="710"/>
      <c r="T4" s="710">
        <v>196.05264</v>
      </c>
      <c r="U4" s="710"/>
      <c r="V4" s="710"/>
      <c r="W4" s="710">
        <v>188.4743</v>
      </c>
      <c r="X4" s="710"/>
      <c r="Y4" s="710"/>
      <c r="Z4" s="710">
        <v>178.6677</v>
      </c>
      <c r="AA4" s="673"/>
      <c r="AB4" s="673"/>
      <c r="AC4" s="673"/>
      <c r="AD4" s="673"/>
    </row>
    <row r="5" spans="6:46">
      <c r="F5" s="707"/>
      <c r="G5" s="708">
        <v>44277</v>
      </c>
      <c r="H5" s="709"/>
      <c r="I5" s="709"/>
      <c r="J5" s="709"/>
      <c r="K5" s="709"/>
      <c r="L5" s="709"/>
      <c r="M5" s="709"/>
      <c r="N5" s="709"/>
      <c r="O5" s="709"/>
      <c r="P5" s="709"/>
      <c r="Q5" s="710">
        <v>216.13031999999998</v>
      </c>
      <c r="R5" s="710">
        <v>209.24091999999999</v>
      </c>
      <c r="S5" s="710"/>
      <c r="T5" s="710">
        <v>190.63953999999998</v>
      </c>
      <c r="U5" s="710"/>
      <c r="V5" s="710"/>
      <c r="W5" s="710">
        <v>184.24223999999998</v>
      </c>
      <c r="X5" s="710"/>
      <c r="Y5" s="710"/>
      <c r="Z5" s="710">
        <v>174.90144000000001</v>
      </c>
      <c r="AA5" s="710"/>
      <c r="AB5" s="710"/>
      <c r="AC5" s="710"/>
      <c r="AD5" s="710"/>
      <c r="AE5" s="709"/>
      <c r="AF5" s="709"/>
      <c r="AG5" s="714"/>
      <c r="AH5" s="714"/>
      <c r="AI5" s="714"/>
      <c r="AJ5" s="714"/>
      <c r="AK5" s="714"/>
      <c r="AL5" s="714"/>
      <c r="AM5" s="714"/>
      <c r="AN5" s="714"/>
      <c r="AO5" s="714"/>
      <c r="AP5" s="714"/>
      <c r="AQ5" s="714"/>
      <c r="AR5" s="714"/>
      <c r="AS5" s="714"/>
      <c r="AT5" s="714"/>
    </row>
    <row r="6" spans="6:46">
      <c r="F6" s="707"/>
      <c r="G6" s="708">
        <v>44284</v>
      </c>
      <c r="H6" s="709"/>
      <c r="I6" s="709"/>
      <c r="J6" s="709"/>
      <c r="K6" s="709"/>
      <c r="L6" s="709"/>
      <c r="M6" s="709"/>
      <c r="N6" s="709"/>
      <c r="O6" s="709"/>
      <c r="P6" s="709"/>
      <c r="Q6" s="710">
        <v>215.24453999999997</v>
      </c>
      <c r="R6" s="710">
        <v>209.14249999999998</v>
      </c>
      <c r="S6" s="710"/>
      <c r="T6" s="710">
        <v>188.57271999999998</v>
      </c>
      <c r="U6" s="710"/>
      <c r="V6" s="710"/>
      <c r="W6" s="710">
        <v>181.58489999999998</v>
      </c>
      <c r="X6" s="710"/>
      <c r="Y6" s="710"/>
      <c r="Z6" s="710">
        <v>172.42122000000001</v>
      </c>
      <c r="AA6" s="710"/>
      <c r="AB6" s="710"/>
      <c r="AC6" s="710"/>
      <c r="AD6" s="710"/>
      <c r="AE6" s="709"/>
      <c r="AF6" s="709"/>
      <c r="AG6" s="714"/>
      <c r="AH6" s="714"/>
      <c r="AI6" s="714"/>
      <c r="AJ6" s="714"/>
      <c r="AK6" s="714"/>
      <c r="AL6" s="714"/>
      <c r="AM6" s="714"/>
      <c r="AN6" s="714"/>
      <c r="AO6" s="714"/>
      <c r="AP6" s="714"/>
      <c r="AQ6" s="714"/>
      <c r="AR6" s="714"/>
      <c r="AS6" s="714"/>
      <c r="AT6" s="714"/>
    </row>
    <row r="7" spans="6:46">
      <c r="F7" s="711"/>
      <c r="G7" s="708">
        <v>44291</v>
      </c>
      <c r="H7" s="709"/>
      <c r="I7" s="709"/>
      <c r="J7" s="709"/>
      <c r="K7" s="709"/>
      <c r="L7" s="709"/>
      <c r="M7" s="709"/>
      <c r="N7" s="709"/>
      <c r="O7" s="709"/>
      <c r="P7" s="709"/>
      <c r="Q7" s="710">
        <v>217.80345999999997</v>
      </c>
      <c r="R7" s="710">
        <v>212.29193999999998</v>
      </c>
      <c r="S7" s="710"/>
      <c r="T7" s="710">
        <v>197.82419999999999</v>
      </c>
      <c r="U7" s="710"/>
      <c r="V7" s="710"/>
      <c r="W7" s="710">
        <v>192.31268</v>
      </c>
      <c r="X7" s="710"/>
      <c r="Y7" s="710"/>
      <c r="Z7" s="710">
        <v>182.25023999999999</v>
      </c>
      <c r="AA7" s="710"/>
      <c r="AB7" s="710"/>
      <c r="AC7" s="710"/>
      <c r="AD7" s="710"/>
      <c r="AE7" s="709"/>
      <c r="AF7" s="709"/>
      <c r="AG7" s="714"/>
      <c r="AH7" s="714"/>
      <c r="AI7" s="714"/>
      <c r="AJ7" s="714"/>
      <c r="AK7" s="714"/>
      <c r="AL7" s="714"/>
      <c r="AM7" s="714"/>
      <c r="AN7" s="714"/>
      <c r="AO7" s="714"/>
      <c r="AP7" s="714"/>
      <c r="AQ7" s="714"/>
      <c r="AR7" s="714"/>
      <c r="AS7" s="714"/>
      <c r="AT7" s="714"/>
    </row>
    <row r="8" spans="6:46">
      <c r="F8" s="707"/>
      <c r="G8" s="708">
        <v>44298</v>
      </c>
      <c r="H8" s="709"/>
      <c r="I8" s="709"/>
      <c r="J8" s="709"/>
      <c r="K8" s="709"/>
      <c r="L8" s="709"/>
      <c r="M8" s="709"/>
      <c r="N8" s="709"/>
      <c r="O8" s="709"/>
      <c r="P8" s="709"/>
      <c r="Q8" s="710">
        <v>224.00391999999999</v>
      </c>
      <c r="R8" s="710">
        <v>218.88607999999999</v>
      </c>
      <c r="S8" s="710"/>
      <c r="T8" s="710">
        <v>199.89102</v>
      </c>
      <c r="U8" s="710"/>
      <c r="V8" s="710"/>
      <c r="W8" s="710">
        <v>195.46212</v>
      </c>
      <c r="X8" s="710"/>
      <c r="Y8" s="710"/>
      <c r="Z8" s="710">
        <v>184.91417999999999</v>
      </c>
      <c r="AA8" s="710"/>
      <c r="AB8" s="710"/>
      <c r="AC8" s="710"/>
      <c r="AD8" s="710"/>
      <c r="AE8" s="709"/>
      <c r="AF8" s="709"/>
      <c r="AG8" s="714"/>
      <c r="AH8" s="714"/>
      <c r="AI8" s="714"/>
      <c r="AJ8" s="714"/>
      <c r="AK8" s="714"/>
      <c r="AL8" s="714"/>
      <c r="AM8" s="714"/>
      <c r="AN8" s="714"/>
      <c r="AO8" s="714"/>
      <c r="AP8" s="714"/>
      <c r="AQ8" s="714"/>
      <c r="AR8" s="714"/>
      <c r="AS8" s="714"/>
      <c r="AT8" s="714"/>
    </row>
    <row r="9" spans="6:46">
      <c r="F9" s="707"/>
      <c r="G9" s="708">
        <v>44305</v>
      </c>
      <c r="H9" s="709"/>
      <c r="I9" s="709"/>
      <c r="J9" s="709"/>
      <c r="K9" s="709"/>
      <c r="L9" s="709"/>
      <c r="M9" s="709"/>
      <c r="N9" s="709"/>
      <c r="O9" s="709"/>
      <c r="P9" s="709"/>
      <c r="Q9" s="710">
        <v>233.05855999999997</v>
      </c>
      <c r="R9" s="710">
        <v>228.53124</v>
      </c>
      <c r="S9" s="710"/>
      <c r="T9" s="710">
        <v>211.60299999999998</v>
      </c>
      <c r="U9" s="710"/>
      <c r="V9" s="710"/>
      <c r="W9" s="710">
        <v>204.81201999999999</v>
      </c>
      <c r="X9" s="710"/>
      <c r="Y9" s="710"/>
      <c r="Z9" s="710">
        <v>193.64087999999998</v>
      </c>
      <c r="AA9" s="710"/>
      <c r="AB9" s="710"/>
      <c r="AC9" s="710"/>
      <c r="AD9" s="710"/>
      <c r="AE9" s="709"/>
      <c r="AF9" s="709"/>
      <c r="AG9" s="714"/>
      <c r="AH9" s="714"/>
      <c r="AI9" s="714"/>
      <c r="AJ9" s="714"/>
      <c r="AK9" s="714"/>
      <c r="AL9" s="714"/>
      <c r="AM9" s="714"/>
      <c r="AN9" s="714"/>
      <c r="AO9" s="714"/>
      <c r="AP9" s="714"/>
      <c r="AQ9" s="714"/>
      <c r="AR9" s="714"/>
      <c r="AS9" s="714"/>
      <c r="AT9" s="714"/>
    </row>
    <row r="10" spans="6:46">
      <c r="F10" s="707"/>
      <c r="G10" s="708">
        <v>44312</v>
      </c>
      <c r="H10" s="709"/>
      <c r="I10" s="709"/>
      <c r="J10" s="709"/>
      <c r="K10" s="709"/>
      <c r="L10" s="709"/>
      <c r="M10" s="709"/>
      <c r="N10" s="709"/>
      <c r="O10" s="709"/>
      <c r="P10" s="709"/>
      <c r="Q10" s="710">
        <v>267.89923999999996</v>
      </c>
      <c r="R10" s="710">
        <v>258.84459999999996</v>
      </c>
      <c r="S10" s="710"/>
      <c r="T10" s="710">
        <v>233.45223999999999</v>
      </c>
      <c r="U10" s="710"/>
      <c r="V10" s="710"/>
      <c r="W10" s="710">
        <v>223.70865999999998</v>
      </c>
      <c r="X10" s="710"/>
      <c r="Y10" s="710"/>
      <c r="Z10" s="710">
        <v>210.35939999999999</v>
      </c>
      <c r="AA10" s="710"/>
      <c r="AB10" s="710"/>
      <c r="AC10" s="710"/>
      <c r="AD10" s="710"/>
      <c r="AE10" s="709"/>
      <c r="AF10" s="709"/>
      <c r="AG10" s="714"/>
      <c r="AH10" s="714"/>
      <c r="AI10" s="714"/>
      <c r="AJ10" s="714"/>
      <c r="AK10" s="714"/>
      <c r="AL10" s="714"/>
      <c r="AM10" s="714"/>
      <c r="AN10" s="714"/>
      <c r="AO10" s="714"/>
      <c r="AP10" s="714"/>
      <c r="AQ10" s="714"/>
      <c r="AR10" s="714"/>
      <c r="AS10" s="714"/>
      <c r="AT10" s="714"/>
    </row>
    <row r="11" spans="6:46">
      <c r="F11" s="712"/>
      <c r="G11" s="708">
        <v>44319</v>
      </c>
      <c r="H11" s="709"/>
      <c r="I11" s="709"/>
      <c r="J11" s="709"/>
      <c r="K11" s="709"/>
      <c r="L11" s="709"/>
      <c r="M11" s="709"/>
      <c r="N11" s="709"/>
      <c r="O11" s="709"/>
      <c r="P11" s="709"/>
      <c r="Q11" s="710">
        <v>288.27217999999999</v>
      </c>
      <c r="R11" s="710">
        <v>267.50556</v>
      </c>
      <c r="S11" s="710"/>
      <c r="T11" s="710">
        <v>232.96014</v>
      </c>
      <c r="U11" s="710"/>
      <c r="V11" s="710"/>
      <c r="W11" s="710">
        <v>221.64183999999997</v>
      </c>
      <c r="X11" s="710"/>
      <c r="Y11" s="710"/>
      <c r="Z11" s="710">
        <v>208.70591999999999</v>
      </c>
      <c r="AA11" s="710"/>
      <c r="AB11" s="710"/>
      <c r="AC11" s="710">
        <v>570</v>
      </c>
      <c r="AD11" s="710"/>
      <c r="AE11" s="709"/>
      <c r="AF11" s="709"/>
      <c r="AG11" s="714"/>
      <c r="AH11" s="714"/>
      <c r="AI11" s="714"/>
      <c r="AJ11" s="714"/>
      <c r="AK11" s="714"/>
      <c r="AL11" s="714"/>
      <c r="AM11" s="714"/>
      <c r="AN11" s="714"/>
      <c r="AO11" s="714"/>
      <c r="AP11" s="714"/>
      <c r="AQ11" s="714"/>
      <c r="AR11" s="714"/>
      <c r="AS11" s="714"/>
      <c r="AT11" s="714"/>
    </row>
    <row r="12" spans="6:46">
      <c r="F12" s="707"/>
      <c r="G12" s="708">
        <v>44326</v>
      </c>
      <c r="H12" s="709"/>
      <c r="I12" s="709"/>
      <c r="J12" s="709"/>
      <c r="K12" s="709"/>
      <c r="L12" s="709"/>
      <c r="M12" s="709"/>
      <c r="N12" s="709"/>
      <c r="O12" s="709"/>
      <c r="P12" s="709"/>
      <c r="Q12" s="710">
        <v>294.47263999999996</v>
      </c>
      <c r="R12" s="710">
        <v>280.20173999999997</v>
      </c>
      <c r="S12" s="710"/>
      <c r="T12" s="710">
        <v>247.62472</v>
      </c>
      <c r="U12" s="710"/>
      <c r="V12" s="710"/>
      <c r="W12" s="710">
        <v>239.84953999999999</v>
      </c>
      <c r="X12" s="710"/>
      <c r="Y12" s="710"/>
      <c r="Z12" s="710">
        <v>225.60816</v>
      </c>
      <c r="AA12" s="710"/>
      <c r="AB12" s="710"/>
      <c r="AC12" s="710">
        <v>611.75</v>
      </c>
      <c r="AD12" s="710"/>
      <c r="AE12" s="709"/>
      <c r="AF12" s="709"/>
      <c r="AG12" s="714"/>
      <c r="AH12" s="714"/>
      <c r="AI12" s="714"/>
      <c r="AJ12" s="714"/>
      <c r="AK12" s="714"/>
      <c r="AL12" s="714"/>
      <c r="AM12" s="714"/>
      <c r="AN12" s="714"/>
      <c r="AO12" s="714"/>
      <c r="AP12" s="714"/>
      <c r="AQ12" s="714"/>
      <c r="AR12" s="714"/>
      <c r="AS12" s="714"/>
      <c r="AT12" s="714"/>
    </row>
    <row r="13" spans="6:46">
      <c r="F13" s="707"/>
      <c r="G13" s="708">
        <v>44333</v>
      </c>
      <c r="H13" s="709"/>
      <c r="I13" s="709"/>
      <c r="J13" s="709"/>
      <c r="K13" s="709"/>
      <c r="L13" s="709"/>
      <c r="M13" s="709"/>
      <c r="N13" s="709"/>
      <c r="O13" s="709"/>
      <c r="P13" s="709"/>
      <c r="Q13" s="709"/>
      <c r="R13" s="710">
        <v>256.87619999999998</v>
      </c>
      <c r="S13" s="710"/>
      <c r="T13" s="710">
        <v>223.01971999999998</v>
      </c>
      <c r="U13" s="710"/>
      <c r="V13" s="710"/>
      <c r="W13" s="710">
        <v>211.50457999999998</v>
      </c>
      <c r="X13" s="710"/>
      <c r="Y13" s="710"/>
      <c r="Z13" s="710">
        <v>199.42805999999999</v>
      </c>
      <c r="AA13" s="710"/>
      <c r="AB13" s="710"/>
      <c r="AC13" s="710">
        <v>545.5</v>
      </c>
      <c r="AD13" s="710"/>
      <c r="AE13" s="709"/>
      <c r="AF13" s="709"/>
      <c r="AG13" s="714"/>
      <c r="AH13" s="714"/>
      <c r="AI13" s="714"/>
      <c r="AJ13" s="714"/>
      <c r="AK13" s="714"/>
      <c r="AL13" s="714"/>
      <c r="AM13" s="714"/>
      <c r="AN13" s="714"/>
      <c r="AO13" s="714"/>
      <c r="AP13" s="714"/>
      <c r="AQ13" s="714"/>
      <c r="AR13" s="714"/>
      <c r="AS13" s="714"/>
      <c r="AT13" s="714"/>
    </row>
    <row r="14" spans="6:46">
      <c r="F14" s="707"/>
      <c r="G14" s="708">
        <v>44340</v>
      </c>
      <c r="H14" s="709"/>
      <c r="I14" s="709"/>
      <c r="J14" s="709"/>
      <c r="K14" s="709"/>
      <c r="L14" s="709"/>
      <c r="M14" s="709"/>
      <c r="N14" s="709"/>
      <c r="O14" s="709"/>
      <c r="P14" s="709"/>
      <c r="Q14" s="709"/>
      <c r="R14" s="710">
        <v>258.74617999999998</v>
      </c>
      <c r="S14" s="710"/>
      <c r="T14" s="710">
        <v>223.80707999999998</v>
      </c>
      <c r="U14" s="710"/>
      <c r="V14" s="710"/>
      <c r="W14" s="710">
        <v>212.68562</v>
      </c>
      <c r="X14" s="710"/>
      <c r="Y14" s="710"/>
      <c r="Z14" s="710">
        <v>200.80596</v>
      </c>
      <c r="AA14" s="710"/>
      <c r="AB14" s="710"/>
      <c r="AC14" s="710">
        <v>548.25</v>
      </c>
      <c r="AD14" s="710"/>
      <c r="AE14" s="709"/>
      <c r="AF14" s="709"/>
      <c r="AG14" s="714"/>
      <c r="AH14" s="714"/>
      <c r="AI14" s="714"/>
      <c r="AJ14" s="714"/>
      <c r="AK14" s="714"/>
      <c r="AL14" s="714"/>
      <c r="AM14" s="714"/>
      <c r="AN14" s="714"/>
      <c r="AO14" s="714"/>
      <c r="AP14" s="714"/>
      <c r="AQ14" s="714"/>
      <c r="AR14" s="714"/>
      <c r="AS14" s="714"/>
      <c r="AT14" s="714"/>
    </row>
    <row r="15" spans="6:46">
      <c r="F15" s="707"/>
      <c r="G15" s="708">
        <v>44348</v>
      </c>
      <c r="H15" s="709"/>
      <c r="I15" s="709"/>
      <c r="J15" s="709"/>
      <c r="K15" s="709"/>
      <c r="L15" s="709"/>
      <c r="M15" s="709"/>
      <c r="N15" s="709"/>
      <c r="O15" s="709"/>
      <c r="P15" s="709"/>
      <c r="Q15" s="709"/>
      <c r="R15" s="710">
        <v>271.14709999999997</v>
      </c>
      <c r="S15" s="710"/>
      <c r="T15" s="710">
        <v>236.99535999999998</v>
      </c>
      <c r="U15" s="710"/>
      <c r="V15" s="710"/>
      <c r="W15" s="710">
        <v>227.15335999999999</v>
      </c>
      <c r="X15" s="710"/>
      <c r="Y15" s="710"/>
      <c r="Z15" s="710">
        <v>214.30938</v>
      </c>
      <c r="AA15" s="710"/>
      <c r="AB15" s="710"/>
      <c r="AC15" s="710">
        <v>215.22798</v>
      </c>
      <c r="AD15" s="710">
        <v>191.16066000000001</v>
      </c>
      <c r="AE15" s="709"/>
      <c r="AF15" s="709"/>
      <c r="AG15" s="714"/>
      <c r="AH15" s="714"/>
      <c r="AI15" s="714"/>
      <c r="AJ15" s="714"/>
      <c r="AK15" s="714"/>
      <c r="AL15" s="714"/>
      <c r="AM15" s="714"/>
      <c r="AN15" s="714"/>
      <c r="AO15" s="714"/>
      <c r="AP15" s="714"/>
      <c r="AQ15" s="714"/>
      <c r="AR15" s="714"/>
      <c r="AS15" s="714"/>
      <c r="AT15" s="714"/>
    </row>
    <row r="16" spans="6:46">
      <c r="F16" s="707"/>
      <c r="G16" s="708">
        <v>44354</v>
      </c>
      <c r="H16" s="709"/>
      <c r="I16" s="709"/>
      <c r="J16" s="709"/>
      <c r="K16" s="709"/>
      <c r="L16" s="709"/>
      <c r="M16" s="709"/>
      <c r="N16" s="709"/>
      <c r="O16" s="709"/>
      <c r="P16" s="709"/>
      <c r="Q16" s="709"/>
      <c r="R16" s="710">
        <v>267.40713999999997</v>
      </c>
      <c r="S16" s="710"/>
      <c r="T16" s="710">
        <v>244.47528</v>
      </c>
      <c r="U16" s="710"/>
      <c r="V16" s="710"/>
      <c r="W16" s="710">
        <v>237.29061999999999</v>
      </c>
      <c r="X16" s="710"/>
      <c r="Y16" s="710"/>
      <c r="Z16" s="710">
        <v>223.58723999999998</v>
      </c>
      <c r="AA16" s="710"/>
      <c r="AB16" s="710"/>
      <c r="AC16" s="710">
        <v>224.32211999999998</v>
      </c>
      <c r="AD16" s="710">
        <v>197.22342</v>
      </c>
      <c r="AE16" s="709"/>
      <c r="AF16" s="709"/>
      <c r="AG16" s="714"/>
      <c r="AH16" s="714"/>
      <c r="AI16" s="714"/>
      <c r="AJ16" s="714"/>
      <c r="AK16" s="714"/>
      <c r="AL16" s="714"/>
      <c r="AM16" s="714"/>
      <c r="AN16" s="714"/>
      <c r="AO16" s="714"/>
      <c r="AP16" s="714"/>
      <c r="AQ16" s="714"/>
      <c r="AR16" s="714"/>
      <c r="AS16" s="714"/>
      <c r="AT16" s="714"/>
    </row>
    <row r="17" spans="6:46">
      <c r="F17" s="707"/>
      <c r="G17" s="708">
        <v>44361</v>
      </c>
      <c r="H17" s="709"/>
      <c r="I17" s="709"/>
      <c r="J17" s="709"/>
      <c r="K17" s="709"/>
      <c r="L17" s="709"/>
      <c r="M17" s="709"/>
      <c r="N17" s="709"/>
      <c r="O17" s="709"/>
      <c r="P17" s="709"/>
      <c r="Q17" s="709"/>
      <c r="R17" s="710">
        <v>259.53353999999996</v>
      </c>
      <c r="S17" s="710"/>
      <c r="T17" s="710">
        <v>235.61747999999997</v>
      </c>
      <c r="U17" s="710"/>
      <c r="V17" s="710"/>
      <c r="W17" s="710">
        <v>228.82649999999998</v>
      </c>
      <c r="X17" s="710"/>
      <c r="Y17" s="710"/>
      <c r="Z17" s="710">
        <v>216.05472</v>
      </c>
      <c r="AA17" s="710"/>
      <c r="AB17" s="710"/>
      <c r="AC17" s="710">
        <v>217.89192</v>
      </c>
      <c r="AD17" s="710">
        <v>195.01877999999999</v>
      </c>
      <c r="AE17" s="709"/>
      <c r="AF17" s="709"/>
      <c r="AG17" s="714"/>
      <c r="AH17" s="714"/>
      <c r="AI17" s="714"/>
      <c r="AJ17" s="714"/>
      <c r="AK17" s="714"/>
      <c r="AL17" s="714"/>
      <c r="AM17" s="714"/>
      <c r="AN17" s="714"/>
      <c r="AO17" s="714"/>
      <c r="AP17" s="714"/>
      <c r="AQ17" s="714"/>
      <c r="AR17" s="714"/>
      <c r="AS17" s="714"/>
      <c r="AT17" s="714"/>
    </row>
    <row r="18" spans="6:46">
      <c r="F18" s="713"/>
      <c r="G18" s="708">
        <v>44368</v>
      </c>
      <c r="H18" s="709"/>
      <c r="I18" s="709"/>
      <c r="J18" s="709"/>
      <c r="K18" s="709"/>
      <c r="L18" s="709"/>
      <c r="M18" s="709"/>
      <c r="N18" s="709"/>
      <c r="O18" s="709"/>
      <c r="P18" s="709"/>
      <c r="Q18" s="709"/>
      <c r="R18" s="710">
        <v>259.53353999999996</v>
      </c>
      <c r="S18" s="710"/>
      <c r="T18" s="710">
        <v>224.88969999999998</v>
      </c>
      <c r="U18" s="710"/>
      <c r="V18" s="710"/>
      <c r="W18" s="710">
        <v>219.27975999999998</v>
      </c>
      <c r="X18" s="710"/>
      <c r="Y18" s="710"/>
      <c r="Z18" s="710">
        <v>207.23615999999998</v>
      </c>
      <c r="AA18" s="710"/>
      <c r="AB18" s="710"/>
      <c r="AC18" s="710">
        <v>209.07335999999998</v>
      </c>
      <c r="AD18" s="710">
        <v>188.22113999999999</v>
      </c>
      <c r="AE18" s="709"/>
      <c r="AF18" s="709"/>
      <c r="AG18" s="714"/>
      <c r="AH18" s="714"/>
      <c r="AI18" s="714"/>
      <c r="AJ18" s="714"/>
      <c r="AK18" s="714"/>
      <c r="AL18" s="714"/>
      <c r="AM18" s="714"/>
      <c r="AN18" s="714"/>
      <c r="AO18" s="714"/>
      <c r="AP18" s="714"/>
      <c r="AQ18" s="714"/>
      <c r="AR18" s="714"/>
      <c r="AS18" s="714"/>
      <c r="AT18" s="714"/>
    </row>
    <row r="19" spans="6:46">
      <c r="F19" s="713"/>
      <c r="G19" s="708">
        <v>44375</v>
      </c>
      <c r="H19" s="709"/>
      <c r="I19" s="709"/>
      <c r="J19" s="709"/>
      <c r="K19" s="709"/>
      <c r="L19" s="709"/>
      <c r="M19" s="709"/>
      <c r="N19" s="709"/>
      <c r="O19" s="709"/>
      <c r="P19" s="709"/>
      <c r="Q19" s="709"/>
      <c r="R19" s="710">
        <v>265.93083999999999</v>
      </c>
      <c r="S19" s="710"/>
      <c r="T19" s="710">
        <v>219.77185999999998</v>
      </c>
      <c r="U19" s="710"/>
      <c r="V19" s="710"/>
      <c r="W19" s="710">
        <v>215.44137999999998</v>
      </c>
      <c r="X19" s="710"/>
      <c r="Y19" s="710"/>
      <c r="Z19" s="710">
        <v>203.83733999999998</v>
      </c>
      <c r="AA19" s="710"/>
      <c r="AB19" s="710"/>
      <c r="AC19" s="710">
        <v>205.95012</v>
      </c>
      <c r="AD19" s="710">
        <v>185.37348</v>
      </c>
      <c r="AE19" s="709"/>
      <c r="AF19" s="709"/>
      <c r="AG19" s="714"/>
      <c r="AH19" s="714"/>
      <c r="AI19" s="714"/>
      <c r="AJ19" s="714"/>
      <c r="AK19" s="714"/>
      <c r="AL19" s="714"/>
      <c r="AM19" s="714"/>
      <c r="AN19" s="714"/>
      <c r="AO19" s="714"/>
      <c r="AP19" s="714"/>
      <c r="AQ19" s="714"/>
      <c r="AR19" s="714"/>
      <c r="AS19" s="714"/>
      <c r="AT19" s="714"/>
    </row>
    <row r="20" spans="6:46">
      <c r="F20" s="713"/>
      <c r="G20" s="708">
        <v>44383</v>
      </c>
      <c r="H20" s="709"/>
      <c r="I20" s="709"/>
      <c r="J20" s="709"/>
      <c r="K20" s="709"/>
      <c r="L20" s="709"/>
      <c r="M20" s="709"/>
      <c r="N20" s="709"/>
      <c r="O20" s="709"/>
      <c r="P20" s="709"/>
      <c r="Q20" s="709"/>
      <c r="R20" s="710">
        <v>258.25407999999999</v>
      </c>
      <c r="S20" s="710"/>
      <c r="T20" s="710">
        <v>217.31135999999998</v>
      </c>
      <c r="U20" s="710"/>
      <c r="V20" s="710"/>
      <c r="W20" s="710">
        <v>212.48877999999999</v>
      </c>
      <c r="X20" s="710"/>
      <c r="Y20" s="710"/>
      <c r="Z20" s="710">
        <v>200.7141</v>
      </c>
      <c r="AA20" s="710"/>
      <c r="AB20" s="710"/>
      <c r="AC20" s="710">
        <v>201.72456</v>
      </c>
      <c r="AD20" s="710">
        <v>182.98511999999999</v>
      </c>
      <c r="AE20" s="710"/>
      <c r="AF20" s="709"/>
      <c r="AG20" s="714"/>
      <c r="AH20" s="714"/>
      <c r="AI20" s="714"/>
      <c r="AJ20" s="714"/>
      <c r="AK20" s="714"/>
      <c r="AL20" s="714"/>
      <c r="AM20" s="714"/>
      <c r="AN20" s="714"/>
      <c r="AO20" s="714"/>
      <c r="AP20" s="714"/>
      <c r="AQ20" s="714"/>
      <c r="AR20" s="714"/>
      <c r="AS20" s="714"/>
      <c r="AT20" s="714"/>
    </row>
    <row r="21" spans="6:46">
      <c r="F21" s="711"/>
      <c r="G21" s="708">
        <v>44389</v>
      </c>
      <c r="H21" s="709"/>
      <c r="I21" s="709"/>
      <c r="J21" s="709"/>
      <c r="K21" s="709"/>
      <c r="L21" s="709"/>
      <c r="M21" s="709"/>
      <c r="N21" s="709"/>
      <c r="O21" s="709"/>
      <c r="P21" s="709"/>
      <c r="Q21" s="709"/>
      <c r="R21" s="710">
        <v>263.47033999999996</v>
      </c>
      <c r="S21" s="710"/>
      <c r="T21" s="710">
        <v>214.65401999999997</v>
      </c>
      <c r="U21" s="710"/>
      <c r="V21" s="710"/>
      <c r="W21" s="710">
        <v>209.83143999999999</v>
      </c>
      <c r="X21" s="710"/>
      <c r="Y21" s="710"/>
      <c r="Z21" s="710">
        <v>198.60131999999999</v>
      </c>
      <c r="AA21" s="710"/>
      <c r="AB21" s="710"/>
      <c r="AC21" s="710">
        <v>200.89782</v>
      </c>
      <c r="AD21" s="710">
        <v>184.6386</v>
      </c>
      <c r="AE21" s="710"/>
      <c r="AF21" s="709"/>
      <c r="AG21" s="714"/>
      <c r="AH21" s="714"/>
      <c r="AI21" s="714"/>
      <c r="AJ21" s="714"/>
      <c r="AK21" s="714"/>
      <c r="AL21" s="714"/>
      <c r="AM21" s="714"/>
      <c r="AN21" s="714"/>
      <c r="AO21" s="714"/>
      <c r="AP21" s="714"/>
      <c r="AQ21" s="714"/>
      <c r="AR21" s="714"/>
      <c r="AS21" s="714"/>
      <c r="AT21" s="714"/>
    </row>
    <row r="22" spans="6:46">
      <c r="F22" s="711"/>
      <c r="G22" s="708">
        <v>44396</v>
      </c>
      <c r="H22" s="709"/>
      <c r="I22" s="709"/>
      <c r="J22" s="709"/>
      <c r="K22" s="709"/>
      <c r="L22" s="709"/>
      <c r="M22" s="709"/>
      <c r="N22" s="709"/>
      <c r="O22" s="709"/>
      <c r="P22" s="709"/>
      <c r="Q22" s="709"/>
      <c r="R22" s="710"/>
      <c r="S22" s="710"/>
      <c r="T22" s="710">
        <v>218.88607999999999</v>
      </c>
      <c r="U22" s="710"/>
      <c r="V22" s="710"/>
      <c r="W22" s="710">
        <v>217.40977999999998</v>
      </c>
      <c r="X22" s="710"/>
      <c r="Y22" s="710"/>
      <c r="Z22" s="710">
        <v>205.67454000000001</v>
      </c>
      <c r="AA22" s="710"/>
      <c r="AB22" s="710"/>
      <c r="AC22" s="710">
        <v>207.32801999999998</v>
      </c>
      <c r="AD22" s="710">
        <v>188.03742</v>
      </c>
      <c r="AE22" s="710"/>
      <c r="AF22" s="709"/>
      <c r="AG22" s="714"/>
      <c r="AH22" s="714"/>
      <c r="AI22" s="714"/>
      <c r="AJ22" s="714"/>
      <c r="AK22" s="714"/>
      <c r="AL22" s="714"/>
      <c r="AM22" s="714"/>
      <c r="AN22" s="714"/>
      <c r="AO22" s="714"/>
      <c r="AP22" s="714"/>
      <c r="AQ22" s="714"/>
      <c r="AR22" s="714"/>
      <c r="AS22" s="714"/>
      <c r="AT22" s="714"/>
    </row>
    <row r="23" spans="6:46">
      <c r="F23" s="711"/>
      <c r="G23" s="708">
        <v>44403</v>
      </c>
      <c r="H23" s="709"/>
      <c r="I23" s="709"/>
      <c r="J23" s="709"/>
      <c r="K23" s="709"/>
      <c r="L23" s="709"/>
      <c r="M23" s="709"/>
      <c r="N23" s="709"/>
      <c r="O23" s="709"/>
      <c r="P23" s="709"/>
      <c r="Q23" s="709"/>
      <c r="R23" s="710"/>
      <c r="S23" s="710"/>
      <c r="T23" s="710">
        <v>216.42558</v>
      </c>
      <c r="U23" s="710"/>
      <c r="V23" s="710"/>
      <c r="W23" s="710">
        <v>215.24453999999997</v>
      </c>
      <c r="X23" s="710"/>
      <c r="Y23" s="710"/>
      <c r="Z23" s="710">
        <v>203.74547999999999</v>
      </c>
      <c r="AA23" s="710"/>
      <c r="AB23" s="710"/>
      <c r="AC23" s="710">
        <v>205.39895999999999</v>
      </c>
      <c r="AD23" s="710">
        <v>188.7723</v>
      </c>
      <c r="AE23" s="710"/>
      <c r="AF23" s="709"/>
      <c r="AG23" s="714"/>
      <c r="AH23" s="714"/>
      <c r="AI23" s="714"/>
      <c r="AJ23" s="714"/>
      <c r="AK23" s="714"/>
      <c r="AL23" s="714"/>
      <c r="AM23" s="714"/>
      <c r="AN23" s="714"/>
      <c r="AO23" s="714"/>
      <c r="AP23" s="714"/>
      <c r="AQ23" s="714"/>
      <c r="AR23" s="714"/>
      <c r="AS23" s="714"/>
      <c r="AT23" s="714"/>
    </row>
    <row r="24" spans="6:46">
      <c r="F24" s="711"/>
      <c r="G24" s="708">
        <v>44410</v>
      </c>
      <c r="H24" s="709"/>
      <c r="I24" s="709"/>
      <c r="J24" s="709"/>
      <c r="K24" s="709"/>
      <c r="L24" s="709"/>
      <c r="M24" s="709"/>
      <c r="N24" s="709"/>
      <c r="O24" s="709"/>
      <c r="P24" s="709"/>
      <c r="Q24" s="709"/>
      <c r="R24" s="710"/>
      <c r="S24" s="710"/>
      <c r="T24" s="710">
        <v>219.96869999999998</v>
      </c>
      <c r="U24" s="710"/>
      <c r="V24" s="710"/>
      <c r="W24" s="710">
        <v>220.16553999999999</v>
      </c>
      <c r="X24" s="710"/>
      <c r="Y24" s="710"/>
      <c r="Z24" s="710">
        <v>208.43034</v>
      </c>
      <c r="AA24" s="710"/>
      <c r="AB24" s="710"/>
      <c r="AC24" s="710">
        <v>210.17568</v>
      </c>
      <c r="AD24" s="710">
        <v>191.89553999999998</v>
      </c>
      <c r="AE24" s="710"/>
      <c r="AF24" s="709"/>
      <c r="AG24" s="714"/>
      <c r="AH24" s="714"/>
      <c r="AI24" s="714"/>
      <c r="AJ24" s="714"/>
      <c r="AK24" s="714"/>
      <c r="AL24" s="714"/>
      <c r="AM24" s="714"/>
      <c r="AN24" s="714"/>
      <c r="AO24" s="714"/>
      <c r="AP24" s="714"/>
      <c r="AQ24" s="714"/>
      <c r="AR24" s="714"/>
      <c r="AS24" s="714"/>
      <c r="AT24" s="714"/>
    </row>
    <row r="25" spans="6:46">
      <c r="F25" s="707"/>
      <c r="G25" s="708">
        <v>44417</v>
      </c>
      <c r="H25" s="709"/>
      <c r="I25" s="709"/>
      <c r="J25" s="709"/>
      <c r="K25" s="709"/>
      <c r="L25" s="709"/>
      <c r="M25" s="709"/>
      <c r="N25" s="709"/>
      <c r="O25" s="710"/>
      <c r="P25" s="710"/>
      <c r="Q25" s="710"/>
      <c r="R25" s="710"/>
      <c r="S25" s="710"/>
      <c r="T25" s="710">
        <v>216.62241999999998</v>
      </c>
      <c r="U25" s="710"/>
      <c r="V25" s="710"/>
      <c r="W25" s="710">
        <v>218.00029999999998</v>
      </c>
      <c r="X25" s="710"/>
      <c r="Y25" s="710"/>
      <c r="Z25" s="710">
        <v>206.40941999999998</v>
      </c>
      <c r="AA25" s="710"/>
      <c r="AB25" s="710"/>
      <c r="AC25" s="710">
        <v>208.61405999999999</v>
      </c>
      <c r="AD25" s="710">
        <v>196.12109999999998</v>
      </c>
      <c r="AE25" s="710">
        <v>190.88507999999999</v>
      </c>
      <c r="AF25" s="709"/>
      <c r="AG25" s="714"/>
      <c r="AH25" s="714"/>
      <c r="AI25" s="714"/>
      <c r="AJ25" s="714"/>
      <c r="AK25" s="714"/>
      <c r="AL25" s="714"/>
      <c r="AM25" s="714"/>
      <c r="AN25" s="714"/>
      <c r="AO25" s="714"/>
      <c r="AP25" s="714"/>
      <c r="AQ25" s="714"/>
      <c r="AR25" s="714"/>
      <c r="AS25" s="714"/>
      <c r="AT25" s="714"/>
    </row>
    <row r="26" spans="6:46">
      <c r="F26" s="707"/>
      <c r="G26" s="708">
        <v>44424</v>
      </c>
      <c r="H26" s="709"/>
      <c r="I26" s="709"/>
      <c r="J26" s="709"/>
      <c r="K26" s="709"/>
      <c r="L26" s="709"/>
      <c r="M26" s="709"/>
      <c r="N26" s="709"/>
      <c r="O26" s="710"/>
      <c r="P26" s="710"/>
      <c r="Q26" s="710"/>
      <c r="R26" s="710"/>
      <c r="S26" s="710"/>
      <c r="T26" s="710">
        <v>222.33077999999998</v>
      </c>
      <c r="U26" s="710"/>
      <c r="V26" s="710"/>
      <c r="W26" s="710">
        <v>223.90549999999999</v>
      </c>
      <c r="X26" s="710"/>
      <c r="Y26" s="710"/>
      <c r="Z26" s="710">
        <v>211.7373</v>
      </c>
      <c r="AA26" s="710"/>
      <c r="AB26" s="710"/>
      <c r="AC26" s="710">
        <v>213.11519999999999</v>
      </c>
      <c r="AD26" s="710">
        <v>194.65134</v>
      </c>
      <c r="AE26" s="710">
        <v>190.15019999999998</v>
      </c>
      <c r="AF26" s="709"/>
      <c r="AG26" s="714"/>
      <c r="AH26" s="714"/>
      <c r="AI26" s="714"/>
      <c r="AJ26" s="714"/>
      <c r="AK26" s="714"/>
      <c r="AL26" s="714"/>
      <c r="AM26" s="714"/>
      <c r="AN26" s="714"/>
      <c r="AO26" s="714"/>
      <c r="AP26" s="714"/>
      <c r="AQ26" s="714"/>
      <c r="AR26" s="714"/>
      <c r="AS26" s="714"/>
      <c r="AT26" s="714"/>
    </row>
    <row r="27" spans="6:46">
      <c r="F27" s="707"/>
      <c r="G27" s="708">
        <v>44431</v>
      </c>
      <c r="H27" s="709"/>
      <c r="I27" s="709"/>
      <c r="J27" s="709"/>
      <c r="K27" s="709"/>
      <c r="L27" s="709"/>
      <c r="M27" s="709"/>
      <c r="N27" s="709"/>
      <c r="O27" s="710"/>
      <c r="P27" s="710"/>
      <c r="Q27" s="710"/>
      <c r="R27" s="710"/>
      <c r="S27" s="710"/>
      <c r="T27" s="710">
        <v>211.79983999999999</v>
      </c>
      <c r="U27" s="710"/>
      <c r="V27" s="710"/>
      <c r="W27" s="710">
        <v>210.81563999999997</v>
      </c>
      <c r="X27" s="710"/>
      <c r="Y27" s="710"/>
      <c r="Z27" s="710">
        <v>199.61177999999998</v>
      </c>
      <c r="AA27" s="710"/>
      <c r="AB27" s="710"/>
      <c r="AC27" s="710">
        <v>200.7141</v>
      </c>
      <c r="AD27" s="710">
        <v>187.39439999999999</v>
      </c>
      <c r="AE27" s="710">
        <v>183.90371999999999</v>
      </c>
      <c r="AF27" s="709"/>
      <c r="AG27" s="714"/>
      <c r="AH27" s="714"/>
      <c r="AI27" s="714"/>
      <c r="AJ27" s="714"/>
      <c r="AK27" s="714"/>
      <c r="AL27" s="714"/>
      <c r="AM27" s="714"/>
      <c r="AN27" s="714"/>
      <c r="AO27" s="714"/>
      <c r="AP27" s="714"/>
      <c r="AQ27" s="714"/>
      <c r="AR27" s="714"/>
      <c r="AS27" s="714"/>
      <c r="AT27" s="714"/>
    </row>
    <row r="28" spans="6:46">
      <c r="F28" s="707"/>
      <c r="G28" s="708">
        <v>44438</v>
      </c>
      <c r="H28" s="709"/>
      <c r="I28" s="709"/>
      <c r="J28" s="709"/>
      <c r="K28" s="709"/>
      <c r="L28" s="709"/>
      <c r="M28" s="709"/>
      <c r="N28" s="709"/>
      <c r="O28" s="710"/>
      <c r="P28" s="710"/>
      <c r="Q28" s="710"/>
      <c r="R28" s="710"/>
      <c r="S28" s="710"/>
      <c r="T28" s="710">
        <v>212.68562</v>
      </c>
      <c r="U28" s="710"/>
      <c r="V28" s="710"/>
      <c r="W28" s="710">
        <v>213.66981999999999</v>
      </c>
      <c r="X28" s="710"/>
      <c r="Y28" s="710"/>
      <c r="Z28" s="710">
        <v>202.36758</v>
      </c>
      <c r="AA28" s="710"/>
      <c r="AB28" s="710"/>
      <c r="AC28" s="710">
        <v>204.02106000000001</v>
      </c>
      <c r="AD28" s="710">
        <v>191.34438</v>
      </c>
      <c r="AE28" s="710">
        <v>187.66997999999998</v>
      </c>
      <c r="AF28" s="709"/>
      <c r="AG28" s="714"/>
      <c r="AH28" s="714"/>
      <c r="AI28" s="714"/>
      <c r="AJ28" s="714"/>
      <c r="AK28" s="714"/>
      <c r="AL28" s="714"/>
      <c r="AM28" s="714"/>
      <c r="AN28" s="714"/>
      <c r="AO28" s="714"/>
      <c r="AP28" s="714"/>
      <c r="AQ28" s="714"/>
      <c r="AR28" s="714"/>
      <c r="AS28" s="714"/>
      <c r="AT28" s="714"/>
    </row>
    <row r="29" spans="6:46">
      <c r="F29" s="707"/>
      <c r="G29" s="708">
        <v>44446</v>
      </c>
      <c r="H29" s="709"/>
      <c r="I29" s="709"/>
      <c r="J29" s="709"/>
      <c r="K29" s="709"/>
      <c r="L29" s="709"/>
      <c r="M29" s="709"/>
      <c r="N29" s="709"/>
      <c r="O29" s="710"/>
      <c r="P29" s="710"/>
      <c r="Q29" s="710"/>
      <c r="R29" s="710"/>
      <c r="S29" s="710"/>
      <c r="T29" s="710">
        <v>195.16685999999999</v>
      </c>
      <c r="U29" s="710"/>
      <c r="V29" s="710"/>
      <c r="W29" s="710">
        <v>201.07205999999999</v>
      </c>
      <c r="X29" s="710"/>
      <c r="Y29" s="710"/>
      <c r="Z29" s="710">
        <v>191.25252</v>
      </c>
      <c r="AA29" s="710"/>
      <c r="AB29" s="710"/>
      <c r="AC29" s="710">
        <v>193.91646</v>
      </c>
      <c r="AD29" s="710">
        <v>183.16883999999999</v>
      </c>
      <c r="AE29" s="710">
        <v>182.70954</v>
      </c>
      <c r="AF29" s="709"/>
      <c r="AG29" s="714"/>
      <c r="AH29" s="714"/>
      <c r="AI29" s="714"/>
      <c r="AJ29" s="714"/>
      <c r="AK29" s="714"/>
      <c r="AL29" s="714"/>
      <c r="AM29" s="714"/>
      <c r="AN29" s="714"/>
      <c r="AO29" s="714"/>
      <c r="AP29" s="714"/>
      <c r="AQ29" s="714"/>
      <c r="AR29" s="714"/>
      <c r="AS29" s="714"/>
      <c r="AT29" s="714"/>
    </row>
    <row r="30" spans="6:46">
      <c r="F30" s="707"/>
      <c r="G30" s="708">
        <v>44452</v>
      </c>
      <c r="H30" s="709"/>
      <c r="I30" s="709"/>
      <c r="J30" s="709"/>
      <c r="K30" s="709"/>
      <c r="L30" s="709"/>
      <c r="M30" s="709"/>
      <c r="N30" s="709"/>
      <c r="O30" s="710"/>
      <c r="P30" s="710"/>
      <c r="Q30" s="710"/>
      <c r="R30" s="710"/>
      <c r="S30" s="710"/>
      <c r="T30" s="710"/>
      <c r="U30" s="710"/>
      <c r="V30" s="710"/>
      <c r="W30" s="710">
        <v>202.05625999999998</v>
      </c>
      <c r="X30" s="710"/>
      <c r="Y30" s="710"/>
      <c r="Z30" s="710">
        <v>191.80367999999999</v>
      </c>
      <c r="AA30" s="673"/>
      <c r="AB30" s="673"/>
      <c r="AC30" s="673">
        <v>193.45715999999999</v>
      </c>
      <c r="AD30" s="673">
        <v>184.08743999999999</v>
      </c>
      <c r="AE30" s="673">
        <v>183.16883999999999</v>
      </c>
    </row>
    <row r="31" spans="6:46">
      <c r="F31" s="694"/>
      <c r="G31" s="672">
        <v>44459</v>
      </c>
      <c r="W31" s="673">
        <v>205.40253999999999</v>
      </c>
      <c r="X31" s="673"/>
      <c r="Y31" s="673"/>
      <c r="Z31" s="673">
        <v>194.65134</v>
      </c>
      <c r="AA31" s="673"/>
      <c r="AB31" s="673"/>
      <c r="AC31" s="673">
        <v>196.02923999999999</v>
      </c>
      <c r="AD31" s="673">
        <v>185.74091999999999</v>
      </c>
      <c r="AE31" s="673">
        <v>184.36302000000001</v>
      </c>
    </row>
    <row r="32" spans="6:46">
      <c r="F32" s="694"/>
      <c r="G32" s="672">
        <v>44466</v>
      </c>
      <c r="W32" s="673">
        <v>212.39035999999999</v>
      </c>
      <c r="X32" s="673"/>
      <c r="Y32" s="673"/>
      <c r="Z32" s="673">
        <v>200.98967999999999</v>
      </c>
      <c r="AA32" s="673"/>
      <c r="AB32" s="673"/>
      <c r="AC32" s="673">
        <v>202.5513</v>
      </c>
      <c r="AD32" s="673">
        <v>192.17112</v>
      </c>
      <c r="AE32" s="673">
        <v>190.33392000000001</v>
      </c>
    </row>
    <row r="33" spans="6:32">
      <c r="F33" s="694"/>
      <c r="G33" s="672">
        <v>44473</v>
      </c>
      <c r="W33" s="673">
        <v>212.88245999999998</v>
      </c>
      <c r="X33" s="673"/>
      <c r="Y33" s="673"/>
      <c r="Z33" s="673">
        <v>202.00013999999999</v>
      </c>
      <c r="AA33" s="673"/>
      <c r="AB33" s="673"/>
      <c r="AC33" s="673">
        <v>204.11292</v>
      </c>
      <c r="AD33" s="673">
        <v>197.95829999999998</v>
      </c>
      <c r="AE33" s="673">
        <v>196.30482000000001</v>
      </c>
    </row>
    <row r="34" spans="6:32">
      <c r="F34" s="694"/>
      <c r="G34" s="672">
        <v>44480</v>
      </c>
      <c r="W34" s="673">
        <v>209.83143999999999</v>
      </c>
      <c r="X34" s="673"/>
      <c r="Y34" s="673"/>
      <c r="Z34" s="673">
        <v>199.24433999999999</v>
      </c>
      <c r="AA34" s="673"/>
      <c r="AB34" s="673"/>
      <c r="AC34" s="673">
        <v>201.54084</v>
      </c>
      <c r="AD34" s="673">
        <v>195.01877999999999</v>
      </c>
      <c r="AE34" s="673">
        <v>193.73274000000001</v>
      </c>
    </row>
    <row r="35" spans="6:32">
      <c r="G35" s="672">
        <v>44487</v>
      </c>
      <c r="W35" s="673">
        <v>209.73301999999998</v>
      </c>
      <c r="X35" s="673"/>
      <c r="Y35" s="673"/>
      <c r="Z35" s="673">
        <v>198.60131999999999</v>
      </c>
      <c r="AA35" s="673"/>
      <c r="AB35" s="673"/>
      <c r="AC35" s="673">
        <v>199.97922</v>
      </c>
      <c r="AD35" s="673">
        <v>195.01877999999999</v>
      </c>
      <c r="AE35" s="673">
        <v>193.91646</v>
      </c>
    </row>
    <row r="36" spans="6:32">
      <c r="G36" s="672">
        <v>44494</v>
      </c>
      <c r="W36" s="673">
        <v>211.79983999999999</v>
      </c>
      <c r="X36" s="673"/>
      <c r="Y36" s="673"/>
      <c r="Z36" s="673">
        <v>200.89782</v>
      </c>
      <c r="AA36" s="673"/>
      <c r="AB36" s="673"/>
      <c r="AC36" s="673">
        <v>202.5513</v>
      </c>
      <c r="AD36" s="673">
        <v>196.76411999999999</v>
      </c>
      <c r="AE36" s="673">
        <v>195.93737999999999</v>
      </c>
    </row>
    <row r="37" spans="6:32">
      <c r="G37" s="672">
        <v>44501</v>
      </c>
      <c r="W37" s="673">
        <v>227.94072</v>
      </c>
      <c r="X37" s="673"/>
      <c r="Y37" s="673"/>
      <c r="Z37" s="673">
        <v>215.68727999999999</v>
      </c>
      <c r="AA37" s="673"/>
      <c r="AB37" s="673"/>
      <c r="AC37" s="673">
        <v>216.42215999999999</v>
      </c>
      <c r="AD37" s="673">
        <v>206.59314000000001</v>
      </c>
      <c r="AE37" s="673">
        <v>204.02106000000001</v>
      </c>
    </row>
    <row r="38" spans="6:32">
      <c r="G38" s="672">
        <v>44508</v>
      </c>
      <c r="W38" s="673">
        <v>217.11452</v>
      </c>
      <c r="X38" s="673"/>
      <c r="Y38" s="673"/>
      <c r="Z38" s="673">
        <v>206.13383999999999</v>
      </c>
      <c r="AA38" s="673"/>
      <c r="AB38" s="673"/>
      <c r="AC38" s="673">
        <v>208.79777999999999</v>
      </c>
      <c r="AD38" s="673">
        <v>200.62224000000001</v>
      </c>
      <c r="AE38" s="673">
        <v>197.86643999999998</v>
      </c>
    </row>
    <row r="39" spans="6:32">
      <c r="G39" s="672">
        <v>44515</v>
      </c>
      <c r="W39" s="673">
        <v>226.95651999999998</v>
      </c>
      <c r="X39" s="673"/>
      <c r="Y39" s="673"/>
      <c r="Z39" s="673">
        <v>214.58496</v>
      </c>
      <c r="AA39" s="673"/>
      <c r="AB39" s="673"/>
      <c r="AC39" s="673">
        <v>216.51401999999999</v>
      </c>
      <c r="AD39" s="673">
        <v>206.685</v>
      </c>
      <c r="AE39" s="673">
        <v>202.5513</v>
      </c>
    </row>
    <row r="40" spans="6:32">
      <c r="G40" s="672">
        <v>44522</v>
      </c>
      <c r="W40" s="673">
        <v>227.05493999999999</v>
      </c>
      <c r="X40" s="673"/>
      <c r="Y40" s="673"/>
      <c r="Z40" s="673">
        <v>214.67681999999999</v>
      </c>
      <c r="AA40" s="673"/>
      <c r="AB40" s="673"/>
      <c r="AC40" s="673">
        <v>216.60587999999998</v>
      </c>
      <c r="AD40" s="673">
        <v>208.43034</v>
      </c>
      <c r="AE40" s="673">
        <v>205.30709999999999</v>
      </c>
    </row>
    <row r="41" spans="6:32">
      <c r="G41" s="672">
        <v>44529</v>
      </c>
      <c r="W41" s="673">
        <v>228.72807999999998</v>
      </c>
      <c r="X41" s="673"/>
      <c r="Y41" s="673"/>
      <c r="Z41" s="673">
        <v>213.94193999999999</v>
      </c>
      <c r="AA41" s="673"/>
      <c r="AB41" s="673"/>
      <c r="AC41" s="673">
        <v>215.50355999999999</v>
      </c>
      <c r="AD41" s="673">
        <v>207.6036</v>
      </c>
      <c r="AE41" s="673">
        <v>204.38849999999999</v>
      </c>
    </row>
    <row r="42" spans="6:32">
      <c r="G42" s="672">
        <v>44536</v>
      </c>
      <c r="W42" s="673">
        <v>229.71227999999999</v>
      </c>
      <c r="X42" s="673"/>
      <c r="Y42" s="673"/>
      <c r="Z42" s="673">
        <v>214.40124</v>
      </c>
      <c r="AA42" s="673"/>
      <c r="AB42" s="673"/>
      <c r="AC42" s="673">
        <v>215.22798</v>
      </c>
      <c r="AD42" s="673">
        <v>206.77686</v>
      </c>
      <c r="AE42" s="673">
        <v>203.01059999999998</v>
      </c>
    </row>
    <row r="43" spans="6:32">
      <c r="G43" s="672">
        <v>44543</v>
      </c>
      <c r="Z43" s="673">
        <v>214.95239999999998</v>
      </c>
      <c r="AA43" s="673"/>
      <c r="AB43" s="673">
        <v>215.77913999999998</v>
      </c>
      <c r="AC43" s="673">
        <v>215.68727999999999</v>
      </c>
      <c r="AD43" s="673">
        <v>205.12338</v>
      </c>
      <c r="AE43" s="673">
        <v>199.33619999999999</v>
      </c>
      <c r="AF43" s="673"/>
    </row>
    <row r="44" spans="6:32">
      <c r="G44" s="672">
        <v>44550</v>
      </c>
      <c r="Z44" s="673">
        <v>217.15703999999999</v>
      </c>
      <c r="AA44" s="673"/>
      <c r="AB44" s="673">
        <v>217.52447999999998</v>
      </c>
      <c r="AC44" s="673">
        <v>216.69773999999998</v>
      </c>
      <c r="AD44" s="673">
        <v>205.95012</v>
      </c>
      <c r="AE44" s="673">
        <v>200.16293999999999</v>
      </c>
      <c r="AF44" s="673"/>
    </row>
    <row r="45" spans="6:32">
      <c r="G45" s="672">
        <v>44557</v>
      </c>
      <c r="Z45" s="673">
        <v>225.88373999999999</v>
      </c>
      <c r="AA45" s="673"/>
      <c r="AB45" s="673">
        <v>226.61861999999999</v>
      </c>
      <c r="AC45" s="673">
        <v>226.25118000000001</v>
      </c>
      <c r="AD45" s="673">
        <v>212.38031999999998</v>
      </c>
      <c r="AE45" s="673">
        <v>204.66407999999998</v>
      </c>
      <c r="AF45" s="673"/>
    </row>
    <row r="46" spans="6:32">
      <c r="G46" s="672">
        <v>44564</v>
      </c>
      <c r="Z46" s="673">
        <v>216.51401999999999</v>
      </c>
      <c r="AA46" s="673"/>
      <c r="AB46" s="673">
        <v>217.15703999999999</v>
      </c>
      <c r="AC46" s="673">
        <v>216.69773999999998</v>
      </c>
      <c r="AD46" s="673">
        <v>206.50127999999998</v>
      </c>
      <c r="AE46" s="673">
        <v>201.17339999999999</v>
      </c>
      <c r="AF46" s="673">
        <v>203.83733999999998</v>
      </c>
    </row>
    <row r="47" spans="6:32">
      <c r="AE47" s="673"/>
    </row>
    <row r="48" spans="6:32">
      <c r="AE48" s="673"/>
    </row>
    <row r="49" spans="6:31">
      <c r="AE49" s="673"/>
    </row>
    <row r="50" spans="6:31">
      <c r="AE50" s="673"/>
    </row>
    <row r="51" spans="6:31">
      <c r="AE51" s="673"/>
    </row>
    <row r="52" spans="6:31">
      <c r="AE52" s="673"/>
    </row>
    <row r="53" spans="6:31">
      <c r="AE53" s="673"/>
    </row>
    <row r="56" spans="6:31">
      <c r="F56" s="695"/>
    </row>
    <row r="57" spans="6:31">
      <c r="F57" s="695"/>
    </row>
    <row r="58" spans="6:31">
      <c r="F58" s="695"/>
    </row>
  </sheetData>
  <pageMargins left="0.70866141732283472" right="0.70866141732283472" top="0.74803149606299213" bottom="0.74803149606299213" header="0.31496062992125984" footer="0.31496062992125984"/>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pageSetUpPr fitToPage="1"/>
  </sheetPr>
  <dimension ref="A1:K42"/>
  <sheetViews>
    <sheetView topLeftCell="A34" workbookViewId="0">
      <selection activeCell="E40" sqref="E40"/>
    </sheetView>
  </sheetViews>
  <sheetFormatPr baseColWidth="10" defaultColWidth="11.07421875" defaultRowHeight="15" customHeight="1"/>
  <cols>
    <col min="1" max="1" width="4.4609375" style="269" customWidth="1"/>
    <col min="2" max="2" width="8.921875" style="269" customWidth="1"/>
    <col min="3" max="5" width="10.23046875" style="269" customWidth="1"/>
    <col min="6" max="6" width="7.4609375" style="269" customWidth="1"/>
    <col min="7" max="7" width="5.53515625" style="269" customWidth="1"/>
    <col min="8" max="8" width="6.3828125" style="269" customWidth="1"/>
    <col min="9" max="16384" width="11.07421875" style="269"/>
  </cols>
  <sheetData>
    <row r="1" spans="1:8" s="270" customFormat="1" ht="9.75" customHeight="1">
      <c r="A1" s="735"/>
      <c r="B1" s="735"/>
      <c r="C1" s="735"/>
      <c r="D1" s="735"/>
      <c r="E1" s="735"/>
      <c r="F1" s="735"/>
      <c r="G1" s="735"/>
      <c r="H1" s="385"/>
    </row>
    <row r="2" spans="1:8" s="270" customFormat="1" ht="15" customHeight="1">
      <c r="A2" s="746" t="s">
        <v>511</v>
      </c>
      <c r="B2" s="746"/>
      <c r="C2" s="746"/>
      <c r="D2" s="746"/>
      <c r="E2" s="746"/>
      <c r="F2" s="746"/>
      <c r="G2" s="746"/>
      <c r="H2" s="385"/>
    </row>
    <row r="3" spans="1:8" s="270" customFormat="1" ht="15" customHeight="1">
      <c r="A3" s="735" t="s">
        <v>512</v>
      </c>
      <c r="B3" s="735"/>
      <c r="C3" s="735"/>
      <c r="D3" s="735"/>
      <c r="E3" s="735"/>
      <c r="F3" s="735"/>
      <c r="G3" s="735"/>
      <c r="H3" s="385"/>
    </row>
    <row r="4" spans="1:8" s="270" customFormat="1" ht="15" customHeight="1">
      <c r="A4" s="281"/>
      <c r="B4" s="281"/>
      <c r="C4" s="281"/>
      <c r="D4" s="281"/>
      <c r="E4" s="281"/>
      <c r="F4" s="281"/>
      <c r="G4" s="281"/>
      <c r="H4" s="385"/>
    </row>
    <row r="5" spans="1:8" s="270" customFormat="1" ht="15" customHeight="1">
      <c r="A5" s="271"/>
      <c r="B5" s="272" t="s">
        <v>21</v>
      </c>
      <c r="C5" s="272"/>
      <c r="D5" s="272"/>
      <c r="E5" s="272"/>
      <c r="F5" s="272"/>
      <c r="G5" s="273" t="s">
        <v>22</v>
      </c>
      <c r="H5" s="102"/>
    </row>
    <row r="6" spans="1:8" s="270" customFormat="1" ht="9.75" customHeight="1">
      <c r="A6" s="274"/>
      <c r="B6" s="274"/>
      <c r="C6" s="274"/>
      <c r="D6" s="274"/>
      <c r="E6" s="274"/>
      <c r="F6" s="274"/>
      <c r="G6" s="268"/>
      <c r="H6" s="385"/>
    </row>
    <row r="7" spans="1:8" s="270" customFormat="1" ht="27" customHeight="1">
      <c r="A7" s="282" t="s">
        <v>513</v>
      </c>
      <c r="B7" s="902" t="s">
        <v>514</v>
      </c>
      <c r="C7" s="902"/>
      <c r="D7" s="902"/>
      <c r="E7" s="902"/>
      <c r="F7" s="902"/>
      <c r="G7" s="382">
        <v>44</v>
      </c>
      <c r="H7" s="385"/>
    </row>
    <row r="8" spans="1:8" s="270" customFormat="1" ht="15" customHeight="1">
      <c r="A8" s="282" t="s">
        <v>515</v>
      </c>
      <c r="B8" s="897" t="s">
        <v>516</v>
      </c>
      <c r="C8" s="897"/>
      <c r="D8" s="897"/>
      <c r="E8" s="897"/>
      <c r="F8" s="897"/>
      <c r="G8" s="382">
        <v>45</v>
      </c>
      <c r="H8" s="385"/>
    </row>
    <row r="9" spans="1:8" s="270" customFormat="1" ht="15" customHeight="1">
      <c r="A9" s="282" t="s">
        <v>517</v>
      </c>
      <c r="B9" s="897" t="s">
        <v>518</v>
      </c>
      <c r="C9" s="897"/>
      <c r="D9" s="897"/>
      <c r="E9" s="897"/>
      <c r="F9" s="897"/>
      <c r="G9" s="382">
        <v>46</v>
      </c>
      <c r="H9" s="385"/>
    </row>
    <row r="10" spans="1:8" s="270" customFormat="1" ht="13.2">
      <c r="A10" s="282" t="s">
        <v>519</v>
      </c>
      <c r="B10" s="897" t="s">
        <v>520</v>
      </c>
      <c r="C10" s="897"/>
      <c r="D10" s="897"/>
      <c r="E10" s="897"/>
      <c r="F10" s="897"/>
      <c r="G10" s="382">
        <v>47</v>
      </c>
      <c r="H10" s="385"/>
    </row>
    <row r="11" spans="1:8" s="270" customFormat="1" ht="27" customHeight="1">
      <c r="A11" s="282" t="s">
        <v>521</v>
      </c>
      <c r="B11" s="897" t="s">
        <v>522</v>
      </c>
      <c r="C11" s="897"/>
      <c r="D11" s="897"/>
      <c r="E11" s="897"/>
      <c r="F11" s="897"/>
      <c r="G11" s="382">
        <v>48</v>
      </c>
      <c r="H11" s="385"/>
    </row>
    <row r="12" spans="1:8" s="270" customFormat="1" ht="15" customHeight="1">
      <c r="A12" s="282" t="s">
        <v>523</v>
      </c>
      <c r="B12" s="897" t="s">
        <v>524</v>
      </c>
      <c r="C12" s="897"/>
      <c r="D12" s="897"/>
      <c r="E12" s="897"/>
      <c r="F12" s="897"/>
      <c r="G12" s="382">
        <v>49</v>
      </c>
      <c r="H12" s="385"/>
    </row>
    <row r="13" spans="1:8" s="270" customFormat="1" ht="15" customHeight="1">
      <c r="A13" s="282" t="s">
        <v>525</v>
      </c>
      <c r="B13" s="897" t="s">
        <v>526</v>
      </c>
      <c r="C13" s="897"/>
      <c r="D13" s="897"/>
      <c r="E13" s="897"/>
      <c r="F13" s="897"/>
      <c r="G13" s="382">
        <v>50</v>
      </c>
      <c r="H13" s="385"/>
    </row>
    <row r="14" spans="1:8" s="270" customFormat="1" ht="15" customHeight="1">
      <c r="A14" s="282" t="s">
        <v>527</v>
      </c>
      <c r="B14" s="898" t="s">
        <v>528</v>
      </c>
      <c r="C14" s="898"/>
      <c r="D14" s="898"/>
      <c r="E14" s="898"/>
      <c r="F14" s="898"/>
      <c r="G14" s="382">
        <v>51</v>
      </c>
      <c r="H14" s="385"/>
    </row>
    <row r="15" spans="1:8" s="270" customFormat="1" ht="15" customHeight="1">
      <c r="A15" s="282" t="s">
        <v>529</v>
      </c>
      <c r="B15" s="898" t="s">
        <v>530</v>
      </c>
      <c r="C15" s="898"/>
      <c r="D15" s="898"/>
      <c r="E15" s="898"/>
      <c r="F15" s="898"/>
      <c r="G15" s="382">
        <v>52</v>
      </c>
      <c r="H15" s="385"/>
    </row>
    <row r="16" spans="1:8" s="270" customFormat="1" ht="15" customHeight="1">
      <c r="A16" s="282" t="s">
        <v>531</v>
      </c>
      <c r="B16" s="898" t="s">
        <v>532</v>
      </c>
      <c r="C16" s="898"/>
      <c r="D16" s="898"/>
      <c r="E16" s="898"/>
      <c r="F16" s="898"/>
      <c r="G16" s="382">
        <v>53</v>
      </c>
      <c r="H16" s="385"/>
    </row>
    <row r="17" spans="1:8" s="270" customFormat="1" ht="15" customHeight="1">
      <c r="A17" s="282" t="s">
        <v>533</v>
      </c>
      <c r="B17" s="897" t="s">
        <v>534</v>
      </c>
      <c r="C17" s="897"/>
      <c r="D17" s="897"/>
      <c r="E17" s="897"/>
      <c r="F17" s="897"/>
      <c r="G17" s="382">
        <v>54</v>
      </c>
      <c r="H17" s="385"/>
    </row>
    <row r="18" spans="1:8" s="270" customFormat="1" ht="15" customHeight="1">
      <c r="A18" s="282" t="s">
        <v>535</v>
      </c>
      <c r="B18" s="897" t="s">
        <v>264</v>
      </c>
      <c r="C18" s="897"/>
      <c r="D18" s="897"/>
      <c r="E18" s="897"/>
      <c r="F18" s="897"/>
      <c r="G18" s="382">
        <v>55</v>
      </c>
      <c r="H18" s="385"/>
    </row>
    <row r="19" spans="1:8" s="270" customFormat="1" ht="15" customHeight="1">
      <c r="A19" s="282" t="s">
        <v>536</v>
      </c>
      <c r="B19" s="897" t="s">
        <v>54</v>
      </c>
      <c r="C19" s="897"/>
      <c r="D19" s="897"/>
      <c r="E19" s="897"/>
      <c r="F19" s="897"/>
      <c r="G19" s="382">
        <v>56</v>
      </c>
      <c r="H19" s="385"/>
    </row>
    <row r="20" spans="1:8" s="270" customFormat="1" ht="15" customHeight="1">
      <c r="A20" s="282" t="s">
        <v>537</v>
      </c>
      <c r="B20" s="897" t="s">
        <v>538</v>
      </c>
      <c r="C20" s="897"/>
      <c r="D20" s="897"/>
      <c r="E20" s="897"/>
      <c r="F20" s="897"/>
      <c r="G20" s="382">
        <v>57</v>
      </c>
      <c r="H20" s="385"/>
    </row>
    <row r="21" spans="1:8" s="270" customFormat="1" ht="30.75" customHeight="1">
      <c r="A21" s="279" t="s">
        <v>539</v>
      </c>
      <c r="B21" s="897" t="s">
        <v>540</v>
      </c>
      <c r="C21" s="897"/>
      <c r="D21" s="897"/>
      <c r="E21" s="897"/>
      <c r="F21" s="897"/>
      <c r="G21" s="382">
        <v>59</v>
      </c>
      <c r="H21" s="385"/>
    </row>
    <row r="22" spans="1:8" s="270" customFormat="1" ht="15" customHeight="1">
      <c r="A22" s="385"/>
      <c r="B22" s="274"/>
      <c r="C22" s="274"/>
      <c r="D22" s="274"/>
      <c r="E22" s="274"/>
      <c r="F22" s="274"/>
      <c r="G22" s="383"/>
      <c r="H22" s="385"/>
    </row>
    <row r="23" spans="1:8" s="270" customFormat="1" ht="15" customHeight="1">
      <c r="A23" s="271" t="s">
        <v>76</v>
      </c>
      <c r="B23" s="272" t="s">
        <v>21</v>
      </c>
      <c r="C23" s="272"/>
      <c r="D23" s="272"/>
      <c r="E23" s="272"/>
      <c r="F23" s="272"/>
      <c r="G23" s="273" t="s">
        <v>22</v>
      </c>
      <c r="H23" s="385"/>
    </row>
    <row r="24" spans="1:8" s="270" customFormat="1" ht="12" customHeight="1">
      <c r="A24" s="385"/>
      <c r="B24" s="274"/>
      <c r="C24" s="274"/>
      <c r="D24" s="274"/>
      <c r="E24" s="274"/>
      <c r="F24" s="274"/>
      <c r="G24" s="268"/>
      <c r="H24" s="385"/>
    </row>
    <row r="25" spans="1:8" s="270" customFormat="1" ht="15.75" customHeight="1">
      <c r="A25" s="282" t="s">
        <v>513</v>
      </c>
      <c r="B25" s="864" t="s">
        <v>541</v>
      </c>
      <c r="C25" s="864"/>
      <c r="D25" s="864"/>
      <c r="E25" s="864"/>
      <c r="F25" s="864"/>
      <c r="G25" s="384">
        <v>44</v>
      </c>
      <c r="H25" s="385"/>
    </row>
    <row r="26" spans="1:8" s="270" customFormat="1" ht="15.75" customHeight="1">
      <c r="A26" s="282" t="s">
        <v>515</v>
      </c>
      <c r="B26" s="901" t="s">
        <v>542</v>
      </c>
      <c r="C26" s="901"/>
      <c r="D26" s="901"/>
      <c r="E26" s="901"/>
      <c r="F26" s="901"/>
      <c r="G26" s="384">
        <v>45</v>
      </c>
      <c r="H26" s="385"/>
    </row>
    <row r="27" spans="1:8" s="270" customFormat="1" ht="30.75" customHeight="1">
      <c r="A27" s="282" t="s">
        <v>517</v>
      </c>
      <c r="B27" s="897" t="s">
        <v>543</v>
      </c>
      <c r="C27" s="897"/>
      <c r="D27" s="897"/>
      <c r="E27" s="897"/>
      <c r="F27" s="897"/>
      <c r="G27" s="384">
        <v>47</v>
      </c>
      <c r="H27" s="385"/>
    </row>
    <row r="28" spans="1:8" s="270" customFormat="1" ht="18" customHeight="1">
      <c r="A28" s="626" t="s">
        <v>519</v>
      </c>
      <c r="B28" s="901" t="s">
        <v>544</v>
      </c>
      <c r="C28" s="901"/>
      <c r="D28" s="901"/>
      <c r="E28" s="901"/>
      <c r="F28" s="901"/>
      <c r="G28" s="384">
        <v>50</v>
      </c>
      <c r="H28" s="385"/>
    </row>
    <row r="29" spans="1:8" s="270" customFormat="1" ht="18.75" customHeight="1">
      <c r="A29" s="626" t="s">
        <v>521</v>
      </c>
      <c r="B29" s="864" t="s">
        <v>545</v>
      </c>
      <c r="C29" s="866"/>
      <c r="D29" s="866"/>
      <c r="E29" s="866"/>
      <c r="F29" s="866"/>
      <c r="G29" s="384">
        <v>51</v>
      </c>
      <c r="H29" s="385"/>
    </row>
    <row r="30" spans="1:8" s="270" customFormat="1" ht="17.25" customHeight="1">
      <c r="A30" s="626" t="s">
        <v>523</v>
      </c>
      <c r="B30" s="864" t="s">
        <v>546</v>
      </c>
      <c r="C30" s="866"/>
      <c r="D30" s="866"/>
      <c r="E30" s="866"/>
      <c r="F30" s="866"/>
      <c r="G30" s="384">
        <v>52</v>
      </c>
      <c r="H30" s="385"/>
    </row>
    <row r="31" spans="1:8" s="270" customFormat="1" ht="15" customHeight="1">
      <c r="A31" s="626" t="s">
        <v>525</v>
      </c>
      <c r="B31" s="899" t="s">
        <v>547</v>
      </c>
      <c r="C31" s="900"/>
      <c r="D31" s="900"/>
      <c r="E31" s="900"/>
      <c r="F31" s="900"/>
      <c r="G31" s="384">
        <v>53</v>
      </c>
      <c r="H31" s="385"/>
    </row>
    <row r="32" spans="1:8" s="270" customFormat="1" ht="15" customHeight="1">
      <c r="A32" s="626" t="s">
        <v>527</v>
      </c>
      <c r="B32" s="901" t="s">
        <v>548</v>
      </c>
      <c r="C32" s="901"/>
      <c r="D32" s="901"/>
      <c r="E32" s="901"/>
      <c r="F32" s="901"/>
      <c r="G32" s="384">
        <v>54</v>
      </c>
      <c r="H32" s="385"/>
    </row>
    <row r="33" spans="1:11" s="270" customFormat="1" ht="15" customHeight="1">
      <c r="A33" s="626" t="s">
        <v>529</v>
      </c>
      <c r="B33" s="901" t="s">
        <v>549</v>
      </c>
      <c r="C33" s="901"/>
      <c r="D33" s="901"/>
      <c r="E33" s="901"/>
      <c r="F33" s="901"/>
      <c r="G33" s="384">
        <v>55</v>
      </c>
      <c r="H33" s="385"/>
      <c r="I33" s="385"/>
      <c r="J33" s="385"/>
      <c r="K33" s="385"/>
    </row>
    <row r="34" spans="1:11" s="270" customFormat="1" ht="19.5" customHeight="1">
      <c r="A34" s="626" t="s">
        <v>531</v>
      </c>
      <c r="B34" s="901" t="s">
        <v>550</v>
      </c>
      <c r="C34" s="901"/>
      <c r="D34" s="901"/>
      <c r="E34" s="901"/>
      <c r="F34" s="901"/>
      <c r="G34" s="384">
        <v>57</v>
      </c>
      <c r="H34" s="385"/>
      <c r="I34" s="385"/>
      <c r="J34" s="385"/>
      <c r="K34" s="385"/>
    </row>
    <row r="35" spans="1:11" s="270" customFormat="1" ht="16.5" customHeight="1">
      <c r="A35" s="385" t="s">
        <v>533</v>
      </c>
      <c r="B35" s="899" t="s">
        <v>551</v>
      </c>
      <c r="C35" s="900"/>
      <c r="D35" s="900"/>
      <c r="E35" s="900"/>
      <c r="F35" s="900"/>
      <c r="G35" s="384">
        <v>58</v>
      </c>
      <c r="H35" s="385"/>
      <c r="I35" s="385"/>
      <c r="J35" s="385"/>
      <c r="K35" s="385"/>
    </row>
    <row r="36" spans="1:11" s="270" customFormat="1" ht="30.75" customHeight="1">
      <c r="A36" s="385" t="s">
        <v>535</v>
      </c>
      <c r="B36" s="899" t="s">
        <v>552</v>
      </c>
      <c r="C36" s="899"/>
      <c r="D36" s="899"/>
      <c r="E36" s="899"/>
      <c r="F36" s="899"/>
      <c r="G36" s="384">
        <v>60</v>
      </c>
      <c r="H36" s="385"/>
      <c r="I36" s="385"/>
      <c r="J36" s="385"/>
      <c r="K36" s="385"/>
    </row>
    <row r="37" spans="1:11" s="270" customFormat="1" ht="37.5" customHeight="1">
      <c r="A37" s="385" t="s">
        <v>536</v>
      </c>
      <c r="B37" s="899" t="s">
        <v>553</v>
      </c>
      <c r="C37" s="899"/>
      <c r="D37" s="899"/>
      <c r="E37" s="899"/>
      <c r="F37" s="899"/>
      <c r="G37" s="384">
        <v>61</v>
      </c>
      <c r="H37" s="385"/>
      <c r="I37" s="385"/>
      <c r="J37" s="385"/>
      <c r="K37" s="506"/>
    </row>
    <row r="38" spans="1:11" s="270" customFormat="1" ht="12" customHeight="1">
      <c r="A38" s="277"/>
      <c r="B38" s="385"/>
      <c r="C38" s="385"/>
      <c r="D38" s="385"/>
      <c r="E38" s="385"/>
      <c r="F38" s="385"/>
      <c r="G38" s="385"/>
      <c r="H38" s="385"/>
      <c r="I38" s="385"/>
      <c r="J38" s="385"/>
      <c r="K38" s="506"/>
    </row>
    <row r="39" spans="1:11" s="270" customFormat="1" ht="12" customHeight="1">
      <c r="A39" s="385"/>
      <c r="B39" s="103"/>
      <c r="C39" s="385"/>
      <c r="D39" s="385"/>
      <c r="E39" s="385"/>
      <c r="F39" s="385"/>
      <c r="G39" s="385"/>
      <c r="H39" s="385"/>
      <c r="I39" s="385"/>
      <c r="J39" s="385"/>
      <c r="K39" s="506"/>
    </row>
    <row r="40" spans="1:11" ht="15" customHeight="1">
      <c r="B40" s="385"/>
      <c r="C40" s="385"/>
      <c r="D40" s="385"/>
      <c r="E40" s="385"/>
      <c r="F40" s="385"/>
      <c r="G40" s="385"/>
      <c r="H40" s="385"/>
    </row>
    <row r="41" spans="1:11" ht="15" customHeight="1">
      <c r="A41" s="279"/>
    </row>
    <row r="42" spans="1:11" ht="15" customHeight="1">
      <c r="B42" s="865"/>
      <c r="C42" s="865"/>
      <c r="D42" s="865"/>
      <c r="E42" s="865"/>
      <c r="F42" s="865"/>
    </row>
  </sheetData>
  <mergeCells count="32">
    <mergeCell ref="B42:F42"/>
    <mergeCell ref="B26:F26"/>
    <mergeCell ref="B27:F27"/>
    <mergeCell ref="B28:F28"/>
    <mergeCell ref="B29:F29"/>
    <mergeCell ref="B34:F34"/>
    <mergeCell ref="B35:F35"/>
    <mergeCell ref="B36:F36"/>
    <mergeCell ref="B37:F37"/>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phoneticPr fontId="47" type="noConversion"/>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 ref="G37" location="'61'!A1" display="'61'!A1" xr:uid="{E2CE65FC-9153-4DB8-A450-CDF82036A244}"/>
  </hyperlinks>
  <pageMargins left="0.70866141732283472" right="0.70866141732283472" top="1.299212598425197" bottom="0.74803149606299213" header="0.31496062992125984" footer="0.31496062992125984"/>
  <pageSetup paperSize="126" orientation="portrait" r:id="rId1"/>
  <headerFooter differentFirst="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79998168889431442"/>
    <pageSetUpPr fitToPage="1"/>
  </sheetPr>
  <dimension ref="B1:BC56"/>
  <sheetViews>
    <sheetView topLeftCell="A19" zoomScaleNormal="100" workbookViewId="0">
      <selection activeCell="G14" sqref="G14"/>
    </sheetView>
  </sheetViews>
  <sheetFormatPr baseColWidth="10" defaultColWidth="10.921875" defaultRowHeight="11.4"/>
  <cols>
    <col min="1" max="1" width="0.61328125" style="1" customWidth="1"/>
    <col min="2" max="2" width="10.07421875" style="1" customWidth="1"/>
    <col min="3" max="7" width="10.69140625" style="1" customWidth="1"/>
    <col min="8" max="8" width="4.3828125" style="1" customWidth="1"/>
    <col min="9" max="9" width="7.921875" style="1" hidden="1" customWidth="1"/>
    <col min="10" max="10" width="5.53515625" style="1" hidden="1" customWidth="1"/>
    <col min="11" max="15" width="7.921875" style="1" hidden="1" customWidth="1"/>
    <col min="16" max="16" width="5.53515625" style="1" hidden="1" customWidth="1"/>
    <col min="17" max="17" width="6.61328125" style="1" hidden="1" customWidth="1"/>
    <col min="18" max="19" width="7.921875" style="1" hidden="1" customWidth="1"/>
    <col min="20" max="16384" width="10.921875" style="1"/>
  </cols>
  <sheetData>
    <row r="1" spans="2:55" s="15" customFormat="1" ht="13.2">
      <c r="B1" s="725" t="s">
        <v>90</v>
      </c>
      <c r="C1" s="725"/>
      <c r="D1" s="725"/>
      <c r="E1" s="725"/>
      <c r="F1" s="725"/>
      <c r="G1" s="725"/>
      <c r="I1" s="909" t="s">
        <v>554</v>
      </c>
      <c r="J1" s="904"/>
      <c r="K1" s="904"/>
      <c r="L1" s="904"/>
      <c r="M1" s="904"/>
      <c r="N1" s="904"/>
      <c r="O1" s="904"/>
      <c r="P1" s="904"/>
      <c r="Q1" s="904"/>
      <c r="R1" s="904"/>
      <c r="S1" s="904"/>
    </row>
    <row r="2" spans="2:55" s="15" customFormat="1" ht="13.2">
      <c r="B2" s="17"/>
      <c r="C2" s="17"/>
      <c r="D2" s="17"/>
      <c r="E2" s="17"/>
      <c r="F2" s="17"/>
      <c r="G2" s="17"/>
    </row>
    <row r="3" spans="2:55" s="15" customFormat="1" ht="13.5" customHeight="1">
      <c r="B3" s="812" t="s">
        <v>555</v>
      </c>
      <c r="C3" s="812"/>
      <c r="D3" s="812"/>
      <c r="E3" s="812"/>
      <c r="F3" s="812"/>
      <c r="G3" s="812"/>
      <c r="I3" s="903" t="s">
        <v>556</v>
      </c>
      <c r="J3" s="904"/>
      <c r="K3" s="904"/>
      <c r="L3" s="904"/>
      <c r="M3" s="904"/>
      <c r="N3" s="904"/>
      <c r="O3" s="904"/>
      <c r="P3" s="904"/>
      <c r="Q3" s="904"/>
      <c r="R3" s="904"/>
      <c r="S3" s="904"/>
    </row>
    <row r="4" spans="2:55" s="15" customFormat="1" ht="13.2">
      <c r="B4" s="725" t="s">
        <v>92</v>
      </c>
      <c r="C4" s="725"/>
      <c r="D4" s="725"/>
      <c r="E4" s="725"/>
      <c r="F4" s="725"/>
      <c r="G4" s="725"/>
    </row>
    <row r="5" spans="2:55" s="22" customFormat="1" ht="30" customHeight="1">
      <c r="B5" s="187" t="s">
        <v>93</v>
      </c>
      <c r="C5" s="104" t="s">
        <v>416</v>
      </c>
      <c r="D5" s="104" t="s">
        <v>95</v>
      </c>
      <c r="E5" s="104" t="s">
        <v>96</v>
      </c>
      <c r="F5" s="104" t="s">
        <v>97</v>
      </c>
      <c r="G5" s="104" t="s">
        <v>417</v>
      </c>
      <c r="H5" s="15"/>
      <c r="I5" s="903" t="s">
        <v>557</v>
      </c>
      <c r="J5" s="904"/>
      <c r="K5" s="904"/>
      <c r="L5" s="904"/>
      <c r="M5" s="904"/>
      <c r="N5" s="904"/>
      <c r="O5" s="904"/>
      <c r="P5" s="904"/>
      <c r="Q5" s="904"/>
      <c r="R5" s="904"/>
      <c r="S5" s="904"/>
    </row>
    <row r="6" spans="2:55" s="22" customFormat="1" ht="15.6" customHeight="1">
      <c r="B6" s="26">
        <v>44317</v>
      </c>
      <c r="C6" s="358">
        <v>175.92</v>
      </c>
      <c r="D6" s="358">
        <v>505.45</v>
      </c>
      <c r="E6" s="358">
        <v>513.35</v>
      </c>
      <c r="F6" s="358">
        <v>46.47</v>
      </c>
      <c r="G6" s="358">
        <v>168.02</v>
      </c>
      <c r="H6" s="27"/>
    </row>
    <row r="7" spans="2:55" s="22" customFormat="1" ht="15.75" customHeight="1">
      <c r="B7" s="26">
        <v>44348</v>
      </c>
      <c r="C7" s="358">
        <v>176.33</v>
      </c>
      <c r="D7" s="358">
        <v>506.62</v>
      </c>
      <c r="E7" s="358">
        <v>514.54</v>
      </c>
      <c r="F7" s="358">
        <v>46.97</v>
      </c>
      <c r="G7" s="358">
        <v>168.41</v>
      </c>
      <c r="H7" s="27"/>
      <c r="I7" s="903" t="s">
        <v>558</v>
      </c>
      <c r="J7" s="904"/>
      <c r="K7" s="904"/>
      <c r="L7" s="904"/>
      <c r="M7" s="904"/>
      <c r="N7" s="904"/>
      <c r="O7" s="904"/>
      <c r="P7" s="904"/>
      <c r="Q7" s="904"/>
      <c r="R7" s="904"/>
      <c r="S7" s="904"/>
    </row>
    <row r="8" spans="2:55" s="22" customFormat="1" ht="15.75" customHeight="1" thickBot="1">
      <c r="B8" s="26">
        <v>44378</v>
      </c>
      <c r="C8" s="358">
        <v>174.92</v>
      </c>
      <c r="D8" s="446">
        <v>506.04</v>
      </c>
      <c r="E8" s="358">
        <v>513.99</v>
      </c>
      <c r="F8" s="358">
        <v>47.12</v>
      </c>
      <c r="G8" s="358">
        <v>166.98</v>
      </c>
      <c r="H8" s="27"/>
      <c r="I8" s="188"/>
      <c r="J8" s="188"/>
      <c r="K8" s="188"/>
      <c r="L8" s="188"/>
      <c r="M8" s="188"/>
      <c r="N8" s="188"/>
      <c r="O8" s="188"/>
      <c r="P8" s="188"/>
      <c r="Q8" s="188"/>
      <c r="R8" s="188"/>
      <c r="S8" s="188"/>
    </row>
    <row r="9" spans="2:55" s="22" customFormat="1" ht="15.75" customHeight="1" thickTop="1" thickBot="1">
      <c r="B9" s="26">
        <v>44409</v>
      </c>
      <c r="C9" s="358">
        <v>176.95</v>
      </c>
      <c r="D9" s="358">
        <v>507.45</v>
      </c>
      <c r="E9" s="358">
        <v>514.25</v>
      </c>
      <c r="F9" s="358">
        <v>47.67</v>
      </c>
      <c r="G9" s="358">
        <v>170.14</v>
      </c>
      <c r="H9" s="27"/>
      <c r="I9" s="905" t="s">
        <v>559</v>
      </c>
      <c r="J9" s="906"/>
      <c r="K9" s="189" t="s">
        <v>560</v>
      </c>
      <c r="L9" s="189" t="s">
        <v>561</v>
      </c>
      <c r="M9" s="189" t="s">
        <v>562</v>
      </c>
      <c r="N9" s="189" t="s">
        <v>563</v>
      </c>
      <c r="O9" s="189" t="s">
        <v>564</v>
      </c>
      <c r="P9" s="907" t="s">
        <v>565</v>
      </c>
      <c r="Q9" s="908"/>
      <c r="R9" s="188"/>
      <c r="S9" s="188"/>
    </row>
    <row r="10" spans="2:55" s="22" customFormat="1" ht="15.75" customHeight="1" thickTop="1">
      <c r="B10" s="26">
        <v>44440</v>
      </c>
      <c r="C10" s="358">
        <v>185.97</v>
      </c>
      <c r="D10" s="358">
        <v>507.95</v>
      </c>
      <c r="E10" s="358">
        <v>512.07000000000005</v>
      </c>
      <c r="F10" s="358">
        <v>48.53</v>
      </c>
      <c r="G10" s="358">
        <v>181.85</v>
      </c>
      <c r="H10" s="27"/>
      <c r="I10" s="190"/>
      <c r="J10" s="191"/>
      <c r="K10" s="192"/>
      <c r="L10" s="192"/>
      <c r="M10" s="192"/>
      <c r="N10" s="192"/>
      <c r="O10" s="192"/>
      <c r="P10" s="910"/>
      <c r="Q10" s="911"/>
      <c r="R10" s="188"/>
      <c r="S10" s="188"/>
      <c r="T10" s="193"/>
      <c r="U10" s="193"/>
      <c r="V10" s="193"/>
      <c r="W10" s="193"/>
      <c r="X10" s="193"/>
      <c r="Y10" s="194"/>
      <c r="Z10" s="98"/>
    </row>
    <row r="11" spans="2:55" s="22" customFormat="1" ht="15.75" customHeight="1">
      <c r="B11" s="26">
        <v>44470</v>
      </c>
      <c r="C11" s="358">
        <v>185.24</v>
      </c>
      <c r="D11" s="358">
        <v>510.7</v>
      </c>
      <c r="E11" s="358">
        <v>512.30999999999995</v>
      </c>
      <c r="F11" s="358">
        <v>49.72</v>
      </c>
      <c r="G11" s="358">
        <v>183.63</v>
      </c>
      <c r="H11" s="27"/>
      <c r="I11" s="912" t="s">
        <v>566</v>
      </c>
      <c r="J11" s="195" t="s">
        <v>567</v>
      </c>
      <c r="K11" s="196">
        <v>103.46</v>
      </c>
      <c r="L11" s="196">
        <v>469.5</v>
      </c>
      <c r="M11" s="196">
        <v>39.659999999999997</v>
      </c>
      <c r="N11" s="196">
        <v>483.68</v>
      </c>
      <c r="O11" s="196">
        <v>41.62</v>
      </c>
      <c r="P11" s="913">
        <v>89.28</v>
      </c>
      <c r="Q11" s="904"/>
      <c r="R11" s="188"/>
      <c r="S11" s="188"/>
      <c r="T11" s="197"/>
      <c r="U11" s="467"/>
      <c r="V11" s="197"/>
      <c r="W11" s="197"/>
      <c r="X11" s="197"/>
      <c r="Y11" s="198"/>
      <c r="Z11" s="199"/>
    </row>
    <row r="12" spans="2:55" s="22" customFormat="1" ht="15.75" customHeight="1">
      <c r="B12" s="26">
        <v>44501</v>
      </c>
      <c r="C12" s="358">
        <v>187.49</v>
      </c>
      <c r="D12" s="358">
        <v>511.72</v>
      </c>
      <c r="E12" s="358">
        <v>511.27</v>
      </c>
      <c r="F12" s="358">
        <v>49.66</v>
      </c>
      <c r="G12" s="358">
        <v>187.94</v>
      </c>
      <c r="H12" s="27"/>
      <c r="I12" s="904"/>
      <c r="J12" s="195" t="s">
        <v>568</v>
      </c>
      <c r="K12" s="196">
        <v>103.65</v>
      </c>
      <c r="L12" s="196">
        <v>471.09</v>
      </c>
      <c r="M12" s="196">
        <v>40.020000000000003</v>
      </c>
      <c r="N12" s="196">
        <v>484.23</v>
      </c>
      <c r="O12" s="196">
        <v>41.66</v>
      </c>
      <c r="P12" s="913">
        <v>90.51</v>
      </c>
      <c r="Q12" s="904"/>
      <c r="R12" s="188"/>
      <c r="S12" s="188"/>
      <c r="T12" s="197"/>
      <c r="U12" s="197"/>
      <c r="V12" s="197"/>
      <c r="W12" s="197"/>
      <c r="X12" s="197"/>
      <c r="Y12" s="198"/>
      <c r="Z12" s="199"/>
    </row>
    <row r="13" spans="2:55" s="22" customFormat="1" ht="15.75" customHeight="1">
      <c r="B13" s="26">
        <v>44531</v>
      </c>
      <c r="C13" s="358">
        <v>186.93</v>
      </c>
      <c r="D13" s="668">
        <v>510.78</v>
      </c>
      <c r="E13" s="668">
        <v>510.91</v>
      </c>
      <c r="F13" s="358">
        <v>49.74</v>
      </c>
      <c r="G13" s="358">
        <v>186.8</v>
      </c>
      <c r="H13" s="27"/>
      <c r="I13" s="912" t="s">
        <v>569</v>
      </c>
      <c r="J13" s="195" t="s">
        <v>567</v>
      </c>
      <c r="K13" s="196">
        <v>1.55</v>
      </c>
      <c r="L13" s="196">
        <v>6.11</v>
      </c>
      <c r="M13" s="196">
        <v>0.76</v>
      </c>
      <c r="N13" s="196">
        <v>3.85</v>
      </c>
      <c r="O13" s="196">
        <v>3.24</v>
      </c>
      <c r="P13" s="913">
        <v>1.33</v>
      </c>
      <c r="Q13" s="904"/>
      <c r="R13" s="188"/>
      <c r="S13" s="188"/>
    </row>
    <row r="14" spans="2:55" s="22" customFormat="1" ht="15.75" customHeight="1">
      <c r="B14" s="26">
        <v>44562</v>
      </c>
      <c r="C14" s="480">
        <v>186.48</v>
      </c>
      <c r="D14" s="480">
        <v>509.87</v>
      </c>
      <c r="E14" s="480">
        <v>510.29</v>
      </c>
      <c r="F14" s="480">
        <v>49.86</v>
      </c>
      <c r="G14" s="480">
        <v>186.06</v>
      </c>
      <c r="H14" s="96"/>
      <c r="I14" s="904"/>
      <c r="J14" s="195" t="s">
        <v>568</v>
      </c>
      <c r="K14" s="196">
        <v>1.55</v>
      </c>
      <c r="L14" s="196">
        <v>6.11</v>
      </c>
      <c r="M14" s="196">
        <v>0.76</v>
      </c>
      <c r="N14" s="196">
        <v>3.85</v>
      </c>
      <c r="O14" s="196">
        <v>3.18</v>
      </c>
      <c r="P14" s="913">
        <v>1.39</v>
      </c>
      <c r="Q14" s="904"/>
      <c r="R14" s="188"/>
      <c r="S14" s="188"/>
      <c r="T14" s="197"/>
      <c r="U14" s="197"/>
      <c r="V14" s="197"/>
      <c r="W14" s="197"/>
      <c r="X14" s="197"/>
      <c r="Y14" s="197"/>
      <c r="Z14" s="197"/>
      <c r="AA14" s="197"/>
      <c r="AB14" s="197"/>
      <c r="AC14" s="197"/>
    </row>
    <row r="15" spans="2:55" s="200" customFormat="1" ht="15.75" customHeight="1">
      <c r="B15" s="26">
        <v>44593</v>
      </c>
      <c r="C15" s="677"/>
      <c r="D15" s="677"/>
      <c r="E15" s="677"/>
      <c r="F15" s="677"/>
      <c r="G15" s="677"/>
      <c r="H15" s="22"/>
      <c r="I15" s="912" t="s">
        <v>570</v>
      </c>
      <c r="J15" s="195" t="s">
        <v>567</v>
      </c>
      <c r="K15" s="196">
        <v>101.91</v>
      </c>
      <c r="L15" s="196">
        <v>463.39</v>
      </c>
      <c r="M15" s="196">
        <v>38.9</v>
      </c>
      <c r="N15" s="196">
        <v>479.82</v>
      </c>
      <c r="O15" s="196">
        <v>38.380000000000003</v>
      </c>
      <c r="P15" s="913">
        <v>87.96</v>
      </c>
      <c r="Q15" s="904"/>
      <c r="R15" s="188"/>
      <c r="S15" s="188"/>
      <c r="T15" s="197"/>
      <c r="U15" s="197"/>
      <c r="V15" s="197"/>
      <c r="W15" s="197"/>
      <c r="X15" s="197"/>
      <c r="Y15" s="197"/>
      <c r="Z15" s="197"/>
      <c r="AA15" s="197"/>
      <c r="AB15" s="197"/>
      <c r="AC15" s="197"/>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row>
    <row r="16" spans="2:55" s="200" customFormat="1" ht="15.75" customHeight="1">
      <c r="B16" s="26">
        <v>44621</v>
      </c>
      <c r="C16" s="361"/>
      <c r="D16" s="361"/>
      <c r="E16" s="361"/>
      <c r="F16" s="361"/>
      <c r="G16" s="361"/>
      <c r="H16" s="98"/>
      <c r="I16" s="912"/>
      <c r="J16" s="195"/>
      <c r="K16" s="196"/>
      <c r="L16" s="196"/>
      <c r="M16" s="196"/>
      <c r="N16" s="196"/>
      <c r="O16" s="196"/>
      <c r="P16" s="196"/>
      <c r="Q16" s="201"/>
      <c r="R16" s="188"/>
      <c r="S16" s="188"/>
      <c r="T16" s="197"/>
      <c r="U16" s="197"/>
      <c r="V16" s="197"/>
      <c r="W16" s="197"/>
      <c r="X16" s="197"/>
      <c r="Y16" s="197"/>
      <c r="Z16" s="197"/>
      <c r="AA16" s="197"/>
      <c r="AB16" s="197"/>
      <c r="AC16" s="197"/>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row>
    <row r="17" spans="2:55" s="200" customFormat="1" ht="15.75" customHeight="1">
      <c r="B17" s="26">
        <v>44652</v>
      </c>
      <c r="C17" s="420"/>
      <c r="D17" s="678"/>
      <c r="E17" s="420"/>
      <c r="F17" s="420"/>
      <c r="G17" s="420"/>
      <c r="H17" s="27"/>
      <c r="I17" s="904"/>
      <c r="J17" s="195" t="s">
        <v>568</v>
      </c>
      <c r="K17" s="196">
        <v>102.1</v>
      </c>
      <c r="L17" s="196">
        <v>464.98</v>
      </c>
      <c r="M17" s="196">
        <v>39.26</v>
      </c>
      <c r="N17" s="196">
        <v>480.38</v>
      </c>
      <c r="O17" s="196">
        <v>38.479999999999997</v>
      </c>
      <c r="P17" s="913">
        <v>89.12</v>
      </c>
      <c r="Q17" s="904"/>
      <c r="R17" s="188"/>
      <c r="S17" s="188"/>
      <c r="T17" s="197"/>
      <c r="U17" s="197"/>
      <c r="V17" s="197"/>
      <c r="W17" s="197"/>
      <c r="X17" s="197"/>
      <c r="Y17" s="197"/>
      <c r="Z17" s="197"/>
      <c r="AA17" s="197"/>
      <c r="AB17" s="197"/>
      <c r="AC17" s="197"/>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row>
    <row r="18" spans="2:55" s="22" customFormat="1" ht="18.75" customHeight="1">
      <c r="B18" s="744" t="s">
        <v>116</v>
      </c>
      <c r="C18" s="744"/>
      <c r="D18" s="744"/>
      <c r="E18" s="744"/>
      <c r="F18" s="744"/>
      <c r="G18" s="744"/>
      <c r="I18" s="201"/>
      <c r="J18" s="195" t="s">
        <v>568</v>
      </c>
      <c r="K18" s="196">
        <v>30.25</v>
      </c>
      <c r="L18" s="196">
        <v>154</v>
      </c>
      <c r="M18" s="196">
        <v>0.72</v>
      </c>
      <c r="N18" s="196">
        <v>134.80000000000001</v>
      </c>
      <c r="O18" s="196">
        <v>30.2</v>
      </c>
      <c r="P18" s="913">
        <v>19.97</v>
      </c>
      <c r="Q18" s="904"/>
      <c r="T18" s="197"/>
      <c r="U18" s="197"/>
      <c r="V18" s="197"/>
      <c r="W18" s="197"/>
      <c r="X18" s="197"/>
      <c r="Y18" s="197"/>
      <c r="Z18" s="197"/>
      <c r="AA18" s="197"/>
      <c r="AB18" s="197"/>
      <c r="AC18" s="197"/>
    </row>
    <row r="19" spans="2:55" ht="16.5" customHeight="1">
      <c r="C19" s="202"/>
      <c r="D19" s="202"/>
      <c r="E19" s="202"/>
      <c r="F19" s="202"/>
      <c r="G19" s="202"/>
      <c r="I19" s="912" t="s">
        <v>571</v>
      </c>
      <c r="J19" s="195" t="s">
        <v>567</v>
      </c>
      <c r="K19" s="196">
        <v>17.690000000000001</v>
      </c>
      <c r="L19" s="196">
        <v>100</v>
      </c>
      <c r="M19" s="196">
        <v>0</v>
      </c>
      <c r="N19" s="196">
        <v>98</v>
      </c>
      <c r="O19" s="196">
        <v>8.5</v>
      </c>
      <c r="P19" s="913">
        <v>11.19</v>
      </c>
      <c r="Q19" s="904"/>
    </row>
    <row r="20" spans="2:55" ht="13.2">
      <c r="I20" s="904"/>
      <c r="J20" s="195" t="s">
        <v>568</v>
      </c>
      <c r="K20" s="196">
        <v>17.77</v>
      </c>
      <c r="L20" s="196">
        <v>103</v>
      </c>
      <c r="M20" s="196">
        <v>0</v>
      </c>
      <c r="N20" s="196">
        <v>98.9</v>
      </c>
      <c r="O20" s="196">
        <v>8.6</v>
      </c>
      <c r="P20" s="913">
        <v>13.27</v>
      </c>
      <c r="Q20" s="904"/>
    </row>
    <row r="21" spans="2:55" ht="13.2">
      <c r="I21" s="912" t="s">
        <v>572</v>
      </c>
      <c r="J21" s="195" t="s">
        <v>567</v>
      </c>
      <c r="K21" s="196">
        <v>1.56</v>
      </c>
      <c r="L21" s="196">
        <v>6.9</v>
      </c>
      <c r="M21" s="196">
        <v>0.02</v>
      </c>
      <c r="N21" s="196">
        <v>2.8</v>
      </c>
      <c r="O21" s="196">
        <v>4.5999999999999996</v>
      </c>
      <c r="P21" s="913">
        <v>1.08</v>
      </c>
      <c r="Q21" s="904"/>
    </row>
    <row r="22" spans="2:55" ht="15" customHeight="1">
      <c r="I22" s="904"/>
      <c r="J22" s="195" t="s">
        <v>568</v>
      </c>
      <c r="K22" s="196">
        <v>1.56</v>
      </c>
      <c r="L22" s="196">
        <v>6.9</v>
      </c>
      <c r="M22" s="196">
        <v>0.02</v>
      </c>
      <c r="N22" s="196">
        <v>2.8</v>
      </c>
      <c r="O22" s="196">
        <v>4.5999999999999996</v>
      </c>
      <c r="P22" s="913">
        <v>1.08</v>
      </c>
      <c r="Q22" s="904"/>
    </row>
    <row r="23" spans="2:55" ht="9.75" customHeight="1">
      <c r="I23" s="912" t="s">
        <v>573</v>
      </c>
      <c r="J23" s="195" t="s">
        <v>567</v>
      </c>
      <c r="K23" s="196">
        <v>10</v>
      </c>
      <c r="L23" s="196">
        <v>15.9</v>
      </c>
      <c r="M23" s="196">
        <v>0.3</v>
      </c>
      <c r="N23" s="196">
        <v>11.2</v>
      </c>
      <c r="O23" s="196">
        <v>10</v>
      </c>
      <c r="P23" s="913">
        <v>5</v>
      </c>
      <c r="Q23" s="904"/>
    </row>
    <row r="24" spans="2:55" ht="15" customHeight="1">
      <c r="I24" s="904"/>
      <c r="J24" s="195" t="s">
        <v>568</v>
      </c>
      <c r="K24" s="196">
        <v>10</v>
      </c>
      <c r="L24" s="196">
        <v>15.9</v>
      </c>
      <c r="M24" s="196">
        <v>0.3</v>
      </c>
      <c r="N24" s="196">
        <v>11.2</v>
      </c>
      <c r="O24" s="196">
        <v>10</v>
      </c>
      <c r="P24" s="913">
        <v>5</v>
      </c>
      <c r="Q24" s="904"/>
    </row>
    <row r="25" spans="2:55" ht="15" customHeight="1">
      <c r="I25" s="912" t="s">
        <v>574</v>
      </c>
      <c r="J25" s="195" t="s">
        <v>567</v>
      </c>
      <c r="K25" s="196">
        <v>0.93</v>
      </c>
      <c r="L25" s="196">
        <v>28.2</v>
      </c>
      <c r="M25" s="196">
        <v>0.4</v>
      </c>
      <c r="N25" s="196">
        <v>21.9</v>
      </c>
      <c r="O25" s="196">
        <v>7</v>
      </c>
      <c r="P25" s="913">
        <v>0.63</v>
      </c>
      <c r="Q25" s="904"/>
    </row>
    <row r="26" spans="2:55" ht="15" customHeight="1">
      <c r="I26" s="904"/>
      <c r="J26" s="195" t="s">
        <v>568</v>
      </c>
      <c r="K26" s="196">
        <v>0.93</v>
      </c>
      <c r="L26" s="196">
        <v>28.2</v>
      </c>
      <c r="M26" s="196">
        <v>0.4</v>
      </c>
      <c r="N26" s="196">
        <v>21.9</v>
      </c>
      <c r="O26" s="196">
        <v>7</v>
      </c>
      <c r="P26" s="913">
        <v>0.63</v>
      </c>
      <c r="Q26" s="904"/>
    </row>
    <row r="27" spans="2:55" ht="15" customHeight="1">
      <c r="I27" s="912" t="s">
        <v>575</v>
      </c>
      <c r="J27" s="195" t="s">
        <v>567</v>
      </c>
      <c r="K27" s="196">
        <v>10.77</v>
      </c>
      <c r="L27" s="196">
        <v>63.71</v>
      </c>
      <c r="M27" s="196">
        <v>13.84</v>
      </c>
      <c r="N27" s="196">
        <v>77.349999999999994</v>
      </c>
      <c r="O27" s="196">
        <v>1.1599999999999999</v>
      </c>
      <c r="P27" s="913">
        <v>9.81</v>
      </c>
      <c r="Q27" s="904"/>
    </row>
    <row r="28" spans="2:55" ht="15" customHeight="1">
      <c r="I28" s="904"/>
      <c r="J28" s="195" t="s">
        <v>568</v>
      </c>
      <c r="K28" s="196">
        <v>10.83</v>
      </c>
      <c r="L28" s="196">
        <v>62.71</v>
      </c>
      <c r="M28" s="196">
        <v>13.94</v>
      </c>
      <c r="N28" s="196">
        <v>77.19</v>
      </c>
      <c r="O28" s="196">
        <v>1.1599999999999999</v>
      </c>
      <c r="P28" s="913">
        <v>9.1300000000000008</v>
      </c>
      <c r="Q28" s="904"/>
    </row>
    <row r="29" spans="2:55" ht="15" customHeight="1">
      <c r="I29" s="912" t="s">
        <v>576</v>
      </c>
      <c r="J29" s="195" t="s">
        <v>567</v>
      </c>
      <c r="K29" s="196">
        <v>0.65</v>
      </c>
      <c r="L29" s="196">
        <v>7.91</v>
      </c>
      <c r="M29" s="196">
        <v>0.7</v>
      </c>
      <c r="N29" s="196">
        <v>7.9</v>
      </c>
      <c r="O29" s="196">
        <v>0.83</v>
      </c>
      <c r="P29" s="913">
        <v>0.53</v>
      </c>
      <c r="Q29" s="904"/>
    </row>
    <row r="30" spans="2:55" ht="15" customHeight="1">
      <c r="I30" s="904"/>
      <c r="J30" s="195" t="s">
        <v>568</v>
      </c>
      <c r="K30" s="196">
        <v>0.69</v>
      </c>
      <c r="L30" s="196">
        <v>7.91</v>
      </c>
      <c r="M30" s="196">
        <v>0.7</v>
      </c>
      <c r="N30" s="196">
        <v>7.94</v>
      </c>
      <c r="O30" s="196">
        <v>0.83</v>
      </c>
      <c r="P30" s="913">
        <v>0.53</v>
      </c>
      <c r="Q30" s="904"/>
    </row>
    <row r="31" spans="2:55" ht="15" customHeight="1">
      <c r="I31" s="912" t="s">
        <v>577</v>
      </c>
      <c r="J31" s="195" t="s">
        <v>567</v>
      </c>
      <c r="K31" s="196">
        <v>1.23</v>
      </c>
      <c r="L31" s="196">
        <v>2.0099999999999998</v>
      </c>
      <c r="M31" s="196">
        <v>1.5</v>
      </c>
      <c r="N31" s="196">
        <v>3.28</v>
      </c>
      <c r="O31" s="196">
        <v>0.28000000000000003</v>
      </c>
      <c r="P31" s="913">
        <v>1.18</v>
      </c>
      <c r="Q31" s="904"/>
    </row>
    <row r="32" spans="2:55" ht="15" customHeight="1">
      <c r="I32" s="904"/>
      <c r="J32" s="195" t="s">
        <v>568</v>
      </c>
      <c r="K32" s="196">
        <v>1.23</v>
      </c>
      <c r="L32" s="196">
        <v>2.0099999999999998</v>
      </c>
      <c r="M32" s="196">
        <v>1.5</v>
      </c>
      <c r="N32" s="196">
        <v>3.28</v>
      </c>
      <c r="O32" s="196">
        <v>0.28000000000000003</v>
      </c>
      <c r="P32" s="913">
        <v>1.18</v>
      </c>
      <c r="Q32" s="904"/>
    </row>
    <row r="33" spans="9:17" ht="15" customHeight="1">
      <c r="I33" s="912" t="s">
        <v>578</v>
      </c>
      <c r="J33" s="195" t="s">
        <v>567</v>
      </c>
      <c r="K33" s="196">
        <v>3.95</v>
      </c>
      <c r="L33" s="196">
        <v>36.299999999999997</v>
      </c>
      <c r="M33" s="196">
        <v>1.9</v>
      </c>
      <c r="N33" s="196">
        <v>38.299999999999997</v>
      </c>
      <c r="O33" s="196">
        <v>0</v>
      </c>
      <c r="P33" s="913">
        <v>3.85</v>
      </c>
      <c r="Q33" s="904"/>
    </row>
    <row r="34" spans="9:17" ht="15" customHeight="1">
      <c r="I34" s="904"/>
      <c r="J34" s="195" t="s">
        <v>568</v>
      </c>
      <c r="K34" s="196">
        <v>3.96</v>
      </c>
      <c r="L34" s="196">
        <v>35.299999999999997</v>
      </c>
      <c r="M34" s="196">
        <v>2</v>
      </c>
      <c r="N34" s="196">
        <v>38.1</v>
      </c>
      <c r="O34" s="196">
        <v>0</v>
      </c>
      <c r="P34" s="913">
        <v>3.16</v>
      </c>
      <c r="Q34" s="904"/>
    </row>
    <row r="35" spans="9:17" ht="27.75" customHeight="1">
      <c r="I35" s="912" t="s">
        <v>579</v>
      </c>
      <c r="J35" s="195" t="s">
        <v>567</v>
      </c>
      <c r="K35" s="196">
        <v>1.19</v>
      </c>
      <c r="L35" s="196">
        <v>2.71</v>
      </c>
      <c r="M35" s="196">
        <v>2.5</v>
      </c>
      <c r="N35" s="196">
        <v>5.85</v>
      </c>
      <c r="O35" s="196">
        <v>0</v>
      </c>
      <c r="P35" s="913">
        <v>0.55000000000000004</v>
      </c>
      <c r="Q35" s="904"/>
    </row>
    <row r="36" spans="9:17" ht="13.2">
      <c r="I36" s="904"/>
      <c r="J36" s="195" t="s">
        <v>568</v>
      </c>
      <c r="K36" s="196">
        <v>1.19</v>
      </c>
      <c r="L36" s="196">
        <v>2.71</v>
      </c>
      <c r="M36" s="196">
        <v>2.5</v>
      </c>
      <c r="N36" s="196">
        <v>5.85</v>
      </c>
      <c r="O36" s="196">
        <v>0</v>
      </c>
      <c r="P36" s="913">
        <v>0.55000000000000004</v>
      </c>
      <c r="Q36" s="904"/>
    </row>
    <row r="37" spans="9:17" ht="13.2">
      <c r="I37" s="912" t="s">
        <v>580</v>
      </c>
      <c r="J37" s="195" t="s">
        <v>567</v>
      </c>
      <c r="K37" s="196">
        <v>2.21</v>
      </c>
      <c r="L37" s="196">
        <v>11.5</v>
      </c>
      <c r="M37" s="196">
        <v>2</v>
      </c>
      <c r="N37" s="196">
        <v>13.25</v>
      </c>
      <c r="O37" s="196">
        <v>0</v>
      </c>
      <c r="P37" s="913">
        <v>2.46</v>
      </c>
      <c r="Q37" s="904"/>
    </row>
    <row r="38" spans="9:17" ht="13.2">
      <c r="I38" s="904"/>
      <c r="J38" s="195" t="s">
        <v>568</v>
      </c>
      <c r="K38" s="196">
        <v>2.21</v>
      </c>
      <c r="L38" s="196">
        <v>11.5</v>
      </c>
      <c r="M38" s="196">
        <v>2</v>
      </c>
      <c r="N38" s="196">
        <v>13.25</v>
      </c>
      <c r="O38" s="196">
        <v>0</v>
      </c>
      <c r="P38" s="913">
        <v>2.46</v>
      </c>
      <c r="Q38" s="904"/>
    </row>
    <row r="39" spans="9:17" ht="13.2">
      <c r="I39" s="912" t="s">
        <v>581</v>
      </c>
      <c r="J39" s="195" t="s">
        <v>567</v>
      </c>
      <c r="K39" s="196">
        <v>1.06</v>
      </c>
      <c r="L39" s="196">
        <v>1.89</v>
      </c>
      <c r="M39" s="196">
        <v>4.0999999999999996</v>
      </c>
      <c r="N39" s="196">
        <v>6.13</v>
      </c>
      <c r="O39" s="196">
        <v>0</v>
      </c>
      <c r="P39" s="913">
        <v>0.93</v>
      </c>
      <c r="Q39" s="904"/>
    </row>
    <row r="40" spans="9:17" ht="13.2">
      <c r="I40" s="904"/>
      <c r="J40" s="195" t="s">
        <v>568</v>
      </c>
      <c r="K40" s="196">
        <v>1.06</v>
      </c>
      <c r="L40" s="196">
        <v>1.89</v>
      </c>
      <c r="M40" s="196">
        <v>4.0999999999999996</v>
      </c>
      <c r="N40" s="196">
        <v>6.13</v>
      </c>
      <c r="O40" s="196">
        <v>0</v>
      </c>
      <c r="P40" s="913">
        <v>0.93</v>
      </c>
      <c r="Q40" s="904"/>
    </row>
    <row r="41" spans="9:17" ht="26.4">
      <c r="I41" s="203" t="s">
        <v>582</v>
      </c>
      <c r="J41" s="195"/>
      <c r="K41" s="196"/>
      <c r="L41" s="196"/>
      <c r="M41" s="196"/>
      <c r="N41" s="196"/>
      <c r="O41" s="196"/>
      <c r="P41" s="913"/>
      <c r="Q41" s="904"/>
    </row>
    <row r="42" spans="9:17" ht="13.2">
      <c r="I42" s="912" t="s">
        <v>583</v>
      </c>
      <c r="J42" s="195" t="s">
        <v>567</v>
      </c>
      <c r="K42" s="196">
        <v>0.56999999999999995</v>
      </c>
      <c r="L42" s="196">
        <v>12.2</v>
      </c>
      <c r="M42" s="196">
        <v>0</v>
      </c>
      <c r="N42" s="196">
        <v>10.65</v>
      </c>
      <c r="O42" s="196">
        <v>1.8</v>
      </c>
      <c r="P42" s="913">
        <v>0.32</v>
      </c>
      <c r="Q42" s="904"/>
    </row>
    <row r="43" spans="9:17" ht="13.2">
      <c r="I43" s="904"/>
      <c r="J43" s="195" t="s">
        <v>568</v>
      </c>
      <c r="K43" s="196">
        <v>0.56999999999999995</v>
      </c>
      <c r="L43" s="196">
        <v>12.2</v>
      </c>
      <c r="M43" s="196">
        <v>0</v>
      </c>
      <c r="N43" s="196">
        <v>10.65</v>
      </c>
      <c r="O43" s="196">
        <v>1.8</v>
      </c>
      <c r="P43" s="913">
        <v>0.32</v>
      </c>
      <c r="Q43" s="904"/>
    </row>
    <row r="44" spans="9:17" ht="13.2">
      <c r="I44" s="912" t="s">
        <v>584</v>
      </c>
      <c r="J44" s="195" t="s">
        <v>567</v>
      </c>
      <c r="K44" s="196">
        <v>0.47</v>
      </c>
      <c r="L44" s="196">
        <v>1.61</v>
      </c>
      <c r="M44" s="196">
        <v>1.69</v>
      </c>
      <c r="N44" s="196">
        <v>3.33</v>
      </c>
      <c r="O44" s="196">
        <v>0.01</v>
      </c>
      <c r="P44" s="913">
        <v>0.43</v>
      </c>
      <c r="Q44" s="904"/>
    </row>
    <row r="45" spans="9:17" ht="13.2">
      <c r="I45" s="904"/>
      <c r="J45" s="195" t="s">
        <v>568</v>
      </c>
      <c r="K45" s="196">
        <v>0.47</v>
      </c>
      <c r="L45" s="196">
        <v>1.61</v>
      </c>
      <c r="M45" s="196">
        <v>1.69</v>
      </c>
      <c r="N45" s="196">
        <v>3.33</v>
      </c>
      <c r="O45" s="196">
        <v>0.01</v>
      </c>
      <c r="P45" s="913">
        <v>0.43</v>
      </c>
      <c r="Q45" s="904"/>
    </row>
    <row r="46" spans="9:17" ht="13.2">
      <c r="I46" s="912" t="s">
        <v>585</v>
      </c>
      <c r="J46" s="195" t="s">
        <v>567</v>
      </c>
      <c r="K46" s="196">
        <v>47.66</v>
      </c>
      <c r="L46" s="196">
        <v>145.77000000000001</v>
      </c>
      <c r="M46" s="196">
        <v>4.7</v>
      </c>
      <c r="N46" s="196">
        <v>150</v>
      </c>
      <c r="O46" s="196">
        <v>0.45</v>
      </c>
      <c r="P46" s="913">
        <v>47.68</v>
      </c>
      <c r="Q46" s="904"/>
    </row>
    <row r="47" spans="9:17" ht="13.2">
      <c r="I47" s="904"/>
      <c r="J47" s="195" t="s">
        <v>568</v>
      </c>
      <c r="K47" s="196">
        <v>47.64</v>
      </c>
      <c r="L47" s="196">
        <v>145.77000000000001</v>
      </c>
      <c r="M47" s="196">
        <v>5</v>
      </c>
      <c r="N47" s="196">
        <v>150.30000000000001</v>
      </c>
      <c r="O47" s="196">
        <v>0.35</v>
      </c>
      <c r="P47" s="913">
        <v>47.76</v>
      </c>
      <c r="Q47" s="904"/>
    </row>
    <row r="48" spans="9:17" ht="13.2">
      <c r="I48" s="912" t="s">
        <v>586</v>
      </c>
      <c r="J48" s="195" t="s">
        <v>567</v>
      </c>
      <c r="K48" s="196">
        <v>0.92</v>
      </c>
      <c r="L48" s="196">
        <v>4</v>
      </c>
      <c r="M48" s="196">
        <v>0.03</v>
      </c>
      <c r="N48" s="196">
        <v>4</v>
      </c>
      <c r="O48" s="196">
        <v>0.4</v>
      </c>
      <c r="P48" s="913">
        <v>0.54</v>
      </c>
      <c r="Q48" s="904"/>
    </row>
    <row r="49" spans="9:19" ht="13.2">
      <c r="I49" s="904"/>
      <c r="J49" s="195" t="s">
        <v>568</v>
      </c>
      <c r="K49" s="196">
        <v>0.92</v>
      </c>
      <c r="L49" s="196">
        <v>4</v>
      </c>
      <c r="M49" s="196">
        <v>0.03</v>
      </c>
      <c r="N49" s="196">
        <v>4</v>
      </c>
      <c r="O49" s="196">
        <v>0.4</v>
      </c>
      <c r="P49" s="913">
        <v>0.54</v>
      </c>
      <c r="Q49" s="904"/>
      <c r="R49" s="188"/>
      <c r="S49" s="188"/>
    </row>
    <row r="50" spans="9:19" ht="13.2">
      <c r="I50" s="912" t="s">
        <v>587</v>
      </c>
      <c r="J50" s="195" t="s">
        <v>567</v>
      </c>
      <c r="K50" s="196">
        <v>3.2</v>
      </c>
      <c r="L50" s="196">
        <v>7.9</v>
      </c>
      <c r="M50" s="196">
        <v>0.7</v>
      </c>
      <c r="N50" s="196">
        <v>8.3800000000000008</v>
      </c>
      <c r="O50" s="196">
        <v>0.08</v>
      </c>
      <c r="P50" s="913">
        <v>3.35</v>
      </c>
      <c r="Q50" s="904"/>
      <c r="R50" s="188"/>
      <c r="S50" s="188"/>
    </row>
    <row r="51" spans="9:19" ht="13.2">
      <c r="I51" s="904"/>
      <c r="J51" s="195" t="s">
        <v>568</v>
      </c>
      <c r="K51" s="196">
        <v>3.2</v>
      </c>
      <c r="L51" s="196">
        <v>7.65</v>
      </c>
      <c r="M51" s="196">
        <v>0.7</v>
      </c>
      <c r="N51" s="196">
        <v>8.3000000000000007</v>
      </c>
      <c r="O51" s="196">
        <v>0.08</v>
      </c>
      <c r="P51" s="913">
        <v>3.18</v>
      </c>
      <c r="Q51" s="904"/>
      <c r="R51" s="188"/>
      <c r="S51" s="188"/>
    </row>
    <row r="52" spans="9:19" ht="13.2">
      <c r="I52" s="912" t="s">
        <v>588</v>
      </c>
      <c r="J52" s="195" t="s">
        <v>567</v>
      </c>
      <c r="K52" s="196">
        <v>0.15</v>
      </c>
      <c r="L52" s="196">
        <v>0.13</v>
      </c>
      <c r="M52" s="196">
        <v>0.7</v>
      </c>
      <c r="N52" s="196">
        <v>0.87</v>
      </c>
      <c r="O52" s="196">
        <v>0</v>
      </c>
      <c r="P52" s="913">
        <v>0.11</v>
      </c>
      <c r="Q52" s="904"/>
      <c r="R52" s="188"/>
      <c r="S52" s="188"/>
    </row>
    <row r="53" spans="9:19" ht="13.2">
      <c r="I53" s="904"/>
      <c r="J53" s="195" t="s">
        <v>568</v>
      </c>
      <c r="K53" s="196">
        <v>0.15</v>
      </c>
      <c r="L53" s="196">
        <v>0.13</v>
      </c>
      <c r="M53" s="196">
        <v>0.7</v>
      </c>
      <c r="N53" s="196">
        <v>0.87</v>
      </c>
      <c r="O53" s="196">
        <v>0</v>
      </c>
      <c r="P53" s="913">
        <v>0.11</v>
      </c>
      <c r="Q53" s="904"/>
      <c r="R53" s="188"/>
      <c r="S53" s="188"/>
    </row>
    <row r="54" spans="9:19" ht="13.2">
      <c r="I54" s="912" t="s">
        <v>589</v>
      </c>
      <c r="J54" s="195" t="s">
        <v>567</v>
      </c>
      <c r="K54" s="196">
        <v>1.19</v>
      </c>
      <c r="L54" s="196">
        <v>4.33</v>
      </c>
      <c r="M54" s="196">
        <v>0.47</v>
      </c>
      <c r="N54" s="196">
        <v>4.3899999999999997</v>
      </c>
      <c r="O54" s="196">
        <v>0</v>
      </c>
      <c r="P54" s="913">
        <v>1.59</v>
      </c>
      <c r="Q54" s="904"/>
      <c r="R54" s="188"/>
      <c r="S54" s="188"/>
    </row>
    <row r="55" spans="9:19" ht="13.2">
      <c r="I55" s="904"/>
      <c r="J55" s="195" t="s">
        <v>568</v>
      </c>
      <c r="K55" s="196">
        <v>1.19</v>
      </c>
      <c r="L55" s="196">
        <v>4.33</v>
      </c>
      <c r="M55" s="196">
        <v>0.47</v>
      </c>
      <c r="N55" s="196">
        <v>4.3899999999999997</v>
      </c>
      <c r="O55" s="196">
        <v>0</v>
      </c>
      <c r="P55" s="913">
        <v>1.59</v>
      </c>
      <c r="Q55" s="904"/>
      <c r="R55" s="188"/>
      <c r="S55" s="188"/>
    </row>
    <row r="56" spans="9:19" ht="13.8" thickBot="1">
      <c r="I56" s="204"/>
      <c r="J56" s="205"/>
      <c r="K56" s="206"/>
      <c r="L56" s="206"/>
      <c r="M56" s="206"/>
      <c r="N56" s="206"/>
      <c r="O56" s="206"/>
      <c r="P56" s="914"/>
      <c r="Q56" s="915"/>
      <c r="R56" s="188"/>
      <c r="S56" s="188"/>
    </row>
  </sheetData>
  <mergeCells count="77">
    <mergeCell ref="I50:I51"/>
    <mergeCell ref="P50:Q50"/>
    <mergeCell ref="P51:Q51"/>
    <mergeCell ref="P56:Q56"/>
    <mergeCell ref="I52:I53"/>
    <mergeCell ref="P52:Q52"/>
    <mergeCell ref="P53:Q53"/>
    <mergeCell ref="I54:I55"/>
    <mergeCell ref="P54:Q54"/>
    <mergeCell ref="P55:Q55"/>
    <mergeCell ref="I46:I47"/>
    <mergeCell ref="P46:Q46"/>
    <mergeCell ref="P47:Q47"/>
    <mergeCell ref="I48:I49"/>
    <mergeCell ref="P48:Q48"/>
    <mergeCell ref="P49:Q49"/>
    <mergeCell ref="P41:Q41"/>
    <mergeCell ref="I42:I43"/>
    <mergeCell ref="P42:Q42"/>
    <mergeCell ref="P43:Q43"/>
    <mergeCell ref="I44:I45"/>
    <mergeCell ref="P44:Q44"/>
    <mergeCell ref="P45:Q45"/>
    <mergeCell ref="I37:I38"/>
    <mergeCell ref="P37:Q37"/>
    <mergeCell ref="P38:Q38"/>
    <mergeCell ref="I39:I40"/>
    <mergeCell ref="P39:Q39"/>
    <mergeCell ref="P40:Q40"/>
    <mergeCell ref="I33:I34"/>
    <mergeCell ref="P33:Q33"/>
    <mergeCell ref="P34:Q34"/>
    <mergeCell ref="I35:I36"/>
    <mergeCell ref="P35:Q35"/>
    <mergeCell ref="P36:Q36"/>
    <mergeCell ref="I29:I30"/>
    <mergeCell ref="P29:Q29"/>
    <mergeCell ref="P30:Q30"/>
    <mergeCell ref="I31:I32"/>
    <mergeCell ref="P31:Q31"/>
    <mergeCell ref="P32:Q32"/>
    <mergeCell ref="I25:I26"/>
    <mergeCell ref="P25:Q25"/>
    <mergeCell ref="P26:Q26"/>
    <mergeCell ref="I27:I28"/>
    <mergeCell ref="P27:Q27"/>
    <mergeCell ref="P28:Q28"/>
    <mergeCell ref="I23:I24"/>
    <mergeCell ref="P23:Q23"/>
    <mergeCell ref="P24:Q24"/>
    <mergeCell ref="I21:I22"/>
    <mergeCell ref="P21:Q21"/>
    <mergeCell ref="B18:G18"/>
    <mergeCell ref="P18:Q18"/>
    <mergeCell ref="I19:I20"/>
    <mergeCell ref="P19:Q19"/>
    <mergeCell ref="P20:Q20"/>
    <mergeCell ref="P10:Q10"/>
    <mergeCell ref="I11:I12"/>
    <mergeCell ref="P11:Q11"/>
    <mergeCell ref="P12:Q12"/>
    <mergeCell ref="P22:Q22"/>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paperSize="126" orientation="portrait" r:id="rId1"/>
  <headerFooter>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79998168889431442"/>
    <pageSetUpPr fitToPage="1"/>
  </sheetPr>
  <dimension ref="B1:X39"/>
  <sheetViews>
    <sheetView topLeftCell="A7" zoomScaleNormal="100" workbookViewId="0">
      <selection activeCell="M12" sqref="M12"/>
    </sheetView>
  </sheetViews>
  <sheetFormatPr baseColWidth="10" defaultColWidth="10.921875" defaultRowHeight="11.4"/>
  <cols>
    <col min="1" max="1" width="0.61328125" style="1" customWidth="1"/>
    <col min="2" max="2" width="14.921875" style="1" customWidth="1"/>
    <col min="3" max="5" width="9.61328125" style="1" customWidth="1"/>
    <col min="6" max="6" width="11.23046875" style="1" bestFit="1" customWidth="1"/>
    <col min="7" max="7" width="9.61328125" style="1" customWidth="1"/>
    <col min="8" max="8" width="2" style="1" customWidth="1"/>
    <col min="9" max="9" width="6.4609375" style="1" customWidth="1"/>
    <col min="10" max="10" width="5.3828125" style="1" customWidth="1"/>
    <col min="11" max="11" width="6.15234375" style="1" bestFit="1" customWidth="1"/>
    <col min="12" max="13" width="5.3828125" style="1" customWidth="1"/>
    <col min="14" max="14" width="6.921875" style="1" customWidth="1"/>
    <col min="15" max="17" width="5.69140625" style="1" customWidth="1"/>
    <col min="18" max="16384" width="10.921875" style="1"/>
  </cols>
  <sheetData>
    <row r="1" spans="2:24" s="15" customFormat="1" ht="13.2">
      <c r="B1" s="725" t="s">
        <v>101</v>
      </c>
      <c r="C1" s="725"/>
      <c r="D1" s="725"/>
      <c r="E1" s="725"/>
      <c r="F1" s="725"/>
      <c r="G1" s="725"/>
    </row>
    <row r="2" spans="2:24" s="15" customFormat="1" ht="13.2">
      <c r="B2" s="17"/>
      <c r="C2" s="17"/>
      <c r="D2" s="17"/>
      <c r="E2" s="17"/>
      <c r="F2" s="17"/>
      <c r="G2" s="17"/>
    </row>
    <row r="3" spans="2:24" s="15" customFormat="1" ht="13.2">
      <c r="B3" s="725" t="s">
        <v>516</v>
      </c>
      <c r="C3" s="725"/>
      <c r="D3" s="725"/>
      <c r="E3" s="725"/>
      <c r="F3" s="725"/>
      <c r="G3" s="725"/>
    </row>
    <row r="4" spans="2:24" s="15" customFormat="1" ht="15.75" customHeight="1">
      <c r="B4" s="725" t="s">
        <v>719</v>
      </c>
      <c r="C4" s="725"/>
      <c r="D4" s="725"/>
      <c r="E4" s="725"/>
      <c r="F4" s="725"/>
      <c r="G4" s="725"/>
      <c r="H4" s="23"/>
      <c r="J4" s="295"/>
      <c r="K4" s="196"/>
      <c r="L4" s="196"/>
      <c r="M4" s="196"/>
      <c r="N4" s="196"/>
      <c r="O4" s="196"/>
      <c r="P4" s="913"/>
      <c r="Q4" s="916"/>
    </row>
    <row r="5" spans="2:24" s="22" customFormat="1" ht="27.9" customHeight="1">
      <c r="B5" s="104" t="s">
        <v>430</v>
      </c>
      <c r="C5" s="104" t="s">
        <v>416</v>
      </c>
      <c r="D5" s="104" t="s">
        <v>95</v>
      </c>
      <c r="E5" s="104" t="s">
        <v>96</v>
      </c>
      <c r="F5" s="104" t="s">
        <v>104</v>
      </c>
      <c r="G5" s="104" t="s">
        <v>418</v>
      </c>
      <c r="I5" s="207"/>
      <c r="J5" s="296"/>
      <c r="K5" s="196"/>
      <c r="L5" s="196"/>
      <c r="M5" s="196"/>
      <c r="N5" s="196"/>
      <c r="O5" s="196"/>
      <c r="P5" s="913"/>
      <c r="Q5" s="904"/>
    </row>
    <row r="6" spans="2:24" s="22" customFormat="1" ht="15.75" customHeight="1">
      <c r="B6" s="33" t="s">
        <v>107</v>
      </c>
      <c r="C6" s="360">
        <v>110.62</v>
      </c>
      <c r="D6" s="360">
        <v>478.42</v>
      </c>
      <c r="E6" s="360">
        <v>481.56</v>
      </c>
      <c r="F6" s="360">
        <v>107.48</v>
      </c>
      <c r="G6" s="41">
        <f t="shared" ref="G6:G14" si="0">+F6/E6</f>
        <v>0.22319129495805301</v>
      </c>
      <c r="I6" s="208"/>
      <c r="J6" s="296"/>
      <c r="K6" s="196"/>
      <c r="L6" s="196"/>
      <c r="M6" s="196"/>
      <c r="N6" s="196"/>
      <c r="O6" s="196"/>
      <c r="P6" s="913"/>
      <c r="Q6" s="904"/>
    </row>
    <row r="7" spans="2:24" s="22" customFormat="1" ht="15.75" customHeight="1">
      <c r="B7" s="33" t="s">
        <v>108</v>
      </c>
      <c r="C7" s="360">
        <v>113.76</v>
      </c>
      <c r="D7" s="360">
        <v>478.7</v>
      </c>
      <c r="E7" s="360">
        <v>478.09</v>
      </c>
      <c r="F7" s="360">
        <v>114.37</v>
      </c>
      <c r="G7" s="41">
        <f t="shared" si="0"/>
        <v>0.23922274048819261</v>
      </c>
      <c r="I7" s="1"/>
      <c r="J7" s="1"/>
      <c r="K7" s="1"/>
      <c r="L7" s="1"/>
      <c r="M7" s="1"/>
      <c r="N7" s="1"/>
      <c r="O7" s="1"/>
      <c r="P7" s="1"/>
    </row>
    <row r="8" spans="2:24" s="22" customFormat="1" ht="15.75" customHeight="1">
      <c r="B8" s="53" t="s">
        <v>109</v>
      </c>
      <c r="C8" s="360">
        <v>127.89</v>
      </c>
      <c r="D8" s="360">
        <v>472.94</v>
      </c>
      <c r="E8" s="360">
        <v>468.09</v>
      </c>
      <c r="F8" s="360">
        <v>132.74</v>
      </c>
      <c r="G8" s="41">
        <f t="shared" si="0"/>
        <v>0.28357794441239936</v>
      </c>
      <c r="I8" s="1"/>
      <c r="J8" s="1"/>
      <c r="K8" s="1"/>
      <c r="L8" s="1"/>
      <c r="M8" s="1"/>
      <c r="N8" s="1"/>
      <c r="O8" s="1"/>
      <c r="P8" s="1"/>
    </row>
    <row r="9" spans="2:24" s="22" customFormat="1" ht="15.75" customHeight="1">
      <c r="B9" s="53" t="s">
        <v>110</v>
      </c>
      <c r="C9" s="360">
        <v>142.63999999999999</v>
      </c>
      <c r="D9" s="360">
        <v>490.95</v>
      </c>
      <c r="E9" s="360">
        <v>483.69</v>
      </c>
      <c r="F9" s="360">
        <v>149.88999999999999</v>
      </c>
      <c r="G9" s="41">
        <f t="shared" si="0"/>
        <v>0.30988856498997291</v>
      </c>
      <c r="I9" s="1"/>
      <c r="J9" s="1"/>
      <c r="K9" s="1"/>
      <c r="L9" s="1"/>
      <c r="M9" s="1"/>
      <c r="N9" s="1"/>
      <c r="O9" s="1"/>
      <c r="P9" s="1"/>
    </row>
    <row r="10" spans="2:24" s="22" customFormat="1" ht="15.75" customHeight="1">
      <c r="B10" s="53" t="s">
        <v>111</v>
      </c>
      <c r="C10" s="361">
        <v>149.88999999999999</v>
      </c>
      <c r="D10" s="361">
        <v>494.92</v>
      </c>
      <c r="E10" s="361">
        <v>482.28</v>
      </c>
      <c r="F10" s="361">
        <v>162.53</v>
      </c>
      <c r="G10" s="41">
        <f t="shared" si="0"/>
        <v>0.33700340051422412</v>
      </c>
      <c r="H10" s="98"/>
      <c r="I10" s="259"/>
      <c r="J10" s="27"/>
      <c r="R10" s="1"/>
      <c r="V10" s="1"/>
      <c r="X10" s="98"/>
    </row>
    <row r="11" spans="2:24" s="22" customFormat="1" ht="15.75" customHeight="1">
      <c r="B11" s="53" t="s">
        <v>423</v>
      </c>
      <c r="C11" s="449">
        <v>163.74</v>
      </c>
      <c r="D11" s="449">
        <v>497.34</v>
      </c>
      <c r="E11" s="449">
        <v>484.59</v>
      </c>
      <c r="F11" s="661">
        <v>176.49</v>
      </c>
      <c r="G11" s="41">
        <f t="shared" si="0"/>
        <v>0.36420479167956421</v>
      </c>
      <c r="H11" s="98"/>
      <c r="I11" s="259"/>
      <c r="J11" s="27"/>
      <c r="K11" s="96"/>
      <c r="R11" s="1"/>
      <c r="V11" s="1"/>
      <c r="X11" s="98"/>
    </row>
    <row r="12" spans="2:24" s="22" customFormat="1" ht="15.75" customHeight="1">
      <c r="B12" s="53" t="s">
        <v>113</v>
      </c>
      <c r="C12" s="701">
        <v>176.58</v>
      </c>
      <c r="D12" s="701">
        <v>498.84</v>
      </c>
      <c r="E12" s="701">
        <v>493.73</v>
      </c>
      <c r="F12" s="701">
        <v>181.69</v>
      </c>
      <c r="G12" s="41">
        <f t="shared" si="0"/>
        <v>0.36799465294796752</v>
      </c>
      <c r="H12" s="98"/>
      <c r="I12" s="259"/>
      <c r="J12" s="27"/>
      <c r="K12" s="96"/>
      <c r="R12" s="1"/>
      <c r="V12" s="1"/>
      <c r="X12" s="98"/>
    </row>
    <row r="13" spans="2:24" s="22" customFormat="1" ht="15.75" customHeight="1">
      <c r="B13" s="53" t="s">
        <v>114</v>
      </c>
      <c r="C13" s="702">
        <v>181.69</v>
      </c>
      <c r="D13" s="702">
        <v>507.24</v>
      </c>
      <c r="E13" s="702">
        <v>502.45</v>
      </c>
      <c r="F13" s="702">
        <v>186.48</v>
      </c>
      <c r="G13" s="41">
        <f t="shared" si="0"/>
        <v>0.37114140710518456</v>
      </c>
      <c r="H13" s="27"/>
      <c r="I13" s="297"/>
      <c r="J13" s="208"/>
      <c r="K13" s="96"/>
      <c r="L13" s="208"/>
      <c r="M13" s="208"/>
      <c r="N13" s="208"/>
      <c r="O13" s="208"/>
      <c r="P13" s="208"/>
      <c r="Q13" s="208"/>
      <c r="R13" s="208"/>
      <c r="S13" s="208"/>
      <c r="T13" s="208"/>
      <c r="U13" s="208"/>
      <c r="V13" s="208"/>
      <c r="W13" s="208"/>
    </row>
    <row r="14" spans="2:24" s="22" customFormat="1" ht="15.75" customHeight="1">
      <c r="B14" s="53" t="s">
        <v>115</v>
      </c>
      <c r="C14" s="702">
        <v>186.48</v>
      </c>
      <c r="D14" s="702">
        <v>509.87</v>
      </c>
      <c r="E14" s="702">
        <v>510.29</v>
      </c>
      <c r="F14" s="702">
        <v>186.06</v>
      </c>
      <c r="G14" s="41">
        <f t="shared" si="0"/>
        <v>0.36461619863215033</v>
      </c>
      <c r="H14" s="27"/>
      <c r="I14" s="297"/>
      <c r="J14" s="208"/>
      <c r="K14" s="96"/>
      <c r="L14" s="208"/>
      <c r="M14" s="208"/>
      <c r="N14" s="208"/>
      <c r="O14" s="208"/>
      <c r="P14" s="208"/>
      <c r="Q14" s="208"/>
      <c r="R14" s="208"/>
      <c r="S14" s="208"/>
      <c r="T14" s="208"/>
      <c r="U14" s="208"/>
      <c r="V14" s="208"/>
      <c r="W14" s="208"/>
    </row>
    <row r="15" spans="2:24" s="22" customFormat="1" ht="18.75" customHeight="1">
      <c r="B15" s="882" t="s">
        <v>133</v>
      </c>
      <c r="C15" s="882"/>
      <c r="D15" s="882"/>
      <c r="E15" s="882"/>
      <c r="F15" s="882"/>
      <c r="G15" s="882"/>
      <c r="H15" s="27"/>
      <c r="I15" s="96"/>
      <c r="K15" s="96"/>
      <c r="R15" s="1"/>
    </row>
    <row r="16" spans="2:24" s="22" customFormat="1" ht="18.75" customHeight="1">
      <c r="B16" s="30"/>
      <c r="C16" s="30"/>
      <c r="D16" s="30"/>
      <c r="E16" s="30"/>
      <c r="F16" s="30"/>
      <c r="G16" s="30"/>
      <c r="H16" s="27"/>
      <c r="I16" s="96"/>
      <c r="K16" s="96"/>
      <c r="R16" s="1"/>
    </row>
    <row r="17" spans="3:14" ht="15" customHeight="1">
      <c r="C17" s="318"/>
      <c r="D17" s="318"/>
      <c r="E17" s="318"/>
      <c r="F17" s="318"/>
      <c r="G17" s="318"/>
      <c r="H17" s="4"/>
    </row>
    <row r="18" spans="3:14" ht="9.75" customHeight="1">
      <c r="H18" s="4"/>
    </row>
    <row r="19" spans="3:14" ht="15" customHeight="1">
      <c r="D19" s="12"/>
      <c r="H19" s="4"/>
    </row>
    <row r="20" spans="3:14" ht="15" customHeight="1">
      <c r="H20" s="4"/>
    </row>
    <row r="21" spans="3:14" ht="15" customHeight="1">
      <c r="H21" s="4"/>
    </row>
    <row r="22" spans="3:14" ht="15" customHeight="1">
      <c r="H22" s="5"/>
      <c r="I22" s="9"/>
    </row>
    <row r="23" spans="3:14" ht="15" customHeight="1">
      <c r="H23" s="5"/>
    </row>
    <row r="24" spans="3:14" ht="15" customHeight="1">
      <c r="H24" s="5"/>
      <c r="K24" s="12"/>
    </row>
    <row r="25" spans="3:14" ht="15" customHeight="1">
      <c r="H25" s="5"/>
    </row>
    <row r="26" spans="3:14" ht="15" customHeight="1">
      <c r="H26" s="5"/>
    </row>
    <row r="27" spans="3:14" ht="15" customHeight="1">
      <c r="H27" s="5"/>
    </row>
    <row r="28" spans="3:14" ht="15" customHeight="1">
      <c r="H28" s="5"/>
    </row>
    <row r="29" spans="3:14" ht="15" customHeight="1">
      <c r="H29" s="5"/>
      <c r="K29" s="12"/>
    </row>
    <row r="30" spans="3:14" ht="15" customHeight="1">
      <c r="H30" s="5"/>
    </row>
    <row r="31" spans="3:14" ht="15" customHeight="1">
      <c r="I31" s="209"/>
      <c r="J31" s="210"/>
      <c r="K31" s="210"/>
      <c r="L31" s="210"/>
      <c r="M31" s="210"/>
      <c r="N31" s="211"/>
    </row>
    <row r="33" spans="3:7" ht="14.25" customHeight="1"/>
    <row r="34" spans="3:7" ht="14.25" customHeight="1"/>
    <row r="35" spans="3:7" ht="14.25" customHeight="1"/>
    <row r="36" spans="3:7" ht="14.25" customHeight="1"/>
    <row r="38" spans="3:7">
      <c r="C38" s="318"/>
      <c r="D38" s="318"/>
      <c r="E38" s="318"/>
      <c r="F38" s="318"/>
      <c r="G38" s="318"/>
    </row>
    <row r="39" spans="3:7" ht="17.399999999999999">
      <c r="C39" s="11"/>
      <c r="D39" s="262"/>
      <c r="E39" s="11"/>
      <c r="F39" s="11"/>
      <c r="G39" s="11"/>
    </row>
  </sheetData>
  <mergeCells count="7">
    <mergeCell ref="P6:Q6"/>
    <mergeCell ref="B15:G15"/>
    <mergeCell ref="B1:G1"/>
    <mergeCell ref="B3:G3"/>
    <mergeCell ref="B4:G4"/>
    <mergeCell ref="P4:Q4"/>
    <mergeCell ref="P5:Q5"/>
  </mergeCells>
  <phoneticPr fontId="47" type="noConversion"/>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pageSetUpPr fitToPage="1"/>
  </sheetPr>
  <dimension ref="A1:R42"/>
  <sheetViews>
    <sheetView zoomScaleNormal="100" workbookViewId="0">
      <selection activeCell="C8" sqref="C8"/>
    </sheetView>
  </sheetViews>
  <sheetFormatPr baseColWidth="10" defaultColWidth="10.921875" defaultRowHeight="11.4"/>
  <cols>
    <col min="1" max="1" width="11.84375" style="1" customWidth="1"/>
    <col min="2" max="6" width="9" style="1" customWidth="1"/>
    <col min="7" max="7" width="9.84375" style="1" customWidth="1"/>
    <col min="8" max="8" width="6.921875" style="21" customWidth="1"/>
    <col min="9" max="14" width="10.921875" style="21"/>
    <col min="15" max="18" width="10.921875" style="63"/>
    <col min="19" max="16384" width="10.921875" style="1"/>
  </cols>
  <sheetData>
    <row r="1" spans="1:18" s="15" customFormat="1" ht="13.2">
      <c r="A1" s="725" t="s">
        <v>101</v>
      </c>
      <c r="B1" s="725"/>
      <c r="C1" s="725"/>
      <c r="D1" s="725"/>
      <c r="E1" s="725"/>
      <c r="F1" s="725"/>
      <c r="G1" s="725"/>
      <c r="H1" s="592"/>
      <c r="I1" s="592"/>
      <c r="J1" s="592"/>
      <c r="K1" s="592"/>
      <c r="L1" s="592"/>
      <c r="M1" s="592"/>
      <c r="N1" s="592"/>
      <c r="O1" s="61"/>
      <c r="P1" s="61"/>
      <c r="Q1" s="61"/>
      <c r="R1" s="61"/>
    </row>
    <row r="2" spans="1:18" s="15" customFormat="1" ht="13.2">
      <c r="A2" s="17"/>
      <c r="B2" s="17"/>
      <c r="C2" s="17"/>
      <c r="D2" s="17"/>
      <c r="E2" s="17"/>
      <c r="F2" s="17"/>
      <c r="G2" s="17"/>
      <c r="H2" s="592"/>
      <c r="I2" s="592"/>
      <c r="J2" s="592"/>
      <c r="K2" s="592"/>
      <c r="L2" s="592"/>
      <c r="M2" s="592"/>
      <c r="N2" s="592"/>
      <c r="O2" s="61"/>
      <c r="P2" s="61"/>
      <c r="Q2" s="61"/>
      <c r="R2" s="61"/>
    </row>
    <row r="3" spans="1:18" s="15" customFormat="1" ht="13.2">
      <c r="A3" s="725" t="s">
        <v>102</v>
      </c>
      <c r="B3" s="725"/>
      <c r="C3" s="725"/>
      <c r="D3" s="725"/>
      <c r="E3" s="725"/>
      <c r="F3" s="725"/>
      <c r="G3" s="725"/>
      <c r="H3" s="592"/>
      <c r="I3" s="592"/>
      <c r="J3" s="592"/>
      <c r="K3" s="592"/>
      <c r="L3" s="592"/>
      <c r="M3" s="592"/>
      <c r="N3" s="592"/>
      <c r="O3" s="61"/>
      <c r="P3" s="61"/>
      <c r="Q3" s="61"/>
      <c r="R3" s="61"/>
    </row>
    <row r="4" spans="1:18" s="15" customFormat="1" ht="13.2">
      <c r="A4" s="742" t="s">
        <v>719</v>
      </c>
      <c r="B4" s="742"/>
      <c r="C4" s="742"/>
      <c r="D4" s="742"/>
      <c r="E4" s="742"/>
      <c r="F4" s="742"/>
      <c r="G4" s="742"/>
      <c r="H4" s="592"/>
      <c r="I4" s="592"/>
      <c r="J4" s="592"/>
      <c r="K4" s="592"/>
      <c r="L4" s="592"/>
      <c r="M4" s="592"/>
      <c r="N4" s="592"/>
      <c r="O4" s="61"/>
      <c r="P4" s="61"/>
      <c r="Q4" s="61"/>
      <c r="R4" s="61"/>
    </row>
    <row r="5" spans="1:18" s="14" customFormat="1" ht="49.5" customHeight="1">
      <c r="A5" s="315" t="s">
        <v>103</v>
      </c>
      <c r="B5" s="315" t="s">
        <v>94</v>
      </c>
      <c r="C5" s="315" t="s">
        <v>95</v>
      </c>
      <c r="D5" s="315" t="s">
        <v>96</v>
      </c>
      <c r="E5" s="315" t="s">
        <v>97</v>
      </c>
      <c r="F5" s="315" t="s">
        <v>104</v>
      </c>
      <c r="G5" s="315" t="s">
        <v>105</v>
      </c>
      <c r="H5" s="592"/>
      <c r="I5" s="20"/>
      <c r="J5" s="20"/>
      <c r="K5" s="20"/>
      <c r="L5" s="20"/>
      <c r="M5" s="20"/>
      <c r="N5" s="20"/>
      <c r="O5" s="64"/>
      <c r="P5" s="64"/>
      <c r="Q5" s="64"/>
      <c r="R5" s="64"/>
    </row>
    <row r="6" spans="1:18" s="14" customFormat="1" ht="15.75" customHeight="1">
      <c r="A6" s="58" t="s">
        <v>106</v>
      </c>
      <c r="B6" s="358">
        <v>197.64400000000001</v>
      </c>
      <c r="C6" s="358">
        <v>658.649</v>
      </c>
      <c r="D6" s="358">
        <v>679.38300000000004</v>
      </c>
      <c r="E6" s="358">
        <v>137.33000000000001</v>
      </c>
      <c r="F6" s="358">
        <v>176.91</v>
      </c>
      <c r="G6" s="41">
        <f>F6/D6</f>
        <v>0.26039803763120356</v>
      </c>
      <c r="H6" s="94"/>
      <c r="I6" s="592"/>
      <c r="J6" s="592"/>
      <c r="K6" s="592"/>
      <c r="L6" s="592"/>
      <c r="M6" s="592"/>
      <c r="N6" s="592"/>
      <c r="O6" s="592"/>
      <c r="P6" s="592"/>
      <c r="Q6" s="592"/>
      <c r="R6" s="592"/>
    </row>
    <row r="7" spans="1:18" s="14" customFormat="1" ht="15.75" customHeight="1">
      <c r="A7" s="58" t="s">
        <v>107</v>
      </c>
      <c r="B7" s="358">
        <v>177.06</v>
      </c>
      <c r="C7" s="358">
        <v>715.36</v>
      </c>
      <c r="D7" s="358">
        <v>698.33</v>
      </c>
      <c r="E7" s="358">
        <v>165.91</v>
      </c>
      <c r="F7" s="358">
        <v>194.09</v>
      </c>
      <c r="G7" s="41">
        <f t="shared" ref="G7:G15" si="0">F7/D7</f>
        <v>0.27793450088067245</v>
      </c>
      <c r="H7" s="94"/>
      <c r="I7" s="592"/>
      <c r="J7" s="592"/>
      <c r="K7" s="592"/>
      <c r="L7" s="592"/>
      <c r="M7" s="592"/>
      <c r="N7" s="592"/>
      <c r="O7" s="592"/>
      <c r="P7" s="592"/>
      <c r="Q7" s="592"/>
      <c r="R7" s="592"/>
    </row>
    <row r="8" spans="1:18" s="14" customFormat="1" ht="15.75" customHeight="1">
      <c r="A8" s="58" t="s">
        <v>108</v>
      </c>
      <c r="B8" s="358">
        <v>194.69</v>
      </c>
      <c r="C8" s="358">
        <v>728.26</v>
      </c>
      <c r="D8" s="358">
        <v>705.74</v>
      </c>
      <c r="E8" s="358">
        <v>164.42</v>
      </c>
      <c r="F8" s="358">
        <v>217.2</v>
      </c>
      <c r="G8" s="41">
        <f t="shared" si="0"/>
        <v>0.30776206534984551</v>
      </c>
      <c r="H8" s="94"/>
      <c r="I8" s="592"/>
      <c r="J8" s="592"/>
      <c r="K8" s="592"/>
      <c r="L8" s="592"/>
      <c r="M8" s="592"/>
      <c r="N8" s="592"/>
      <c r="O8" s="592"/>
      <c r="P8" s="592"/>
      <c r="Q8" s="592"/>
      <c r="R8" s="592"/>
    </row>
    <row r="9" spans="1:18" s="14" customFormat="1" ht="15.75" customHeight="1">
      <c r="A9" s="58" t="s">
        <v>109</v>
      </c>
      <c r="B9" s="358">
        <v>218.69</v>
      </c>
      <c r="C9" s="358">
        <v>735.21</v>
      </c>
      <c r="D9" s="358">
        <v>711.16</v>
      </c>
      <c r="E9" s="358">
        <v>172.84</v>
      </c>
      <c r="F9" s="358">
        <v>242.74</v>
      </c>
      <c r="G9" s="41">
        <f t="shared" si="0"/>
        <v>0.34132965858597225</v>
      </c>
      <c r="H9" s="94"/>
      <c r="I9" s="592"/>
      <c r="J9" s="592"/>
      <c r="K9" s="592"/>
      <c r="L9" s="592"/>
      <c r="M9" s="592"/>
      <c r="N9" s="592"/>
      <c r="O9" s="592"/>
      <c r="P9" s="592"/>
      <c r="Q9" s="592"/>
      <c r="R9" s="592"/>
    </row>
    <row r="10" spans="1:18" s="14" customFormat="1" ht="15.75" customHeight="1">
      <c r="A10" s="58" t="s">
        <v>110</v>
      </c>
      <c r="B10" s="358">
        <v>245</v>
      </c>
      <c r="C10" s="358">
        <v>756.4</v>
      </c>
      <c r="D10" s="358">
        <v>739.09</v>
      </c>
      <c r="E10" s="358">
        <v>183.36</v>
      </c>
      <c r="F10" s="358">
        <v>262.08</v>
      </c>
      <c r="G10" s="41">
        <f t="shared" si="0"/>
        <v>0.35459822213803455</v>
      </c>
      <c r="H10" s="94"/>
      <c r="I10" s="592"/>
      <c r="J10" s="592"/>
      <c r="K10" s="592"/>
      <c r="L10" s="592"/>
      <c r="M10" s="592"/>
      <c r="N10" s="592"/>
      <c r="O10" s="592"/>
      <c r="P10" s="592"/>
      <c r="Q10" s="592"/>
      <c r="R10" s="592"/>
    </row>
    <row r="11" spans="1:18" s="14" customFormat="1" ht="15.75" customHeight="1">
      <c r="A11" s="24" t="s">
        <v>111</v>
      </c>
      <c r="B11" s="358">
        <v>262.79000000000002</v>
      </c>
      <c r="C11" s="358">
        <v>762.88</v>
      </c>
      <c r="D11" s="358">
        <v>741.98</v>
      </c>
      <c r="E11" s="358">
        <v>182.47</v>
      </c>
      <c r="F11" s="358">
        <v>283.69</v>
      </c>
      <c r="G11" s="41">
        <f t="shared" si="0"/>
        <v>0.38234184209816974</v>
      </c>
      <c r="H11" s="94"/>
      <c r="I11" s="592"/>
      <c r="J11" s="592"/>
      <c r="K11" s="592"/>
      <c r="L11" s="592"/>
      <c r="M11" s="592"/>
      <c r="N11" s="592"/>
      <c r="O11" s="592"/>
      <c r="P11" s="592"/>
      <c r="Q11" s="592"/>
      <c r="R11" s="592"/>
    </row>
    <row r="12" spans="1:18" s="14" customFormat="1" ht="15.75" customHeight="1">
      <c r="A12" s="24" t="s">
        <v>112</v>
      </c>
      <c r="B12" s="358">
        <v>287.18</v>
      </c>
      <c r="C12" s="358">
        <v>731</v>
      </c>
      <c r="D12" s="358">
        <v>734.81</v>
      </c>
      <c r="E12" s="358">
        <v>173.67</v>
      </c>
      <c r="F12" s="358">
        <v>283.37</v>
      </c>
      <c r="G12" s="41">
        <f t="shared" si="0"/>
        <v>0.38563710346892399</v>
      </c>
      <c r="H12" s="94"/>
      <c r="I12" s="592"/>
      <c r="J12" s="592"/>
      <c r="K12" s="592"/>
      <c r="L12" s="592"/>
      <c r="M12" s="592"/>
      <c r="N12" s="592"/>
      <c r="O12" s="592"/>
      <c r="P12" s="592"/>
      <c r="Q12" s="592"/>
      <c r="R12" s="592"/>
    </row>
    <row r="13" spans="1:18" s="14" customFormat="1" ht="15.75" customHeight="1">
      <c r="A13" s="353" t="s">
        <v>113</v>
      </c>
      <c r="B13" s="446">
        <v>280.70999999999998</v>
      </c>
      <c r="C13" s="446">
        <v>762.2</v>
      </c>
      <c r="D13" s="446">
        <v>746.92</v>
      </c>
      <c r="E13" s="446">
        <v>194.35</v>
      </c>
      <c r="F13" s="446">
        <v>295.99</v>
      </c>
      <c r="G13" s="41">
        <f t="shared" si="0"/>
        <v>0.39628072618218824</v>
      </c>
      <c r="H13" s="94"/>
      <c r="I13" s="22"/>
      <c r="J13" s="592"/>
      <c r="K13" s="592"/>
      <c r="L13" s="592"/>
      <c r="M13" s="592"/>
      <c r="N13" s="592"/>
      <c r="O13" s="592"/>
      <c r="P13" s="592"/>
      <c r="Q13" s="592"/>
      <c r="R13" s="592"/>
    </row>
    <row r="14" spans="1:18" s="14" customFormat="1" ht="15.75" customHeight="1">
      <c r="A14" s="353" t="s">
        <v>114</v>
      </c>
      <c r="B14" s="446">
        <v>295.99</v>
      </c>
      <c r="C14" s="446">
        <v>775.87</v>
      </c>
      <c r="D14" s="446">
        <v>783.04</v>
      </c>
      <c r="E14" s="446">
        <v>202.48</v>
      </c>
      <c r="F14" s="446">
        <v>288.82</v>
      </c>
      <c r="G14" s="41">
        <f t="shared" si="0"/>
        <v>0.36884450347364123</v>
      </c>
      <c r="H14" s="94"/>
      <c r="I14" s="22"/>
      <c r="J14" s="593"/>
      <c r="K14" s="592"/>
      <c r="L14" s="592"/>
      <c r="M14" s="592"/>
      <c r="N14" s="592"/>
      <c r="O14" s="592"/>
      <c r="P14" s="592"/>
      <c r="Q14" s="592"/>
      <c r="R14" s="592"/>
    </row>
    <row r="15" spans="1:18" s="14" customFormat="1" ht="15.75" customHeight="1">
      <c r="A15" s="356" t="s">
        <v>115</v>
      </c>
      <c r="B15" s="446">
        <v>288.82</v>
      </c>
      <c r="C15" s="446">
        <v>778.6</v>
      </c>
      <c r="D15" s="446">
        <v>787.47</v>
      </c>
      <c r="E15" s="446">
        <v>204.4</v>
      </c>
      <c r="F15" s="446">
        <v>297.95</v>
      </c>
      <c r="G15" s="41">
        <f t="shared" si="0"/>
        <v>0.37836362020140446</v>
      </c>
      <c r="H15" s="94"/>
      <c r="I15" s="11"/>
      <c r="J15" s="593"/>
      <c r="K15" s="592"/>
      <c r="L15" s="592"/>
      <c r="M15" s="592"/>
      <c r="N15" s="592"/>
      <c r="O15" s="592"/>
      <c r="P15" s="592"/>
      <c r="Q15" s="592"/>
      <c r="R15" s="592"/>
    </row>
    <row r="16" spans="1:18" s="14" customFormat="1" ht="15" customHeight="1">
      <c r="A16" s="744" t="s">
        <v>116</v>
      </c>
      <c r="B16" s="744"/>
      <c r="C16" s="744"/>
      <c r="D16" s="744"/>
      <c r="E16" s="744"/>
      <c r="F16" s="744"/>
      <c r="G16" s="744"/>
      <c r="H16" s="22"/>
      <c r="I16" s="592"/>
      <c r="J16" s="592"/>
      <c r="K16" s="592"/>
      <c r="L16" s="592"/>
      <c r="M16" s="592"/>
      <c r="N16" s="592"/>
      <c r="O16" s="592"/>
      <c r="P16" s="592"/>
      <c r="Q16" s="592"/>
      <c r="R16" s="592"/>
    </row>
    <row r="17" spans="1:18" s="14" customFormat="1" ht="9.9" customHeight="1">
      <c r="A17" s="323"/>
      <c r="B17" s="421"/>
      <c r="C17" s="421"/>
      <c r="D17" s="421"/>
      <c r="E17" s="421"/>
      <c r="F17" s="421"/>
      <c r="G17" s="323"/>
      <c r="H17" s="22"/>
      <c r="I17" s="592"/>
      <c r="J17" s="592"/>
      <c r="K17" s="592"/>
      <c r="L17" s="592"/>
      <c r="M17" s="592"/>
      <c r="N17" s="592"/>
      <c r="O17" s="592"/>
      <c r="P17" s="592"/>
      <c r="Q17" s="592"/>
      <c r="R17" s="592"/>
    </row>
    <row r="18" spans="1:18">
      <c r="C18" s="12"/>
    </row>
    <row r="19" spans="1:18" ht="15" customHeight="1">
      <c r="H19" s="91"/>
    </row>
    <row r="20" spans="1:18" ht="9.75" customHeight="1">
      <c r="O20" s="21"/>
      <c r="P20" s="21"/>
      <c r="Q20" s="21"/>
    </row>
    <row r="21" spans="1:18" ht="15" customHeight="1">
      <c r="O21" s="21"/>
      <c r="P21" s="21"/>
      <c r="Q21" s="21"/>
    </row>
    <row r="22" spans="1:18" ht="15" customHeight="1">
      <c r="O22" s="21"/>
      <c r="P22" s="21"/>
      <c r="Q22" s="21"/>
    </row>
    <row r="23" spans="1:18" ht="15" customHeight="1">
      <c r="O23" s="21"/>
      <c r="P23" s="21"/>
      <c r="Q23" s="21"/>
    </row>
    <row r="24" spans="1:18" ht="15" customHeight="1"/>
    <row r="25" spans="1:18" ht="15" customHeight="1"/>
    <row r="26" spans="1:18" ht="15" customHeight="1"/>
    <row r="27" spans="1:18" ht="15" customHeight="1"/>
    <row r="28" spans="1:18" ht="15" customHeight="1"/>
    <row r="29" spans="1:18" ht="15" customHeight="1"/>
    <row r="30" spans="1:18" ht="15" customHeight="1"/>
    <row r="31" spans="1:18" ht="15" customHeight="1"/>
    <row r="32" spans="1:18" ht="15" customHeight="1"/>
    <row r="33" spans="3:8" ht="15" customHeight="1">
      <c r="H33" s="92"/>
    </row>
    <row r="34" spans="3:8" ht="14.25" customHeight="1"/>
    <row r="35" spans="3:8" ht="14.25" customHeight="1"/>
    <row r="36" spans="3:8" ht="14.25" customHeight="1"/>
    <row r="37" spans="3:8" ht="14.25" customHeight="1"/>
    <row r="38" spans="3:8" ht="14.25" customHeight="1"/>
    <row r="39" spans="3:8" ht="14.25" customHeight="1"/>
    <row r="40" spans="3:8" ht="14.25" customHeight="1"/>
    <row r="41" spans="3:8" ht="14.25" customHeight="1">
      <c r="C41" s="12"/>
      <c r="D41" s="12"/>
      <c r="E41" s="12"/>
      <c r="F41" s="12"/>
    </row>
    <row r="42" spans="3:8" ht="17.399999999999999">
      <c r="C42" s="11"/>
      <c r="D42" s="11"/>
      <c r="E42" s="11"/>
      <c r="F42" s="11"/>
    </row>
  </sheetData>
  <customSheetViews>
    <customSheetView guid="{5CDC6F58-B038-4A0E-A13D-C643B013E119}" topLeftCell="A12">
      <selection activeCell="D28" sqref="D28"/>
      <pageMargins left="0" right="0" top="0" bottom="0" header="0" footer="0"/>
      <printOptions horizontalCentered="1"/>
      <pageSetup firstPageNumber="0" orientation="portrait" r:id="rId1"/>
      <headerFooter alignWithMargins="0">
        <oddFooter>&amp;C&amp;10&amp;A</oddFooter>
      </headerFooter>
    </customSheetView>
  </customSheetViews>
  <mergeCells count="4">
    <mergeCell ref="A16:G16"/>
    <mergeCell ref="A1:G1"/>
    <mergeCell ref="A3:G3"/>
    <mergeCell ref="A4:G4"/>
  </mergeCells>
  <printOptions horizontalCentered="1"/>
  <pageMargins left="0.59055118110236227" right="0.59055118110236227" top="1.299212598425197" bottom="0.78740157480314965" header="0.51181102362204722" footer="0.59055118110236227"/>
  <pageSetup paperSize="126"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6" tint="0.79998168889431442"/>
    <pageSetUpPr fitToPage="1"/>
  </sheetPr>
  <dimension ref="B2:X31"/>
  <sheetViews>
    <sheetView topLeftCell="A7" zoomScaleNormal="100" workbookViewId="0">
      <selection activeCell="E6" sqref="E6"/>
    </sheetView>
  </sheetViews>
  <sheetFormatPr baseColWidth="10" defaultColWidth="10.921875" defaultRowHeight="17.399999999999999"/>
  <cols>
    <col min="1" max="1" width="1.84375" customWidth="1"/>
    <col min="2" max="2" width="11.61328125" customWidth="1"/>
    <col min="3" max="3" width="8.84375" bestFit="1" customWidth="1"/>
    <col min="4" max="15" width="4.61328125" customWidth="1"/>
  </cols>
  <sheetData>
    <row r="2" spans="2:24">
      <c r="B2" s="746" t="s">
        <v>117</v>
      </c>
      <c r="C2" s="746"/>
      <c r="D2" s="746"/>
      <c r="E2" s="746"/>
      <c r="F2" s="746"/>
      <c r="G2" s="746"/>
      <c r="H2" s="746"/>
      <c r="I2" s="746"/>
      <c r="J2" s="746"/>
      <c r="K2" s="746"/>
      <c r="L2" s="746"/>
      <c r="M2" s="746"/>
      <c r="N2" s="746"/>
      <c r="O2" s="746"/>
    </row>
    <row r="3" spans="2:24" ht="18" customHeight="1">
      <c r="B3" s="747" t="s">
        <v>590</v>
      </c>
      <c r="C3" s="747"/>
      <c r="D3" s="747"/>
      <c r="E3" s="747"/>
      <c r="F3" s="747"/>
      <c r="G3" s="747"/>
      <c r="H3" s="747"/>
      <c r="I3" s="747"/>
      <c r="J3" s="747"/>
      <c r="K3" s="747"/>
      <c r="L3" s="747"/>
      <c r="M3" s="747"/>
      <c r="N3" s="747"/>
      <c r="O3" s="747"/>
    </row>
    <row r="4" spans="2:24" ht="18" customHeight="1">
      <c r="B4" s="748" t="s">
        <v>719</v>
      </c>
      <c r="C4" s="748"/>
      <c r="D4" s="748"/>
      <c r="E4" s="748"/>
      <c r="F4" s="748"/>
      <c r="G4" s="748"/>
      <c r="H4" s="748"/>
      <c r="I4" s="748"/>
      <c r="J4" s="748"/>
      <c r="K4" s="748"/>
      <c r="L4" s="748"/>
      <c r="M4" s="748"/>
      <c r="N4" s="748"/>
      <c r="O4" s="748"/>
    </row>
    <row r="5" spans="2:24">
      <c r="B5" s="748"/>
      <c r="C5" s="748"/>
      <c r="D5" s="748"/>
      <c r="E5" s="748"/>
      <c r="F5" s="748"/>
      <c r="G5" s="748"/>
      <c r="H5" s="748"/>
      <c r="I5" s="748"/>
      <c r="J5" s="381"/>
    </row>
    <row r="6" spans="2:24" ht="58.5" customHeight="1">
      <c r="B6" s="317" t="s">
        <v>118</v>
      </c>
      <c r="C6" s="355" t="s">
        <v>128</v>
      </c>
      <c r="D6" s="355" t="s">
        <v>119</v>
      </c>
      <c r="E6" s="355" t="s">
        <v>426</v>
      </c>
      <c r="F6" s="355" t="s">
        <v>591</v>
      </c>
      <c r="G6" s="355" t="s">
        <v>469</v>
      </c>
      <c r="H6" s="355" t="s">
        <v>592</v>
      </c>
      <c r="I6" s="355" t="s">
        <v>593</v>
      </c>
      <c r="J6" s="355" t="s">
        <v>594</v>
      </c>
      <c r="K6" s="355" t="s">
        <v>126</v>
      </c>
      <c r="L6" s="355" t="s">
        <v>595</v>
      </c>
      <c r="M6" s="355" t="s">
        <v>596</v>
      </c>
      <c r="N6" s="355" t="s">
        <v>127</v>
      </c>
      <c r="O6" s="355" t="s">
        <v>129</v>
      </c>
    </row>
    <row r="7" spans="2:24" ht="21.75" customHeight="1">
      <c r="B7" s="918" t="s">
        <v>597</v>
      </c>
      <c r="C7" s="918"/>
      <c r="D7" s="918"/>
      <c r="E7" s="918"/>
      <c r="F7" s="918"/>
      <c r="G7" s="918"/>
      <c r="H7" s="918"/>
      <c r="I7" s="918"/>
      <c r="J7" s="918"/>
      <c r="K7" s="918"/>
      <c r="L7" s="918"/>
      <c r="M7" s="918"/>
      <c r="N7" s="918"/>
      <c r="O7" s="918"/>
    </row>
    <row r="8" spans="2:24">
      <c r="B8" s="337" t="s">
        <v>94</v>
      </c>
      <c r="C8" s="398">
        <v>181.69</v>
      </c>
      <c r="D8" s="398">
        <v>0.107</v>
      </c>
      <c r="E8" s="398">
        <v>0.21</v>
      </c>
      <c r="F8" s="398">
        <v>1.01</v>
      </c>
      <c r="G8" s="398">
        <v>8.3000000000000004E-2</v>
      </c>
      <c r="H8" s="398">
        <v>33.9</v>
      </c>
      <c r="I8" s="398">
        <v>1.1499999999999999</v>
      </c>
      <c r="J8" s="398">
        <v>3.98</v>
      </c>
      <c r="K8" s="398">
        <v>0.91</v>
      </c>
      <c r="L8" s="398">
        <v>1.0999999999999999E-2</v>
      </c>
      <c r="M8" s="398">
        <v>1.18</v>
      </c>
      <c r="N8" s="398">
        <v>116.5</v>
      </c>
      <c r="O8" s="398">
        <v>65.19</v>
      </c>
    </row>
    <row r="9" spans="2:24">
      <c r="B9" s="337" t="s">
        <v>95</v>
      </c>
      <c r="C9" s="398">
        <v>507.24</v>
      </c>
      <c r="D9" s="398">
        <v>0.84</v>
      </c>
      <c r="E9" s="398">
        <v>8</v>
      </c>
      <c r="F9" s="398">
        <v>12.6</v>
      </c>
      <c r="G9" s="398">
        <v>0.61599999999999999</v>
      </c>
      <c r="H9" s="398">
        <v>122.27</v>
      </c>
      <c r="I9" s="398">
        <v>8.18</v>
      </c>
      <c r="J9" s="398">
        <v>18.86</v>
      </c>
      <c r="K9" s="398">
        <v>7.22</v>
      </c>
      <c r="L9" s="398">
        <v>0.91600000000000004</v>
      </c>
      <c r="M9" s="398">
        <v>27.38</v>
      </c>
      <c r="N9" s="398">
        <v>148.30000000000001</v>
      </c>
      <c r="O9" s="398">
        <v>358.94</v>
      </c>
    </row>
    <row r="10" spans="2:24">
      <c r="B10" s="337" t="s">
        <v>131</v>
      </c>
      <c r="C10" s="398">
        <v>46.3</v>
      </c>
      <c r="D10" s="398">
        <v>7.0000000000000001E-3</v>
      </c>
      <c r="E10" s="398">
        <v>0.7</v>
      </c>
      <c r="F10" s="398">
        <v>0</v>
      </c>
      <c r="G10" s="398">
        <v>2E-3</v>
      </c>
      <c r="H10" s="398">
        <v>0</v>
      </c>
      <c r="I10" s="398">
        <v>0.01</v>
      </c>
      <c r="J10" s="398">
        <v>0.2</v>
      </c>
      <c r="K10" s="398">
        <v>1.08</v>
      </c>
      <c r="L10" s="398">
        <v>0</v>
      </c>
      <c r="M10" s="398">
        <v>1.8</v>
      </c>
      <c r="N10" s="398">
        <v>4.5</v>
      </c>
      <c r="O10" s="398">
        <v>41.8</v>
      </c>
    </row>
    <row r="11" spans="2:24">
      <c r="B11" s="337" t="s">
        <v>96</v>
      </c>
      <c r="C11" s="398">
        <v>502.45</v>
      </c>
      <c r="D11" s="398">
        <v>0.495</v>
      </c>
      <c r="E11" s="398">
        <v>7.45</v>
      </c>
      <c r="F11" s="398">
        <v>10.55</v>
      </c>
      <c r="G11" s="398">
        <v>0.06</v>
      </c>
      <c r="H11" s="398">
        <v>100.01</v>
      </c>
      <c r="I11" s="398">
        <v>3.7</v>
      </c>
      <c r="J11" s="398">
        <v>12.7</v>
      </c>
      <c r="K11" s="398">
        <v>4.8499999999999996</v>
      </c>
      <c r="L11" s="398">
        <v>0.05</v>
      </c>
      <c r="M11" s="398">
        <v>21.45</v>
      </c>
      <c r="N11" s="398">
        <v>150.58000000000001</v>
      </c>
      <c r="O11" s="398">
        <v>351.88</v>
      </c>
    </row>
    <row r="12" spans="2:24">
      <c r="B12" s="337" t="s">
        <v>97</v>
      </c>
      <c r="C12" s="398">
        <v>50.3</v>
      </c>
      <c r="D12" s="398">
        <v>0.36</v>
      </c>
      <c r="E12" s="398">
        <v>0.75</v>
      </c>
      <c r="F12" s="398">
        <v>1.95</v>
      </c>
      <c r="G12" s="398">
        <v>0.62</v>
      </c>
      <c r="H12" s="398">
        <v>20.170000000000002</v>
      </c>
      <c r="I12" s="398">
        <v>3.88</v>
      </c>
      <c r="J12" s="398">
        <v>5.9</v>
      </c>
      <c r="K12" s="398">
        <v>2.98</v>
      </c>
      <c r="L12" s="398">
        <v>0.76</v>
      </c>
      <c r="M12" s="398">
        <v>6.25</v>
      </c>
      <c r="N12" s="398">
        <v>2.2200000000000002</v>
      </c>
      <c r="O12" s="398">
        <v>48.08</v>
      </c>
    </row>
    <row r="13" spans="2:24">
      <c r="B13" s="499" t="s">
        <v>104</v>
      </c>
      <c r="C13" s="398">
        <v>186.48</v>
      </c>
      <c r="D13" s="398">
        <v>0.109</v>
      </c>
      <c r="E13" s="398">
        <v>0.72</v>
      </c>
      <c r="F13" s="398">
        <v>1.1100000000000001</v>
      </c>
      <c r="G13" s="398">
        <v>2.1000000000000001E-2</v>
      </c>
      <c r="H13" s="398">
        <v>36</v>
      </c>
      <c r="I13" s="398">
        <v>1.76</v>
      </c>
      <c r="J13" s="398">
        <v>4.4400000000000004</v>
      </c>
      <c r="K13" s="398">
        <v>1.39</v>
      </c>
      <c r="L13" s="398">
        <v>0.11700000000000001</v>
      </c>
      <c r="M13" s="398">
        <v>2.66</v>
      </c>
      <c r="N13" s="398">
        <v>116.5</v>
      </c>
      <c r="O13" s="398">
        <v>69.98</v>
      </c>
      <c r="P13" s="128"/>
      <c r="Q13" s="128"/>
      <c r="R13" s="128"/>
      <c r="S13" s="128"/>
      <c r="T13" s="128"/>
      <c r="U13" s="128"/>
      <c r="V13" s="128"/>
      <c r="W13" s="128"/>
      <c r="X13" s="128"/>
    </row>
    <row r="14" spans="2:24" ht="18" customHeight="1">
      <c r="B14" s="919" t="s">
        <v>598</v>
      </c>
      <c r="C14" s="919"/>
      <c r="D14" s="919"/>
      <c r="E14" s="919"/>
      <c r="F14" s="919"/>
      <c r="G14" s="919"/>
      <c r="H14" s="919"/>
      <c r="I14" s="919"/>
      <c r="J14" s="919"/>
      <c r="K14" s="919"/>
      <c r="L14" s="919"/>
      <c r="M14" s="919"/>
      <c r="N14" s="919"/>
      <c r="O14" s="919"/>
    </row>
    <row r="15" spans="2:24">
      <c r="B15" s="500" t="s">
        <v>94</v>
      </c>
      <c r="C15" s="398">
        <v>186.48</v>
      </c>
      <c r="D15" s="398">
        <v>0.109</v>
      </c>
      <c r="E15" s="398">
        <v>0.72</v>
      </c>
      <c r="F15" s="398">
        <v>1.1100000000000001</v>
      </c>
      <c r="G15" s="398">
        <v>2.1000000000000001E-2</v>
      </c>
      <c r="H15" s="398">
        <v>36</v>
      </c>
      <c r="I15" s="398">
        <v>1.76</v>
      </c>
      <c r="J15" s="398">
        <v>4.4400000000000004</v>
      </c>
      <c r="K15" s="398">
        <v>1.39</v>
      </c>
      <c r="L15" s="398">
        <v>0.11700000000000001</v>
      </c>
      <c r="M15" s="398">
        <v>2.66</v>
      </c>
      <c r="N15" s="398">
        <v>116.5</v>
      </c>
      <c r="O15" s="398">
        <v>69.98</v>
      </c>
    </row>
    <row r="16" spans="2:24">
      <c r="B16" s="509" t="s">
        <v>95</v>
      </c>
      <c r="C16" s="398">
        <v>509.87</v>
      </c>
      <c r="D16" s="398">
        <v>0.84</v>
      </c>
      <c r="E16" s="398">
        <v>8.02</v>
      </c>
      <c r="F16" s="398">
        <v>12.6</v>
      </c>
      <c r="G16" s="398">
        <v>0.7</v>
      </c>
      <c r="H16" s="398">
        <v>125</v>
      </c>
      <c r="I16" s="398">
        <v>8.1999999999999993</v>
      </c>
      <c r="J16" s="398">
        <v>19.3</v>
      </c>
      <c r="K16" s="398">
        <v>6.09</v>
      </c>
      <c r="L16" s="398">
        <v>0.88200000000000001</v>
      </c>
      <c r="M16" s="398">
        <v>27.19</v>
      </c>
      <c r="N16" s="398">
        <v>148.99</v>
      </c>
      <c r="O16" s="398">
        <v>360.88</v>
      </c>
      <c r="Q16" s="409"/>
    </row>
    <row r="17" spans="2:24">
      <c r="B17" s="509" t="s">
        <v>131</v>
      </c>
      <c r="C17" s="398">
        <v>48.63</v>
      </c>
      <c r="D17" s="398">
        <v>7.0000000000000001E-3</v>
      </c>
      <c r="E17" s="398">
        <v>0.6</v>
      </c>
      <c r="F17" s="398">
        <v>0</v>
      </c>
      <c r="G17" s="398">
        <v>0</v>
      </c>
      <c r="H17" s="398">
        <v>0</v>
      </c>
      <c r="I17" s="398">
        <v>0.01</v>
      </c>
      <c r="J17" s="398">
        <v>0.2</v>
      </c>
      <c r="K17" s="398">
        <v>0.98</v>
      </c>
      <c r="L17" s="398">
        <v>0</v>
      </c>
      <c r="M17" s="398">
        <v>0.6</v>
      </c>
      <c r="N17" s="398">
        <v>4.5999999999999996</v>
      </c>
      <c r="O17" s="398">
        <v>44.03</v>
      </c>
    </row>
    <row r="18" spans="2:24">
      <c r="B18" s="509" t="s">
        <v>96</v>
      </c>
      <c r="C18" s="398">
        <v>510.29</v>
      </c>
      <c r="D18" s="398">
        <v>0.495</v>
      </c>
      <c r="E18" s="398">
        <v>7.55</v>
      </c>
      <c r="F18" s="398">
        <v>10.65</v>
      </c>
      <c r="G18" s="398">
        <v>0.06</v>
      </c>
      <c r="H18" s="398">
        <v>103.5</v>
      </c>
      <c r="I18" s="398">
        <v>3.9</v>
      </c>
      <c r="J18" s="398">
        <v>13</v>
      </c>
      <c r="K18" s="398">
        <v>4.62</v>
      </c>
      <c r="L18" s="398">
        <v>0.06</v>
      </c>
      <c r="M18" s="398">
        <v>21.5</v>
      </c>
      <c r="N18" s="398">
        <v>154.88999999999999</v>
      </c>
      <c r="O18" s="398">
        <v>355.4</v>
      </c>
    </row>
    <row r="19" spans="2:24">
      <c r="B19" s="509" t="s">
        <v>97</v>
      </c>
      <c r="C19" s="398">
        <v>49.86</v>
      </c>
      <c r="D19" s="398">
        <v>0.35</v>
      </c>
      <c r="E19" s="398">
        <v>0.9</v>
      </c>
      <c r="F19" s="398">
        <v>1.9</v>
      </c>
      <c r="G19" s="398">
        <v>0.63</v>
      </c>
      <c r="H19" s="398">
        <v>19.25</v>
      </c>
      <c r="I19" s="398">
        <v>4</v>
      </c>
      <c r="J19" s="398">
        <v>6.5</v>
      </c>
      <c r="K19" s="398">
        <v>2.79</v>
      </c>
      <c r="L19" s="398">
        <v>0.82</v>
      </c>
      <c r="M19" s="398">
        <v>6.5</v>
      </c>
      <c r="N19" s="398">
        <v>2.2000000000000002</v>
      </c>
      <c r="O19" s="398">
        <v>47.66</v>
      </c>
    </row>
    <row r="20" spans="2:24">
      <c r="B20" s="509" t="s">
        <v>104</v>
      </c>
      <c r="C20" s="398">
        <v>186.06</v>
      </c>
      <c r="D20" s="398">
        <v>0.111</v>
      </c>
      <c r="E20" s="398">
        <v>0.89</v>
      </c>
      <c r="F20" s="398">
        <v>1.17</v>
      </c>
      <c r="G20" s="398">
        <v>3.1E-2</v>
      </c>
      <c r="H20" s="398">
        <v>38.25</v>
      </c>
      <c r="I20" s="398">
        <v>2.0699999999999998</v>
      </c>
      <c r="J20" s="398">
        <v>4.4400000000000004</v>
      </c>
      <c r="K20" s="398">
        <v>1.05</v>
      </c>
      <c r="L20" s="398">
        <v>0.11899999999999999</v>
      </c>
      <c r="M20" s="398">
        <v>2.46</v>
      </c>
      <c r="N20" s="398">
        <v>113</v>
      </c>
      <c r="O20" s="398">
        <v>73.06</v>
      </c>
      <c r="P20" s="128"/>
      <c r="Q20" s="422"/>
      <c r="R20" s="128"/>
      <c r="S20" s="128"/>
      <c r="T20" s="128"/>
      <c r="U20" s="128"/>
      <c r="V20" s="128"/>
      <c r="W20" s="128"/>
      <c r="X20" s="128"/>
    </row>
    <row r="21" spans="2:24">
      <c r="B21" s="917" t="s">
        <v>599</v>
      </c>
      <c r="C21" s="917"/>
      <c r="D21" s="917"/>
      <c r="E21" s="917"/>
      <c r="F21" s="917"/>
      <c r="G21" s="917"/>
      <c r="H21" s="917"/>
      <c r="I21" s="917"/>
      <c r="J21" s="917"/>
      <c r="K21" s="917"/>
      <c r="L21" s="917"/>
      <c r="M21" s="917"/>
      <c r="N21" s="917"/>
      <c r="O21" s="917"/>
    </row>
    <row r="22" spans="2:24">
      <c r="B22" s="128"/>
      <c r="C22" s="128"/>
      <c r="D22" s="128"/>
      <c r="E22" s="128"/>
      <c r="F22" s="128"/>
      <c r="G22" s="128"/>
      <c r="H22" s="128"/>
      <c r="I22" s="128"/>
      <c r="J22" s="128"/>
      <c r="K22" s="128"/>
      <c r="L22" s="128"/>
      <c r="M22" s="128"/>
      <c r="N22" s="128"/>
      <c r="O22" s="128"/>
    </row>
    <row r="23" spans="2:24">
      <c r="B23" s="128"/>
      <c r="C23" s="128"/>
      <c r="D23" s="128"/>
      <c r="E23" s="128"/>
      <c r="F23" s="128"/>
      <c r="G23" s="128"/>
      <c r="H23" s="128"/>
      <c r="I23" s="128"/>
      <c r="J23" s="128"/>
      <c r="K23" s="128"/>
      <c r="L23" s="128"/>
      <c r="M23" s="128"/>
      <c r="N23" s="128"/>
      <c r="O23" s="128"/>
    </row>
    <row r="24" spans="2:24">
      <c r="B24" s="128"/>
      <c r="C24" s="11"/>
      <c r="D24" s="128"/>
      <c r="E24" s="128"/>
      <c r="F24" s="128"/>
      <c r="G24" s="128"/>
      <c r="H24" s="128"/>
      <c r="I24" s="128"/>
      <c r="J24" s="128"/>
      <c r="K24" s="128"/>
      <c r="L24" s="128"/>
      <c r="M24" s="128"/>
      <c r="N24" s="128"/>
      <c r="O24" s="128"/>
    </row>
    <row r="25" spans="2:24">
      <c r="B25" s="128"/>
      <c r="C25" s="340"/>
      <c r="D25" s="128"/>
      <c r="E25" s="128"/>
      <c r="F25" s="128"/>
      <c r="G25" s="128"/>
      <c r="H25" s="128"/>
      <c r="I25" s="128"/>
      <c r="J25" s="128"/>
      <c r="K25" s="128"/>
      <c r="L25" s="128"/>
      <c r="M25" s="128"/>
      <c r="N25" s="128"/>
      <c r="O25" s="128"/>
    </row>
    <row r="26" spans="2:24">
      <c r="B26" s="128"/>
      <c r="C26" s="128"/>
      <c r="D26" s="128"/>
      <c r="E26" s="128"/>
      <c r="F26" s="128"/>
      <c r="G26" s="128"/>
      <c r="H26" s="128"/>
      <c r="I26" s="128"/>
      <c r="J26" s="128"/>
      <c r="K26" s="128"/>
      <c r="L26" s="128"/>
      <c r="M26" s="128"/>
      <c r="N26" s="128"/>
      <c r="O26" s="128"/>
    </row>
    <row r="27" spans="2:24">
      <c r="B27" s="128"/>
      <c r="C27" s="128"/>
      <c r="D27" s="128"/>
      <c r="E27" s="128"/>
      <c r="F27" s="128"/>
      <c r="G27" s="128"/>
      <c r="H27" s="128"/>
      <c r="I27" s="128"/>
      <c r="J27" s="128"/>
      <c r="K27" s="128"/>
      <c r="L27" s="128"/>
      <c r="M27" s="128"/>
      <c r="N27" s="128"/>
      <c r="O27" s="262"/>
    </row>
    <row r="28" spans="2:24">
      <c r="B28" s="128"/>
      <c r="C28" s="128"/>
      <c r="D28" s="128"/>
      <c r="E28" s="128"/>
      <c r="F28" s="128"/>
      <c r="G28" s="128"/>
      <c r="H28" s="128"/>
      <c r="I28" s="128"/>
      <c r="J28" s="128"/>
      <c r="K28" s="128"/>
      <c r="L28" s="128"/>
      <c r="M28" s="128"/>
      <c r="N28" s="128"/>
      <c r="O28" s="128"/>
    </row>
    <row r="29" spans="2:24">
      <c r="B29" s="128"/>
      <c r="C29" s="128"/>
      <c r="D29" s="128"/>
      <c r="E29" s="128"/>
      <c r="F29" s="128"/>
      <c r="G29" s="128"/>
      <c r="H29" s="128"/>
      <c r="I29" s="128"/>
      <c r="J29" s="128"/>
      <c r="K29" s="128"/>
      <c r="L29" s="128"/>
      <c r="M29" s="128"/>
      <c r="N29" s="128"/>
      <c r="O29" s="128"/>
    </row>
    <row r="30" spans="2:24">
      <c r="B30" s="128"/>
      <c r="C30" s="128"/>
      <c r="D30" s="128"/>
      <c r="E30" s="128"/>
      <c r="F30" s="128"/>
      <c r="G30" s="128"/>
      <c r="H30" s="128"/>
      <c r="I30" s="128"/>
      <c r="J30" s="128"/>
      <c r="K30" s="128"/>
      <c r="L30" s="128"/>
      <c r="M30" s="128"/>
      <c r="N30" s="128"/>
      <c r="O30" s="128"/>
    </row>
    <row r="31" spans="2:24">
      <c r="B31" s="128"/>
      <c r="C31" s="128"/>
      <c r="D31" s="128"/>
      <c r="E31" s="128"/>
      <c r="F31" s="128"/>
      <c r="G31" s="128"/>
      <c r="H31" s="128"/>
      <c r="I31" s="128"/>
      <c r="J31" s="128"/>
      <c r="K31" s="128"/>
      <c r="L31" s="128"/>
      <c r="M31" s="128"/>
      <c r="N31" s="128"/>
      <c r="O31" s="128"/>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paperSize="126" orientation="landscape" r:id="rId1"/>
  <headerFooter>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tint="0.79998168889431442"/>
    <pageSetUpPr fitToPage="1"/>
  </sheetPr>
  <dimension ref="B1:M24"/>
  <sheetViews>
    <sheetView topLeftCell="A10" zoomScaleNormal="100" workbookViewId="0">
      <selection activeCell="H23" sqref="H23"/>
    </sheetView>
  </sheetViews>
  <sheetFormatPr baseColWidth="10" defaultColWidth="10.921875" defaultRowHeight="13.2"/>
  <cols>
    <col min="1" max="1" width="0.921875" style="40" customWidth="1"/>
    <col min="2" max="2" width="13.4609375" style="40" customWidth="1"/>
    <col min="3" max="5" width="14.15234375" style="40" customWidth="1"/>
    <col min="6" max="6" width="2.61328125" style="40" customWidth="1"/>
    <col min="7" max="7" width="6.69140625" style="40" customWidth="1"/>
    <col min="8" max="8" width="7" style="40" customWidth="1"/>
    <col min="9" max="16384" width="10.921875" style="40"/>
  </cols>
  <sheetData>
    <row r="1" spans="2:13" s="19" customFormat="1" ht="15" customHeight="1">
      <c r="B1" s="746" t="s">
        <v>134</v>
      </c>
      <c r="C1" s="746"/>
      <c r="D1" s="746"/>
      <c r="E1" s="746"/>
    </row>
    <row r="2" spans="2:13" s="19" customFormat="1" ht="15" customHeight="1"/>
    <row r="3" spans="2:13" s="19" customFormat="1" ht="18.600000000000001" customHeight="1">
      <c r="B3" s="747" t="s">
        <v>600</v>
      </c>
      <c r="C3" s="747"/>
      <c r="D3" s="747"/>
      <c r="E3" s="747"/>
    </row>
    <row r="4" spans="2:13" s="19" customFormat="1" ht="15" customHeight="1">
      <c r="B4" s="746" t="s">
        <v>601</v>
      </c>
      <c r="C4" s="746"/>
      <c r="D4" s="746"/>
      <c r="E4" s="746"/>
    </row>
    <row r="5" spans="2:13" s="19" customFormat="1" ht="27.75" customHeight="1">
      <c r="B5" s="129" t="s">
        <v>137</v>
      </c>
      <c r="C5" s="130" t="s">
        <v>602</v>
      </c>
      <c r="D5" s="130" t="s">
        <v>603</v>
      </c>
      <c r="E5" s="130" t="s">
        <v>604</v>
      </c>
      <c r="G5" s="212"/>
    </row>
    <row r="6" spans="2:13" s="19" customFormat="1" ht="18" customHeight="1">
      <c r="B6" s="52" t="s">
        <v>605</v>
      </c>
      <c r="C6" s="349">
        <v>23.68</v>
      </c>
      <c r="D6" s="349">
        <v>127.3112</v>
      </c>
      <c r="E6" s="349">
        <f t="shared" ref="E6:E11" si="0">D6/C6*10</f>
        <v>53.763175675675676</v>
      </c>
      <c r="G6" s="213"/>
      <c r="H6" s="213"/>
    </row>
    <row r="7" spans="2:13" s="19" customFormat="1" ht="18" customHeight="1">
      <c r="B7" s="52" t="s">
        <v>606</v>
      </c>
      <c r="C7" s="349">
        <v>24.527000000000001</v>
      </c>
      <c r="D7" s="349">
        <v>94.672499999999999</v>
      </c>
      <c r="E7" s="349">
        <f t="shared" si="0"/>
        <v>38.599298732009622</v>
      </c>
      <c r="G7" s="213"/>
      <c r="H7" s="213"/>
    </row>
    <row r="8" spans="2:13" s="19" customFormat="1" ht="18" customHeight="1">
      <c r="B8" s="52" t="s">
        <v>432</v>
      </c>
      <c r="C8" s="349">
        <v>25.120999999999999</v>
      </c>
      <c r="D8" s="349">
        <v>130.375</v>
      </c>
      <c r="E8" s="349">
        <f t="shared" si="0"/>
        <v>51.898809760757928</v>
      </c>
      <c r="G8" s="213"/>
      <c r="H8" s="213"/>
    </row>
    <row r="9" spans="2:13" s="19" customFormat="1" ht="18" customHeight="1">
      <c r="B9" s="52" t="s">
        <v>143</v>
      </c>
      <c r="C9" s="349">
        <v>23.991</v>
      </c>
      <c r="D9" s="349">
        <v>149.78790000000001</v>
      </c>
      <c r="E9" s="349">
        <f t="shared" si="0"/>
        <v>62.435038139302243</v>
      </c>
      <c r="G9" s="213"/>
      <c r="H9" s="213"/>
    </row>
    <row r="10" spans="2:13" s="19" customFormat="1" ht="18" customHeight="1">
      <c r="B10" s="52" t="s">
        <v>106</v>
      </c>
      <c r="C10" s="349">
        <v>21</v>
      </c>
      <c r="D10" s="349">
        <v>130.3073</v>
      </c>
      <c r="E10" s="349">
        <f t="shared" si="0"/>
        <v>62.051095238095243</v>
      </c>
      <c r="G10" s="213"/>
      <c r="H10" s="213"/>
    </row>
    <row r="11" spans="2:13" ht="18" customHeight="1">
      <c r="B11" s="52" t="s">
        <v>107</v>
      </c>
      <c r="C11" s="349">
        <v>22.398</v>
      </c>
      <c r="D11" s="349">
        <v>134.88432</v>
      </c>
      <c r="E11" s="349">
        <f t="shared" si="0"/>
        <v>60.221591213501206</v>
      </c>
      <c r="F11" s="28"/>
      <c r="G11" s="213"/>
      <c r="H11" s="213"/>
      <c r="I11" s="29"/>
      <c r="J11" s="132"/>
      <c r="K11" s="132"/>
      <c r="L11" s="133"/>
      <c r="M11" s="29"/>
    </row>
    <row r="12" spans="2:13" ht="18" customHeight="1">
      <c r="B12" s="52" t="s">
        <v>144</v>
      </c>
      <c r="C12" s="349">
        <v>23.713999999999999</v>
      </c>
      <c r="D12" s="349">
        <f>C12*E12/10</f>
        <v>163.6266</v>
      </c>
      <c r="E12" s="349">
        <v>69</v>
      </c>
      <c r="F12" s="28"/>
      <c r="G12" s="213"/>
      <c r="H12" s="214"/>
      <c r="I12" s="215"/>
      <c r="J12" s="216"/>
      <c r="K12" s="216"/>
      <c r="L12" s="133"/>
      <c r="M12" s="29"/>
    </row>
    <row r="13" spans="2:13" ht="18" customHeight="1">
      <c r="B13" s="52" t="s">
        <v>145</v>
      </c>
      <c r="C13" s="349">
        <v>26.54</v>
      </c>
      <c r="D13" s="349">
        <v>174.083</v>
      </c>
      <c r="E13" s="349">
        <f>D13/C13*10</f>
        <v>65.592690278824421</v>
      </c>
      <c r="F13" s="28"/>
      <c r="G13" s="213"/>
      <c r="H13" s="213"/>
      <c r="I13" s="29"/>
      <c r="J13" s="132"/>
      <c r="K13" s="132"/>
      <c r="L13" s="133"/>
      <c r="M13" s="29"/>
    </row>
    <row r="14" spans="2:13" ht="18" customHeight="1">
      <c r="B14" s="52" t="s">
        <v>146</v>
      </c>
      <c r="C14" s="349">
        <v>20.937000000000001</v>
      </c>
      <c r="D14" s="349">
        <v>131.27499</v>
      </c>
      <c r="E14" s="349">
        <v>61.1</v>
      </c>
      <c r="F14" s="28"/>
      <c r="G14" s="213"/>
      <c r="H14" s="213"/>
      <c r="I14" s="29"/>
      <c r="J14" s="132"/>
      <c r="K14" s="132"/>
      <c r="L14" s="133"/>
      <c r="M14" s="29"/>
    </row>
    <row r="15" spans="2:13" ht="18" customHeight="1">
      <c r="B15" s="52" t="s">
        <v>147</v>
      </c>
      <c r="C15" s="349">
        <v>29.521999999999998</v>
      </c>
      <c r="D15" s="349">
        <v>192.80799999999999</v>
      </c>
      <c r="E15" s="349">
        <v>65.309938351060225</v>
      </c>
      <c r="F15" s="28"/>
      <c r="G15" s="213"/>
      <c r="H15" s="213"/>
      <c r="I15" s="29"/>
      <c r="J15" s="132"/>
      <c r="K15" s="132"/>
      <c r="L15" s="133"/>
      <c r="M15" s="29"/>
    </row>
    <row r="16" spans="2:13" ht="18" customHeight="1">
      <c r="B16" s="52" t="s">
        <v>112</v>
      </c>
      <c r="C16" s="349">
        <v>26.242000000000001</v>
      </c>
      <c r="D16" s="349">
        <v>174.8972</v>
      </c>
      <c r="E16" s="349">
        <f>D16/C16*10</f>
        <v>66.647816477402642</v>
      </c>
      <c r="F16" s="28"/>
      <c r="G16" s="213"/>
      <c r="H16" s="213"/>
      <c r="I16" s="29"/>
      <c r="J16" s="132"/>
      <c r="K16" s="132"/>
      <c r="L16" s="133"/>
      <c r="M16" s="29"/>
    </row>
    <row r="17" spans="2:13" ht="18" customHeight="1">
      <c r="B17" s="52" t="s">
        <v>148</v>
      </c>
      <c r="C17" s="349">
        <v>26.393999999999998</v>
      </c>
      <c r="D17" s="349">
        <f>C17*E17/10</f>
        <v>169.71341999999999</v>
      </c>
      <c r="E17" s="349">
        <v>64.3</v>
      </c>
      <c r="F17" s="28"/>
      <c r="G17" s="146"/>
      <c r="H17" s="532"/>
      <c r="I17" s="266"/>
      <c r="J17" s="132"/>
      <c r="K17" s="132"/>
      <c r="L17" s="133"/>
      <c r="M17" s="29"/>
    </row>
    <row r="18" spans="2:13" ht="18" customHeight="1">
      <c r="B18" s="52" t="s">
        <v>149</v>
      </c>
      <c r="C18" s="349">
        <v>22.965</v>
      </c>
      <c r="D18" s="349">
        <f>C18*E18/10</f>
        <v>146.08510000000001</v>
      </c>
      <c r="E18" s="349">
        <v>63.612061833224473</v>
      </c>
      <c r="F18" s="28"/>
      <c r="G18" s="146"/>
      <c r="H18" s="532"/>
      <c r="I18" s="266"/>
      <c r="J18" s="132"/>
      <c r="K18" s="132"/>
      <c r="L18" s="133"/>
      <c r="M18" s="29"/>
    </row>
    <row r="19" spans="2:13" ht="18" customHeight="1">
      <c r="B19" s="52" t="s">
        <v>607</v>
      </c>
      <c r="C19" s="349">
        <v>22.771999999999998</v>
      </c>
      <c r="D19" s="349"/>
      <c r="E19" s="349"/>
      <c r="F19" s="28"/>
      <c r="G19" s="146"/>
      <c r="H19" s="532"/>
      <c r="I19" s="699"/>
      <c r="J19" s="132"/>
      <c r="K19" s="132"/>
      <c r="L19" s="133"/>
      <c r="M19" s="29"/>
    </row>
    <row r="20" spans="2:13" ht="41.4" customHeight="1">
      <c r="B20" s="788" t="s">
        <v>713</v>
      </c>
      <c r="C20" s="789"/>
      <c r="D20" s="789"/>
      <c r="E20" s="790"/>
      <c r="F20" s="532"/>
      <c r="G20" s="532"/>
      <c r="H20" s="532"/>
    </row>
    <row r="21" spans="2:13">
      <c r="B21" s="530"/>
      <c r="C21" s="530"/>
      <c r="D21" s="530"/>
      <c r="E21" s="530"/>
      <c r="F21" s="530"/>
      <c r="G21" s="530"/>
    </row>
    <row r="22" spans="2:13">
      <c r="B22" s="530"/>
      <c r="C22" s="530"/>
      <c r="D22" s="530"/>
      <c r="E22" s="530"/>
      <c r="F22" s="530"/>
      <c r="G22" s="530"/>
    </row>
    <row r="23" spans="2:13">
      <c r="B23" s="530"/>
      <c r="C23" s="530"/>
      <c r="D23" s="530"/>
      <c r="E23" s="530"/>
      <c r="F23" s="530"/>
      <c r="G23" s="530"/>
    </row>
    <row r="24" spans="2:13">
      <c r="B24" s="529"/>
      <c r="C24" s="529"/>
      <c r="D24" s="529"/>
      <c r="E24" s="529"/>
      <c r="F24" s="529"/>
      <c r="G24" s="530"/>
    </row>
  </sheetData>
  <mergeCells count="4">
    <mergeCell ref="B20:E20"/>
    <mergeCell ref="B1:E1"/>
    <mergeCell ref="B3:E3"/>
    <mergeCell ref="B4:E4"/>
  </mergeCells>
  <pageMargins left="0.70866141732283472" right="0.70866141732283472" top="0.74803149606299213" bottom="0.74803149606299213" header="0.31496062992125984" footer="0.31496062992125984"/>
  <pageSetup paperSize="126" scale="98"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tint="0.79998168889431442"/>
    <pageSetUpPr fitToPage="1"/>
  </sheetPr>
  <dimension ref="B1:N29"/>
  <sheetViews>
    <sheetView topLeftCell="A10" zoomScaleNormal="100" zoomScaleSheetLayoutView="50" workbookViewId="0">
      <selection activeCell="J9" sqref="J9"/>
    </sheetView>
  </sheetViews>
  <sheetFormatPr baseColWidth="10" defaultColWidth="10.921875" defaultRowHeight="13.2"/>
  <cols>
    <col min="1" max="1" width="0.921875" style="40" customWidth="1"/>
    <col min="2" max="2" width="12.53515625" style="40" customWidth="1"/>
    <col min="3" max="6" width="10.921875" style="40" customWidth="1"/>
    <col min="7" max="7" width="1.53515625" style="40" customWidth="1"/>
    <col min="8" max="8" width="6.69140625" style="40" customWidth="1"/>
    <col min="9" max="9" width="7" style="40" customWidth="1"/>
    <col min="10" max="10" width="11.23046875" style="40" bestFit="1" customWidth="1"/>
    <col min="11" max="16384" width="10.921875" style="40"/>
  </cols>
  <sheetData>
    <row r="1" spans="2:14" s="19" customFormat="1" ht="15" customHeight="1">
      <c r="B1" s="746" t="s">
        <v>150</v>
      </c>
      <c r="C1" s="746"/>
      <c r="D1" s="746"/>
      <c r="E1" s="746"/>
      <c r="F1" s="746"/>
    </row>
    <row r="2" spans="2:14" s="19" customFormat="1" ht="28.5" customHeight="1">
      <c r="B2" s="747" t="s">
        <v>522</v>
      </c>
      <c r="C2" s="746"/>
      <c r="D2" s="746"/>
      <c r="E2" s="746"/>
      <c r="F2" s="746"/>
    </row>
    <row r="3" spans="2:14" s="19" customFormat="1" ht="15" customHeight="1">
      <c r="B3" s="746" t="s">
        <v>608</v>
      </c>
      <c r="C3" s="746"/>
      <c r="D3" s="746"/>
      <c r="E3" s="746"/>
      <c r="F3" s="746"/>
    </row>
    <row r="4" spans="2:14" s="19" customFormat="1" ht="15" customHeight="1">
      <c r="B4" s="32"/>
      <c r="C4" s="32"/>
      <c r="D4" s="32"/>
      <c r="E4" s="32"/>
      <c r="F4" s="32"/>
    </row>
    <row r="5" spans="2:14" s="19" customFormat="1" ht="46.5" customHeight="1">
      <c r="B5" s="129" t="s">
        <v>137</v>
      </c>
      <c r="C5" s="129" t="s">
        <v>153</v>
      </c>
      <c r="D5" s="130" t="s">
        <v>154</v>
      </c>
      <c r="E5" s="130" t="s">
        <v>155</v>
      </c>
      <c r="F5" s="130" t="s">
        <v>156</v>
      </c>
    </row>
    <row r="6" spans="2:14" ht="16.5" customHeight="1">
      <c r="B6" s="921" t="s">
        <v>146</v>
      </c>
      <c r="C6" s="139" t="s">
        <v>160</v>
      </c>
      <c r="D6" s="434">
        <v>17395</v>
      </c>
      <c r="E6" s="433">
        <f>D6*F6/10</f>
        <v>111501.95</v>
      </c>
      <c r="F6" s="435">
        <v>64.099999999999994</v>
      </c>
      <c r="G6" s="28"/>
      <c r="H6" s="146"/>
      <c r="I6" s="303"/>
      <c r="J6" s="29"/>
      <c r="K6" s="132"/>
      <c r="L6" s="132"/>
      <c r="M6" s="133"/>
      <c r="N6" s="29"/>
    </row>
    <row r="7" spans="2:14" ht="16.5" customHeight="1">
      <c r="B7" s="922"/>
      <c r="C7" s="139" t="s">
        <v>162</v>
      </c>
      <c r="D7" s="434">
        <v>3542</v>
      </c>
      <c r="E7" s="433">
        <f>D7*F7/10</f>
        <v>16364.040000000003</v>
      </c>
      <c r="F7" s="435">
        <v>46.2</v>
      </c>
      <c r="G7" s="28"/>
      <c r="H7" s="146"/>
      <c r="I7" s="303"/>
      <c r="J7" s="29"/>
      <c r="K7" s="132"/>
      <c r="L7" s="132"/>
      <c r="M7" s="133"/>
      <c r="N7" s="29"/>
    </row>
    <row r="8" spans="2:14" ht="16.5" customHeight="1">
      <c r="B8" s="923"/>
      <c r="C8" s="139" t="s">
        <v>167</v>
      </c>
      <c r="D8" s="434">
        <f>SUM(D6:D7)</f>
        <v>20937</v>
      </c>
      <c r="E8" s="434">
        <f>E6+E7</f>
        <v>127865.99</v>
      </c>
      <c r="F8" s="435">
        <f>E8/D8*10</f>
        <v>61.071782012704787</v>
      </c>
      <c r="G8" s="28"/>
      <c r="H8" s="146"/>
      <c r="I8" s="147"/>
      <c r="J8" s="29"/>
      <c r="K8" s="132"/>
      <c r="L8" s="132"/>
      <c r="M8" s="133"/>
      <c r="N8" s="29"/>
    </row>
    <row r="9" spans="2:14" ht="16.5" customHeight="1">
      <c r="B9" s="921" t="s">
        <v>609</v>
      </c>
      <c r="C9" s="139" t="s">
        <v>160</v>
      </c>
      <c r="D9" s="434">
        <v>27885</v>
      </c>
      <c r="E9" s="433">
        <f>1815355/10</f>
        <v>181535.5</v>
      </c>
      <c r="F9" s="435">
        <f>+E9*10/D9</f>
        <v>65.101488255334402</v>
      </c>
      <c r="G9" s="28"/>
      <c r="H9" s="146"/>
      <c r="I9" s="147"/>
      <c r="J9" s="29"/>
      <c r="K9" s="132"/>
      <c r="L9" s="132"/>
      <c r="M9" s="133"/>
      <c r="N9" s="29"/>
    </row>
    <row r="10" spans="2:14" ht="16.5" customHeight="1">
      <c r="B10" s="922"/>
      <c r="C10" s="139" t="s">
        <v>162</v>
      </c>
      <c r="D10" s="434">
        <v>1637</v>
      </c>
      <c r="E10" s="433">
        <f>112725/10</f>
        <v>11272.5</v>
      </c>
      <c r="F10" s="435">
        <f>+E10*10/D10</f>
        <v>68.860720830788026</v>
      </c>
      <c r="G10" s="28"/>
      <c r="H10" s="146"/>
      <c r="I10" s="147"/>
      <c r="J10" s="306"/>
      <c r="K10" s="303"/>
      <c r="L10" s="132"/>
      <c r="M10" s="133"/>
      <c r="N10" s="29"/>
    </row>
    <row r="11" spans="2:14" ht="16.5" customHeight="1">
      <c r="B11" s="923"/>
      <c r="C11" s="139" t="s">
        <v>167</v>
      </c>
      <c r="D11" s="434">
        <f>+D9+D10</f>
        <v>29522</v>
      </c>
      <c r="E11" s="434">
        <f>+E9+E10</f>
        <v>192808</v>
      </c>
      <c r="F11" s="435">
        <f>+E11*10/D11</f>
        <v>65.309938351060225</v>
      </c>
      <c r="G11" s="28"/>
      <c r="H11" s="308"/>
      <c r="I11" s="311"/>
      <c r="J11" s="308"/>
      <c r="K11" s="132"/>
      <c r="L11" s="132"/>
      <c r="M11" s="133"/>
      <c r="N11" s="29"/>
    </row>
    <row r="12" spans="2:14" ht="16.5" customHeight="1">
      <c r="B12" s="921" t="s">
        <v>610</v>
      </c>
      <c r="C12" s="139" t="s">
        <v>160</v>
      </c>
      <c r="D12" s="434">
        <v>23083</v>
      </c>
      <c r="E12" s="434">
        <v>154923.79999999999</v>
      </c>
      <c r="F12" s="435">
        <f>E12/D12*10</f>
        <v>67.115972793830963</v>
      </c>
      <c r="G12" s="28"/>
      <c r="H12" s="146"/>
      <c r="I12" s="147"/>
      <c r="J12" s="29"/>
      <c r="K12" s="132"/>
      <c r="L12" s="132"/>
      <c r="M12" s="133"/>
      <c r="N12" s="29"/>
    </row>
    <row r="13" spans="2:14" ht="16.5" customHeight="1">
      <c r="B13" s="922"/>
      <c r="C13" s="139" t="s">
        <v>161</v>
      </c>
      <c r="D13" s="434">
        <v>3159</v>
      </c>
      <c r="E13" s="434">
        <v>19973.400000000001</v>
      </c>
      <c r="F13" s="435">
        <f>E13/D13*10</f>
        <v>63.226970560303897</v>
      </c>
      <c r="G13" s="28"/>
      <c r="H13" s="146"/>
      <c r="I13" s="147"/>
      <c r="J13" s="302"/>
      <c r="K13" s="132"/>
      <c r="L13" s="132"/>
      <c r="M13" s="133"/>
      <c r="N13" s="29"/>
    </row>
    <row r="14" spans="2:14" ht="16.5" customHeight="1">
      <c r="B14" s="923"/>
      <c r="C14" s="139" t="s">
        <v>167</v>
      </c>
      <c r="D14" s="434">
        <v>26242</v>
      </c>
      <c r="E14" s="434">
        <v>174897.2</v>
      </c>
      <c r="F14" s="435">
        <v>66.599999999999994</v>
      </c>
      <c r="G14" s="28"/>
      <c r="H14" s="147"/>
      <c r="I14" s="311"/>
      <c r="J14" s="310"/>
      <c r="K14" s="132"/>
      <c r="L14" s="132"/>
      <c r="M14" s="133"/>
      <c r="N14" s="29"/>
    </row>
    <row r="15" spans="2:14" ht="16.5" customHeight="1">
      <c r="B15" s="885" t="s">
        <v>437</v>
      </c>
      <c r="C15" s="139" t="s">
        <v>160</v>
      </c>
      <c r="D15" s="434">
        <v>20185</v>
      </c>
      <c r="E15" s="434">
        <v>126140.9</v>
      </c>
      <c r="F15" s="435">
        <f>E15/D15*10</f>
        <v>62.492395343076545</v>
      </c>
      <c r="G15" s="28"/>
      <c r="H15" s="147"/>
      <c r="I15" s="311"/>
      <c r="J15" s="310"/>
      <c r="K15" s="132"/>
      <c r="L15" s="132"/>
      <c r="M15" s="133"/>
      <c r="N15" s="29"/>
    </row>
    <row r="16" spans="2:14" ht="16.5" customHeight="1">
      <c r="B16" s="885"/>
      <c r="C16" s="139" t="s">
        <v>161</v>
      </c>
      <c r="D16" s="434">
        <v>6209</v>
      </c>
      <c r="E16" s="434">
        <v>43555.6</v>
      </c>
      <c r="F16" s="435">
        <f>E16/D16*10</f>
        <v>70.149138347559997</v>
      </c>
      <c r="G16" s="28"/>
      <c r="H16" s="147"/>
      <c r="I16" s="311"/>
      <c r="J16" s="310"/>
      <c r="K16" s="132"/>
      <c r="L16" s="132"/>
      <c r="M16" s="133"/>
      <c r="N16" s="29"/>
    </row>
    <row r="17" spans="2:14" ht="16.5" customHeight="1">
      <c r="B17" s="885"/>
      <c r="C17" s="139" t="s">
        <v>167</v>
      </c>
      <c r="D17" s="434">
        <f>D15+D16</f>
        <v>26394</v>
      </c>
      <c r="E17" s="434">
        <f>E15+E16</f>
        <v>169696.5</v>
      </c>
      <c r="F17" s="435">
        <f>E17/D17*10</f>
        <v>64.293589452148211</v>
      </c>
      <c r="G17" s="28"/>
      <c r="H17" s="147"/>
      <c r="I17" s="311"/>
      <c r="J17" s="310"/>
      <c r="K17" s="132"/>
      <c r="L17" s="132"/>
      <c r="M17" s="133"/>
      <c r="N17" s="29"/>
    </row>
    <row r="18" spans="2:14" ht="16.5" customHeight="1">
      <c r="B18" s="757" t="s">
        <v>438</v>
      </c>
      <c r="C18" s="139" t="s">
        <v>160</v>
      </c>
      <c r="D18" s="434">
        <v>19256</v>
      </c>
      <c r="E18" s="698">
        <f>D18*F18/10</f>
        <v>124910.8</v>
      </c>
      <c r="F18" s="435">
        <v>64.868508516825926</v>
      </c>
      <c r="G18" s="28"/>
      <c r="H18" s="147"/>
      <c r="I18" s="311"/>
      <c r="J18" s="697"/>
      <c r="K18" s="132"/>
      <c r="L18" s="132"/>
      <c r="M18" s="133"/>
      <c r="N18" s="29"/>
    </row>
    <row r="19" spans="2:14" ht="16.5" customHeight="1">
      <c r="B19" s="757"/>
      <c r="C19" s="139" t="s">
        <v>161</v>
      </c>
      <c r="D19" s="434">
        <v>3709</v>
      </c>
      <c r="E19" s="698">
        <f>D19*F19/10</f>
        <v>21174.3</v>
      </c>
      <c r="F19" s="435">
        <v>57.088972768940415</v>
      </c>
      <c r="G19" s="28"/>
      <c r="H19" s="147"/>
      <c r="I19" s="311"/>
      <c r="J19" s="466"/>
      <c r="K19" s="132"/>
      <c r="L19" s="132"/>
      <c r="M19" s="133"/>
      <c r="N19" s="29"/>
    </row>
    <row r="20" spans="2:14" ht="16.5" customHeight="1">
      <c r="B20" s="757"/>
      <c r="C20" s="139" t="s">
        <v>167</v>
      </c>
      <c r="D20" s="434">
        <f>SUM(D18:D19)</f>
        <v>22965</v>
      </c>
      <c r="E20" s="698">
        <f>SUM(E18:E19)</f>
        <v>146085.1</v>
      </c>
      <c r="F20" s="435">
        <v>63.612061833224473</v>
      </c>
      <c r="G20" s="28"/>
      <c r="H20" s="147"/>
      <c r="I20" s="311"/>
      <c r="J20" s="310"/>
      <c r="K20" s="132"/>
      <c r="L20" s="132"/>
      <c r="M20" s="133"/>
      <c r="N20" s="29"/>
    </row>
    <row r="21" spans="2:14" ht="18" customHeight="1">
      <c r="B21" s="920" t="s">
        <v>611</v>
      </c>
      <c r="C21" s="920"/>
      <c r="D21" s="920"/>
      <c r="E21" s="920"/>
      <c r="F21" s="920"/>
    </row>
    <row r="22" spans="2:14" ht="13.8">
      <c r="B22" s="345"/>
    </row>
    <row r="23" spans="2:14" ht="16.5" customHeight="1">
      <c r="B23" s="345"/>
      <c r="D23" s="321"/>
    </row>
    <row r="24" spans="2:14" ht="15" customHeight="1">
      <c r="B24" s="345"/>
      <c r="D24" s="321"/>
      <c r="E24" s="321"/>
      <c r="F24" s="304"/>
    </row>
    <row r="25" spans="2:14" ht="13.8">
      <c r="B25" s="345"/>
      <c r="E25" s="133"/>
      <c r="F25" s="304"/>
    </row>
    <row r="26" spans="2:14">
      <c r="F26" s="304"/>
    </row>
    <row r="27" spans="2:14">
      <c r="F27" s="304"/>
    </row>
    <row r="28" spans="2:14">
      <c r="F28" s="304"/>
    </row>
    <row r="29" spans="2:14">
      <c r="F29" s="304"/>
    </row>
  </sheetData>
  <mergeCells count="9">
    <mergeCell ref="B21:F21"/>
    <mergeCell ref="B1:F1"/>
    <mergeCell ref="B2:F2"/>
    <mergeCell ref="B3:F3"/>
    <mergeCell ref="B6:B8"/>
    <mergeCell ref="B9:B11"/>
    <mergeCell ref="B12:B14"/>
    <mergeCell ref="B15:B17"/>
    <mergeCell ref="B18:B20"/>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&amp;C&amp;11&amp;A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tint="0.79998168889431442"/>
    <pageSetUpPr fitToPage="1"/>
  </sheetPr>
  <dimension ref="B1:H31"/>
  <sheetViews>
    <sheetView zoomScaleNormal="100" workbookViewId="0">
      <selection activeCell="H17" sqref="H17"/>
    </sheetView>
  </sheetViews>
  <sheetFormatPr baseColWidth="10" defaultColWidth="10.921875" defaultRowHeight="17.399999999999999"/>
  <cols>
    <col min="1" max="1" width="0.69140625" customWidth="1"/>
    <col min="2" max="2" width="18.4609375" customWidth="1"/>
    <col min="3" max="3" width="5.921875" customWidth="1"/>
    <col min="4" max="4" width="8.07421875" customWidth="1"/>
    <col min="5" max="5" width="5.921875" customWidth="1"/>
    <col min="6" max="6" width="14.3828125" customWidth="1"/>
  </cols>
  <sheetData>
    <row r="1" spans="2:8">
      <c r="B1" s="746" t="s">
        <v>170</v>
      </c>
      <c r="C1" s="746"/>
      <c r="D1" s="746"/>
      <c r="E1" s="746"/>
      <c r="F1" s="746"/>
    </row>
    <row r="2" spans="2:8" ht="17.399999999999999" customHeight="1">
      <c r="B2" s="747" t="s">
        <v>612</v>
      </c>
      <c r="C2" s="747"/>
      <c r="D2" s="747"/>
      <c r="E2" s="747"/>
      <c r="F2" s="747"/>
    </row>
    <row r="3" spans="2:8">
      <c r="B3" s="767" t="s">
        <v>613</v>
      </c>
      <c r="C3" s="767"/>
      <c r="D3" s="767"/>
      <c r="E3" s="767"/>
      <c r="F3" s="767"/>
    </row>
    <row r="4" spans="2:8">
      <c r="B4" s="746" t="s">
        <v>614</v>
      </c>
      <c r="C4" s="746"/>
      <c r="D4" s="746"/>
      <c r="E4" s="746"/>
      <c r="F4" s="746"/>
    </row>
    <row r="5" spans="2:8" ht="17.399999999999999" customHeight="1"/>
    <row r="6" spans="2:8">
      <c r="B6" s="763" t="s">
        <v>615</v>
      </c>
      <c r="C6" s="762"/>
      <c r="D6" s="885" t="s">
        <v>160</v>
      </c>
      <c r="E6" s="885"/>
      <c r="F6" s="362" t="s">
        <v>160</v>
      </c>
      <c r="G6" s="502"/>
    </row>
    <row r="7" spans="2:8" ht="34.5" customHeight="1">
      <c r="B7" s="762" t="s">
        <v>616</v>
      </c>
      <c r="C7" s="924"/>
      <c r="D7" s="885" t="s">
        <v>617</v>
      </c>
      <c r="E7" s="885"/>
      <c r="F7" s="362" t="s">
        <v>617</v>
      </c>
      <c r="G7" s="502"/>
    </row>
    <row r="8" spans="2:8">
      <c r="B8" s="762" t="s">
        <v>618</v>
      </c>
      <c r="C8" s="924"/>
      <c r="D8" s="885" t="s">
        <v>619</v>
      </c>
      <c r="E8" s="885"/>
      <c r="F8" s="362" t="s">
        <v>620</v>
      </c>
      <c r="H8" s="503"/>
    </row>
    <row r="9" spans="2:8" ht="39" customHeight="1">
      <c r="B9" s="762" t="s">
        <v>621</v>
      </c>
      <c r="C9" s="924"/>
      <c r="D9" s="885" t="s">
        <v>622</v>
      </c>
      <c r="E9" s="885"/>
      <c r="F9" s="362" t="s">
        <v>623</v>
      </c>
    </row>
    <row r="10" spans="2:8" ht="18.600000000000001" customHeight="1">
      <c r="B10" s="763" t="s">
        <v>445</v>
      </c>
      <c r="C10" s="762"/>
      <c r="D10" s="885">
        <v>65</v>
      </c>
      <c r="E10" s="885"/>
      <c r="F10" s="362">
        <v>90</v>
      </c>
    </row>
    <row r="11" spans="2:8" ht="21" customHeight="1">
      <c r="B11" s="763" t="s">
        <v>624</v>
      </c>
      <c r="C11" s="762"/>
      <c r="D11" s="885" t="s">
        <v>447</v>
      </c>
      <c r="E11" s="885"/>
      <c r="F11" s="362" t="s">
        <v>447</v>
      </c>
      <c r="G11" s="36"/>
    </row>
    <row r="12" spans="2:8" ht="21" customHeight="1">
      <c r="B12" s="762" t="s">
        <v>625</v>
      </c>
      <c r="C12" s="924"/>
      <c r="D12" s="925">
        <f>SUM(D13:E16)</f>
        <v>922237</v>
      </c>
      <c r="E12" s="926"/>
      <c r="F12" s="153">
        <f>SUM(F13:F16)</f>
        <v>1246384</v>
      </c>
    </row>
    <row r="13" spans="2:8">
      <c r="B13" s="927" t="s">
        <v>180</v>
      </c>
      <c r="C13" s="928"/>
      <c r="D13" s="925">
        <v>128000</v>
      </c>
      <c r="E13" s="926"/>
      <c r="F13" s="153">
        <v>92000</v>
      </c>
    </row>
    <row r="14" spans="2:8">
      <c r="B14" s="927" t="s">
        <v>181</v>
      </c>
      <c r="C14" s="928"/>
      <c r="D14" s="925">
        <v>270000</v>
      </c>
      <c r="E14" s="926"/>
      <c r="F14" s="153">
        <v>470000</v>
      </c>
    </row>
    <row r="15" spans="2:8">
      <c r="B15" s="927" t="s">
        <v>182</v>
      </c>
      <c r="C15" s="928"/>
      <c r="D15" s="925">
        <v>480321</v>
      </c>
      <c r="E15" s="926"/>
      <c r="F15" s="153">
        <v>625032</v>
      </c>
    </row>
    <row r="16" spans="2:8">
      <c r="B16" s="929" t="s">
        <v>626</v>
      </c>
      <c r="C16" s="930"/>
      <c r="D16" s="925">
        <v>43916</v>
      </c>
      <c r="E16" s="926"/>
      <c r="F16" s="153">
        <v>59352</v>
      </c>
    </row>
    <row r="17" spans="2:6">
      <c r="B17" s="764" t="s">
        <v>627</v>
      </c>
      <c r="C17" s="935"/>
      <c r="D17" s="925">
        <v>62251</v>
      </c>
      <c r="E17" s="926"/>
      <c r="F17" s="153">
        <v>84131</v>
      </c>
    </row>
    <row r="18" spans="2:6">
      <c r="B18" s="927" t="s">
        <v>184</v>
      </c>
      <c r="C18" s="927"/>
      <c r="D18" s="925">
        <f>SUM(D13:E17)</f>
        <v>984488</v>
      </c>
      <c r="E18" s="926"/>
      <c r="F18" s="153">
        <v>1330514</v>
      </c>
    </row>
    <row r="19" spans="2:6" ht="25.5" customHeight="1">
      <c r="B19" s="749" t="s">
        <v>628</v>
      </c>
      <c r="C19" s="749"/>
      <c r="D19" s="749"/>
      <c r="E19" s="749"/>
      <c r="F19" s="504"/>
    </row>
    <row r="20" spans="2:6" ht="22.5" customHeight="1">
      <c r="B20" s="932" t="s">
        <v>629</v>
      </c>
      <c r="C20" s="933"/>
      <c r="D20" s="933"/>
      <c r="E20" s="933"/>
      <c r="F20" s="934"/>
    </row>
    <row r="21" spans="2:6" ht="14.25" customHeight="1">
      <c r="B21" s="931"/>
      <c r="C21" s="931"/>
      <c r="D21" s="931"/>
      <c r="E21" s="931"/>
    </row>
    <row r="28" spans="2:6">
      <c r="C28" s="468"/>
      <c r="D28" s="468"/>
    </row>
    <row r="29" spans="2:6">
      <c r="C29" s="468"/>
      <c r="D29" s="468"/>
    </row>
    <row r="30" spans="2:6">
      <c r="C30" s="468"/>
      <c r="D30" s="468"/>
    </row>
    <row r="31" spans="2:6">
      <c r="C31" s="468"/>
      <c r="D31" s="468"/>
    </row>
  </sheetData>
  <mergeCells count="33">
    <mergeCell ref="D14:E14"/>
    <mergeCell ref="B13:C13"/>
    <mergeCell ref="B10:C10"/>
    <mergeCell ref="D9:E9"/>
    <mergeCell ref="D13:E13"/>
    <mergeCell ref="B14:C14"/>
    <mergeCell ref="B21:E21"/>
    <mergeCell ref="B19:E19"/>
    <mergeCell ref="B20:F20"/>
    <mergeCell ref="B17:C17"/>
    <mergeCell ref="D17:E17"/>
    <mergeCell ref="B15:C15"/>
    <mergeCell ref="B18:C18"/>
    <mergeCell ref="B16:C16"/>
    <mergeCell ref="D15:E15"/>
    <mergeCell ref="D16:E16"/>
    <mergeCell ref="D18:E18"/>
    <mergeCell ref="B1:F1"/>
    <mergeCell ref="B2:F2"/>
    <mergeCell ref="B3:F3"/>
    <mergeCell ref="B4:F4"/>
    <mergeCell ref="B12:C12"/>
    <mergeCell ref="D12:E12"/>
    <mergeCell ref="D6:E6"/>
    <mergeCell ref="B6:C6"/>
    <mergeCell ref="B11:C11"/>
    <mergeCell ref="B7:C7"/>
    <mergeCell ref="D7:E7"/>
    <mergeCell ref="B8:C8"/>
    <mergeCell ref="D8:E8"/>
    <mergeCell ref="B9:C9"/>
    <mergeCell ref="D11:E11"/>
    <mergeCell ref="D10:E10"/>
  </mergeCells>
  <pageMargins left="1.5748031496062993" right="0.98425196850393704" top="0.98425196850393704" bottom="0.98425196850393704" header="0.51181102362204722" footer="0.51181102362204722"/>
  <pageSetup paperSize="126" orientation="portrait" r:id="rId1"/>
  <headerFooter>
    <oddFooter>&amp;C&amp;11&amp;A</oddFooter>
  </headerFooter>
  <ignoredErrors>
    <ignoredError sqref="F12" formulaRange="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tint="0.79998168889431442"/>
    <pageSetUpPr fitToPage="1"/>
  </sheetPr>
  <dimension ref="B1:N38"/>
  <sheetViews>
    <sheetView topLeftCell="B3" zoomScaleNormal="100" workbookViewId="0">
      <selection activeCell="B22" sqref="B22:G22"/>
    </sheetView>
  </sheetViews>
  <sheetFormatPr baseColWidth="10" defaultColWidth="9.61328125" defaultRowHeight="11.4"/>
  <cols>
    <col min="1" max="1" width="1.23046875" style="1" customWidth="1"/>
    <col min="2" max="2" width="7.61328125" style="1" customWidth="1"/>
    <col min="3" max="7" width="10.61328125" style="1" customWidth="1"/>
    <col min="8" max="8" width="2.07421875" style="1" customWidth="1"/>
    <col min="9" max="9" width="8.23046875" style="1" bestFit="1" customWidth="1"/>
    <col min="10" max="10" width="14.69140625" style="1" bestFit="1" customWidth="1"/>
    <col min="11" max="11" width="7.53515625" style="1" customWidth="1"/>
    <col min="12" max="16384" width="9.61328125" style="1"/>
  </cols>
  <sheetData>
    <row r="1" spans="2:14" s="15" customFormat="1" ht="18" customHeight="1">
      <c r="B1" s="746" t="s">
        <v>173</v>
      </c>
      <c r="C1" s="746"/>
      <c r="D1" s="746"/>
      <c r="E1" s="746"/>
      <c r="F1" s="746"/>
      <c r="G1" s="746"/>
    </row>
    <row r="2" spans="2:14" s="15" customFormat="1" ht="13.2"/>
    <row r="3" spans="2:14" s="15" customFormat="1" ht="13.2">
      <c r="B3" s="725" t="s">
        <v>526</v>
      </c>
      <c r="C3" s="725"/>
      <c r="D3" s="725"/>
      <c r="E3" s="725"/>
      <c r="F3" s="725"/>
      <c r="G3" s="725"/>
    </row>
    <row r="4" spans="2:14" s="15" customFormat="1" ht="13.2">
      <c r="B4" s="725" t="s">
        <v>630</v>
      </c>
      <c r="C4" s="725"/>
      <c r="D4" s="725"/>
      <c r="E4" s="725"/>
      <c r="F4" s="725"/>
      <c r="G4" s="725"/>
    </row>
    <row r="5" spans="2:14" s="15" customFormat="1" ht="17.399999999999999">
      <c r="B5" s="936" t="s">
        <v>460</v>
      </c>
      <c r="C5" s="936"/>
      <c r="D5" s="936"/>
      <c r="E5" s="936"/>
      <c r="F5" s="936"/>
      <c r="G5" s="936"/>
      <c r="M5"/>
      <c r="N5"/>
    </row>
    <row r="6" spans="2:14" s="22" customFormat="1" ht="28.5" customHeight="1">
      <c r="B6" s="784" t="s">
        <v>118</v>
      </c>
      <c r="C6" s="784" t="s">
        <v>631</v>
      </c>
      <c r="D6" s="784" t="s">
        <v>632</v>
      </c>
      <c r="E6" s="784" t="s">
        <v>633</v>
      </c>
      <c r="F6" s="784" t="s">
        <v>207</v>
      </c>
      <c r="G6" s="786" t="s">
        <v>634</v>
      </c>
      <c r="M6"/>
      <c r="N6"/>
    </row>
    <row r="7" spans="2:14" s="22" customFormat="1" ht="17.399999999999999">
      <c r="B7" s="784"/>
      <c r="C7" s="784"/>
      <c r="D7" s="784"/>
      <c r="E7" s="784"/>
      <c r="F7" s="784"/>
      <c r="G7" s="787"/>
      <c r="I7" s="20"/>
      <c r="M7"/>
      <c r="N7"/>
    </row>
    <row r="8" spans="2:14" s="22" customFormat="1" ht="17.399999999999999">
      <c r="B8" s="53">
        <v>2008</v>
      </c>
      <c r="C8" s="219">
        <v>60700.1</v>
      </c>
      <c r="D8" s="219">
        <v>92816.909</v>
      </c>
      <c r="E8" s="219">
        <v>0</v>
      </c>
      <c r="F8" s="219">
        <v>153531.40909999999</v>
      </c>
      <c r="G8" s="104"/>
      <c r="I8" s="20"/>
      <c r="M8"/>
      <c r="N8"/>
    </row>
    <row r="9" spans="2:14" s="22" customFormat="1" ht="17.399999999999999">
      <c r="B9" s="53">
        <v>2009</v>
      </c>
      <c r="C9" s="219">
        <v>63655.6</v>
      </c>
      <c r="D9" s="219">
        <v>97500.551000000007</v>
      </c>
      <c r="E9" s="219">
        <v>0</v>
      </c>
      <c r="F9" s="219">
        <v>161156.15155000001</v>
      </c>
      <c r="G9" s="222">
        <f t="shared" ref="G9:G18" si="0">F9/F8*100-100</f>
        <v>4.9662427347577847</v>
      </c>
      <c r="I9" s="20"/>
      <c r="J9" s="11"/>
      <c r="M9"/>
      <c r="N9"/>
    </row>
    <row r="10" spans="2:14" s="22" customFormat="1" ht="17.399999999999999">
      <c r="B10" s="53">
        <v>2010</v>
      </c>
      <c r="C10" s="219">
        <v>47336.25</v>
      </c>
      <c r="D10" s="219">
        <v>98410.813999999998</v>
      </c>
      <c r="E10" s="219">
        <v>0</v>
      </c>
      <c r="F10" s="219">
        <v>145881.96455</v>
      </c>
      <c r="G10" s="222">
        <f t="shared" si="0"/>
        <v>-9.4778802131304758</v>
      </c>
      <c r="I10" s="20"/>
      <c r="J10" s="11"/>
      <c r="M10"/>
      <c r="N10"/>
    </row>
    <row r="11" spans="2:14" s="22" customFormat="1" ht="15.75" customHeight="1">
      <c r="B11" s="53">
        <v>2011</v>
      </c>
      <c r="C11" s="219">
        <v>70402.445999999996</v>
      </c>
      <c r="D11" s="219">
        <v>83594.012600000002</v>
      </c>
      <c r="E11" s="219">
        <v>346.1</v>
      </c>
      <c r="F11" s="219">
        <f t="shared" ref="F11:F18" si="1">C11+D11-E11</f>
        <v>153650.35860000001</v>
      </c>
      <c r="G11" s="222">
        <f t="shared" si="0"/>
        <v>5.3251230019852471</v>
      </c>
      <c r="I11" s="20"/>
      <c r="J11" s="11"/>
      <c r="K11" s="221"/>
      <c r="M11"/>
      <c r="N11"/>
    </row>
    <row r="12" spans="2:14" s="22" customFormat="1" ht="15.75" customHeight="1">
      <c r="B12" s="53">
        <v>2012</v>
      </c>
      <c r="C12" s="219">
        <v>80885.466</v>
      </c>
      <c r="D12" s="219">
        <v>93846.020999999993</v>
      </c>
      <c r="E12" s="220">
        <v>62.3</v>
      </c>
      <c r="F12" s="219">
        <f t="shared" si="1"/>
        <v>174669.18700000001</v>
      </c>
      <c r="G12" s="222">
        <f t="shared" si="0"/>
        <v>13.679648125468162</v>
      </c>
      <c r="I12" s="20"/>
      <c r="J12" s="11"/>
      <c r="K12" s="221"/>
      <c r="M12"/>
      <c r="N12"/>
    </row>
    <row r="13" spans="2:14" s="22" customFormat="1" ht="15.75" customHeight="1">
      <c r="B13" s="53">
        <v>2013</v>
      </c>
      <c r="C13" s="219">
        <v>70365.941999999995</v>
      </c>
      <c r="D13" s="219">
        <v>90685.751000000004</v>
      </c>
      <c r="E13" s="220">
        <v>2</v>
      </c>
      <c r="F13" s="219">
        <f t="shared" si="1"/>
        <v>161049.693</v>
      </c>
      <c r="G13" s="222">
        <f t="shared" si="0"/>
        <v>-7.797307718618967</v>
      </c>
      <c r="J13" s="11"/>
      <c r="K13" s="221"/>
      <c r="M13"/>
      <c r="N13"/>
    </row>
    <row r="14" spans="2:14" s="22" customFormat="1" ht="15.75" customHeight="1">
      <c r="B14" s="53">
        <v>2014</v>
      </c>
      <c r="C14" s="219">
        <v>72837.521999999997</v>
      </c>
      <c r="D14" s="219">
        <v>90177</v>
      </c>
      <c r="E14" s="220">
        <v>7217.1</v>
      </c>
      <c r="F14" s="219">
        <f t="shared" si="1"/>
        <v>155797.42199999999</v>
      </c>
      <c r="G14" s="222">
        <f t="shared" si="0"/>
        <v>-3.2612735250603748</v>
      </c>
      <c r="J14" s="11"/>
      <c r="K14" s="221"/>
      <c r="M14"/>
      <c r="N14"/>
    </row>
    <row r="15" spans="2:14" s="22" customFormat="1" ht="15.75" customHeight="1">
      <c r="B15" s="53">
        <v>2015</v>
      </c>
      <c r="C15" s="219">
        <v>88322.4</v>
      </c>
      <c r="D15" s="219">
        <v>118644</v>
      </c>
      <c r="E15" s="220">
        <v>3019</v>
      </c>
      <c r="F15" s="219">
        <f t="shared" si="1"/>
        <v>203947.4</v>
      </c>
      <c r="G15" s="222">
        <f t="shared" si="0"/>
        <v>30.905503686704151</v>
      </c>
      <c r="J15" s="11"/>
      <c r="K15" s="221"/>
      <c r="M15"/>
      <c r="N15"/>
    </row>
    <row r="16" spans="2:14" s="22" customFormat="1" ht="15.75" customHeight="1">
      <c r="B16" s="53">
        <v>2016</v>
      </c>
      <c r="C16" s="219">
        <v>93964</v>
      </c>
      <c r="D16" s="219">
        <v>103903.446</v>
      </c>
      <c r="E16" s="220">
        <v>1218.712</v>
      </c>
      <c r="F16" s="219">
        <f t="shared" si="1"/>
        <v>196648.734</v>
      </c>
      <c r="G16" s="222">
        <f t="shared" si="0"/>
        <v>-3.5787001942657781</v>
      </c>
      <c r="J16" s="11"/>
      <c r="K16" s="221"/>
      <c r="M16"/>
      <c r="N16"/>
    </row>
    <row r="17" spans="2:14" s="22" customFormat="1" ht="15.75" customHeight="1">
      <c r="B17" s="53">
        <v>2017</v>
      </c>
      <c r="C17" s="219">
        <f>+'48'!E8*0.56</f>
        <v>71604.954400000017</v>
      </c>
      <c r="D17" s="219">
        <f>'51'!D18</f>
        <v>133366.25400000002</v>
      </c>
      <c r="E17" s="220">
        <v>1483</v>
      </c>
      <c r="F17" s="219">
        <f t="shared" si="1"/>
        <v>203488.20840000003</v>
      </c>
      <c r="G17" s="222">
        <f t="shared" si="0"/>
        <v>3.4780159835659248</v>
      </c>
      <c r="I17" s="340"/>
      <c r="J17" s="11"/>
      <c r="K17" s="11"/>
      <c r="M17"/>
      <c r="N17"/>
    </row>
    <row r="18" spans="2:14" s="22" customFormat="1" ht="15.75" customHeight="1">
      <c r="B18" s="53">
        <v>2018</v>
      </c>
      <c r="C18" s="219">
        <f>+'48'!E11*0.56</f>
        <v>107972.48000000001</v>
      </c>
      <c r="D18" s="219">
        <f>+'51'!E18</f>
        <v>126281.10111</v>
      </c>
      <c r="E18" s="220">
        <f>4385587/1000</f>
        <v>4385.5870000000004</v>
      </c>
      <c r="F18" s="219">
        <f t="shared" si="1"/>
        <v>229867.99411000003</v>
      </c>
      <c r="G18" s="222">
        <f t="shared" si="0"/>
        <v>12.963790834574951</v>
      </c>
      <c r="I18" s="262"/>
      <c r="J18" s="11"/>
      <c r="K18" s="11"/>
      <c r="M18"/>
      <c r="N18"/>
    </row>
    <row r="19" spans="2:14" s="22" customFormat="1" ht="15.75" customHeight="1">
      <c r="B19" s="53">
        <v>2019</v>
      </c>
      <c r="C19" s="219">
        <f>+'48'!E14*0.56</f>
        <v>97942.432000000015</v>
      </c>
      <c r="D19" s="219">
        <f>+'51'!E18</f>
        <v>126281.10111</v>
      </c>
      <c r="E19" s="220">
        <v>3192</v>
      </c>
      <c r="F19" s="219">
        <f>C19+D19-E19</f>
        <v>221031.53311000002</v>
      </c>
      <c r="G19" s="222">
        <f>F19/F18*100-100</f>
        <v>-3.8441458691162751</v>
      </c>
      <c r="J19" s="11"/>
      <c r="K19" s="11"/>
      <c r="M19"/>
      <c r="N19"/>
    </row>
    <row r="20" spans="2:14" s="22" customFormat="1" ht="15.75" customHeight="1">
      <c r="B20" s="53">
        <v>2020</v>
      </c>
      <c r="C20" s="219">
        <f>+'48'!E17*0.56</f>
        <v>95030.040000000008</v>
      </c>
      <c r="D20" s="219">
        <f>+'51'!F18</f>
        <v>167355.36387</v>
      </c>
      <c r="E20" s="220">
        <v>162</v>
      </c>
      <c r="F20" s="219">
        <f>C20+D20-E20</f>
        <v>262223.40387000004</v>
      </c>
      <c r="G20" s="222">
        <f>F20/F19*100-100</f>
        <v>18.636196465008538</v>
      </c>
      <c r="J20" s="11"/>
      <c r="K20" s="11"/>
      <c r="M20"/>
      <c r="N20"/>
    </row>
    <row r="21" spans="2:14" s="22" customFormat="1" ht="15.75" customHeight="1">
      <c r="B21" s="696">
        <v>2021</v>
      </c>
      <c r="C21" s="219">
        <f>+'48'!E20*0.56</f>
        <v>81807.656000000017</v>
      </c>
      <c r="D21" s="219">
        <f>+'51'!G18</f>
        <v>131208.58575</v>
      </c>
      <c r="E21" s="220">
        <f>22157.26/1000</f>
        <v>22.157259999999997</v>
      </c>
      <c r="F21" s="219">
        <f>C21+D21-E21</f>
        <v>212994.08449000001</v>
      </c>
      <c r="G21" s="222">
        <f>F21/F20*100-100</f>
        <v>-18.77380838378788</v>
      </c>
      <c r="J21" s="11"/>
      <c r="K21" s="11"/>
      <c r="M21"/>
      <c r="N21"/>
    </row>
    <row r="22" spans="2:14" s="22" customFormat="1" ht="21.75" customHeight="1">
      <c r="B22" s="749" t="s">
        <v>635</v>
      </c>
      <c r="C22" s="818"/>
      <c r="D22" s="818"/>
      <c r="E22" s="818"/>
      <c r="F22" s="818"/>
      <c r="G22" s="818"/>
      <c r="I22" s="11"/>
      <c r="J22" s="11"/>
      <c r="M22"/>
      <c r="N22"/>
    </row>
    <row r="23" spans="2:14" ht="24.75" customHeight="1"/>
    <row r="24" spans="2:14" ht="15.75" customHeight="1">
      <c r="J24" s="11"/>
    </row>
    <row r="25" spans="2:14" ht="15" customHeight="1"/>
    <row r="26" spans="2:14" ht="15" customHeight="1"/>
    <row r="27" spans="2:14" ht="15" customHeight="1"/>
    <row r="28" spans="2:14" ht="15" customHeight="1"/>
    <row r="29" spans="2:14" ht="15" customHeight="1"/>
    <row r="30" spans="2:14" ht="15" customHeight="1">
      <c r="G30" s="10"/>
    </row>
    <row r="31" spans="2:14" ht="15" customHeight="1">
      <c r="G31" s="11"/>
      <c r="L31" s="223"/>
    </row>
    <row r="32" spans="2:14" ht="15" customHeight="1">
      <c r="L32" s="223"/>
    </row>
    <row r="33" spans="9:12" ht="15" customHeight="1">
      <c r="L33" s="223"/>
    </row>
    <row r="34" spans="9:12" ht="15" customHeight="1"/>
    <row r="35" spans="9:12" ht="15" customHeight="1"/>
    <row r="36" spans="9:12" ht="15" customHeight="1"/>
    <row r="37" spans="9:12" ht="15" customHeight="1">
      <c r="I37" s="21"/>
    </row>
    <row r="38" spans="9:12" ht="7.5" customHeight="1"/>
  </sheetData>
  <mergeCells count="11">
    <mergeCell ref="B22:G22"/>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tint="0.79998168889431442"/>
    <pageSetUpPr fitToPage="1"/>
  </sheetPr>
  <dimension ref="A1:L36"/>
  <sheetViews>
    <sheetView topLeftCell="A4" zoomScaleNormal="100" workbookViewId="0">
      <selection activeCell="I18" sqref="I18"/>
    </sheetView>
  </sheetViews>
  <sheetFormatPr baseColWidth="10" defaultColWidth="10.921875" defaultRowHeight="17.399999999999999"/>
  <cols>
    <col min="1" max="1" width="1.3828125" style="1" customWidth="1"/>
    <col min="2" max="2" width="9.4609375" customWidth="1"/>
    <col min="3" max="6" width="9.07421875" customWidth="1"/>
    <col min="7" max="7" width="9.07421875" style="1" customWidth="1"/>
    <col min="8" max="8" width="7.921875" style="1" customWidth="1"/>
    <col min="9" max="9" width="13.69140625" style="1" bestFit="1" customWidth="1"/>
    <col min="10" max="16384" width="10.921875" style="1"/>
  </cols>
  <sheetData>
    <row r="1" spans="1:10" s="15" customFormat="1" ht="16.5" customHeight="1">
      <c r="B1" s="725" t="s">
        <v>198</v>
      </c>
      <c r="C1" s="725"/>
      <c r="D1" s="725"/>
      <c r="E1" s="725"/>
      <c r="F1" s="725"/>
      <c r="G1" s="725"/>
    </row>
    <row r="2" spans="1:10" s="15" customFormat="1" ht="11.25" customHeight="1">
      <c r="A2" s="17"/>
      <c r="B2" s="17"/>
      <c r="C2" s="17"/>
      <c r="D2" s="17"/>
      <c r="E2" s="16"/>
      <c r="F2" s="452"/>
      <c r="G2" s="452"/>
      <c r="H2" s="11"/>
    </row>
    <row r="3" spans="1:10" s="15" customFormat="1" ht="24.75" customHeight="1">
      <c r="B3" s="812" t="s">
        <v>636</v>
      </c>
      <c r="C3" s="812"/>
      <c r="D3" s="812"/>
      <c r="E3" s="812"/>
      <c r="F3" s="812"/>
      <c r="G3" s="812"/>
    </row>
    <row r="4" spans="1:10" s="15" customFormat="1" ht="15.75" customHeight="1">
      <c r="B4" s="793" t="s">
        <v>493</v>
      </c>
      <c r="C4" s="793"/>
      <c r="D4" s="793"/>
      <c r="E4" s="793"/>
      <c r="F4" s="793"/>
      <c r="G4" s="793"/>
    </row>
    <row r="5" spans="1:10" s="22" customFormat="1" ht="15.75" customHeight="1">
      <c r="B5" s="129" t="s">
        <v>465</v>
      </c>
      <c r="C5" s="172">
        <v>2017</v>
      </c>
      <c r="D5" s="172">
        <v>2018</v>
      </c>
      <c r="E5" s="172">
        <v>2019</v>
      </c>
      <c r="F5" s="172">
        <v>2020</v>
      </c>
      <c r="G5" s="172">
        <v>2021</v>
      </c>
      <c r="H5" s="96"/>
      <c r="I5" s="96"/>
      <c r="J5" s="96"/>
    </row>
    <row r="6" spans="1:10" s="22" customFormat="1" ht="15.75" customHeight="1">
      <c r="B6" s="24" t="str">
        <f>'52'!B7</f>
        <v>Enero</v>
      </c>
      <c r="C6" s="47">
        <v>9235.1319999999996</v>
      </c>
      <c r="D6" s="47">
        <v>9627.125</v>
      </c>
      <c r="E6" s="326">
        <v>9764.720800000001</v>
      </c>
      <c r="F6" s="326">
        <v>8803</v>
      </c>
      <c r="G6" s="47">
        <v>8285</v>
      </c>
      <c r="H6" s="96"/>
      <c r="I6" s="96"/>
      <c r="J6" s="96"/>
    </row>
    <row r="7" spans="1:10" s="22" customFormat="1" ht="15.75" customHeight="1">
      <c r="B7" s="24" t="str">
        <f>'52'!B8</f>
        <v>Febrero</v>
      </c>
      <c r="C7" s="47">
        <v>11195.016</v>
      </c>
      <c r="D7" s="47">
        <v>9983.5290000000005</v>
      </c>
      <c r="E7" s="326">
        <v>9739</v>
      </c>
      <c r="F7" s="326">
        <v>10115</v>
      </c>
      <c r="G7" s="47">
        <v>10165</v>
      </c>
      <c r="H7" s="96"/>
      <c r="I7" s="96"/>
    </row>
    <row r="8" spans="1:10" s="22" customFormat="1" ht="15.75" customHeight="1">
      <c r="B8" s="24" t="str">
        <f>'52'!B9</f>
        <v>Marzo</v>
      </c>
      <c r="C8" s="47">
        <v>10120.942999999999</v>
      </c>
      <c r="D8" s="47">
        <v>13439</v>
      </c>
      <c r="E8" s="326">
        <v>9720.3803099999986</v>
      </c>
      <c r="F8" s="326">
        <v>10593.363869999997</v>
      </c>
      <c r="G8" s="47">
        <v>8486</v>
      </c>
      <c r="H8" s="96"/>
      <c r="I8" s="96"/>
    </row>
    <row r="9" spans="1:10" s="22" customFormat="1" ht="15.75" customHeight="1">
      <c r="B9" s="24" t="str">
        <f>'52'!B10</f>
        <v>Abril</v>
      </c>
      <c r="C9" s="47">
        <v>8924.0339999999997</v>
      </c>
      <c r="D9" s="47">
        <v>13435</v>
      </c>
      <c r="E9" s="326">
        <v>11090</v>
      </c>
      <c r="F9" s="326">
        <v>16660</v>
      </c>
      <c r="G9" s="47">
        <v>7510</v>
      </c>
      <c r="H9" s="96"/>
      <c r="I9" s="96"/>
    </row>
    <row r="10" spans="1:10" s="22" customFormat="1" ht="15.75" customHeight="1">
      <c r="B10" s="24" t="str">
        <f>'52'!B11</f>
        <v>Mayo</v>
      </c>
      <c r="C10" s="47">
        <v>13123.982</v>
      </c>
      <c r="D10" s="47">
        <v>15360</v>
      </c>
      <c r="E10" s="326">
        <v>10562</v>
      </c>
      <c r="F10" s="326">
        <v>14952</v>
      </c>
      <c r="G10" s="47">
        <v>12437</v>
      </c>
      <c r="H10" s="96"/>
      <c r="I10" s="96"/>
    </row>
    <row r="11" spans="1:10" s="22" customFormat="1" ht="15.75" customHeight="1">
      <c r="B11" s="24" t="str">
        <f>'52'!B12</f>
        <v>Junio</v>
      </c>
      <c r="C11" s="47">
        <v>12962.114</v>
      </c>
      <c r="D11" s="47">
        <v>11595.6</v>
      </c>
      <c r="E11" s="326">
        <v>10405</v>
      </c>
      <c r="F11" s="326">
        <v>15182</v>
      </c>
      <c r="G11" s="47">
        <v>11749.450769999998</v>
      </c>
      <c r="H11" s="96"/>
      <c r="I11" s="96"/>
    </row>
    <row r="12" spans="1:10" s="22" customFormat="1" ht="15.75" customHeight="1">
      <c r="B12" s="24" t="str">
        <f>'52'!B13</f>
        <v>Julio</v>
      </c>
      <c r="C12" s="47">
        <v>12560.826999999999</v>
      </c>
      <c r="D12" s="47">
        <v>10589</v>
      </c>
      <c r="E12" s="326">
        <v>9905</v>
      </c>
      <c r="F12" s="326">
        <v>19199</v>
      </c>
      <c r="G12" s="47">
        <v>14191</v>
      </c>
      <c r="H12" s="96"/>
      <c r="I12" s="96"/>
    </row>
    <row r="13" spans="1:10" s="22" customFormat="1" ht="15.75" customHeight="1">
      <c r="B13" s="24" t="str">
        <f>'52'!B14</f>
        <v>Agosto</v>
      </c>
      <c r="C13" s="47">
        <v>14281.903</v>
      </c>
      <c r="D13" s="47">
        <v>12381</v>
      </c>
      <c r="E13" s="326">
        <v>11502</v>
      </c>
      <c r="F13" s="326">
        <v>19294</v>
      </c>
      <c r="G13" s="47">
        <v>14413</v>
      </c>
      <c r="H13" s="96"/>
      <c r="I13" s="96"/>
    </row>
    <row r="14" spans="1:10" s="22" customFormat="1" ht="15.75" customHeight="1">
      <c r="B14" s="24" t="str">
        <f>'52'!B15</f>
        <v>Septiembre</v>
      </c>
      <c r="C14" s="47">
        <v>9888.2260000000006</v>
      </c>
      <c r="D14" s="47">
        <v>6745</v>
      </c>
      <c r="E14" s="326">
        <v>11560</v>
      </c>
      <c r="F14" s="326">
        <v>21882</v>
      </c>
      <c r="G14" s="47">
        <v>10322</v>
      </c>
      <c r="H14" s="96"/>
      <c r="I14" s="96"/>
    </row>
    <row r="15" spans="1:10" s="22" customFormat="1" ht="15.75" customHeight="1">
      <c r="B15" s="24" t="str">
        <f>'52'!B16</f>
        <v>Octubre</v>
      </c>
      <c r="C15" s="47">
        <v>8391.1949999999997</v>
      </c>
      <c r="D15" s="47">
        <v>11079</v>
      </c>
      <c r="E15" s="326">
        <v>8853</v>
      </c>
      <c r="F15" s="326">
        <v>13942</v>
      </c>
      <c r="G15" s="47">
        <v>13685</v>
      </c>
      <c r="H15" s="96"/>
      <c r="I15" s="96"/>
    </row>
    <row r="16" spans="1:10" s="22" customFormat="1" ht="15.75" customHeight="1">
      <c r="B16" s="24" t="str">
        <f>'52'!B17</f>
        <v>Noviembre</v>
      </c>
      <c r="C16" s="47">
        <v>13242.468999999999</v>
      </c>
      <c r="D16" s="47">
        <v>10817</v>
      </c>
      <c r="E16" s="326">
        <v>11852</v>
      </c>
      <c r="F16" s="326">
        <v>6854</v>
      </c>
      <c r="G16" s="47">
        <v>9525.1349799999989</v>
      </c>
      <c r="H16" s="96"/>
      <c r="I16" s="96"/>
    </row>
    <row r="17" spans="2:12" s="22" customFormat="1" ht="15.75" customHeight="1">
      <c r="B17" s="24" t="str">
        <f>'52'!B18</f>
        <v>Diciembre</v>
      </c>
      <c r="C17" s="47">
        <v>7286</v>
      </c>
      <c r="D17" s="47">
        <v>8315</v>
      </c>
      <c r="E17" s="326">
        <v>11328</v>
      </c>
      <c r="F17" s="326">
        <v>9879</v>
      </c>
      <c r="G17" s="47">
        <v>10440</v>
      </c>
      <c r="H17" s="96"/>
      <c r="I17" s="96"/>
    </row>
    <row r="18" spans="2:12" s="22" customFormat="1" ht="15.75" customHeight="1">
      <c r="B18" s="24" t="s">
        <v>220</v>
      </c>
      <c r="C18" s="47">
        <v>131211.84099999999</v>
      </c>
      <c r="D18" s="47">
        <f>SUM(D6:D17)</f>
        <v>133366.25400000002</v>
      </c>
      <c r="E18" s="326">
        <f>SUM(E6:E17)</f>
        <v>126281.10111</v>
      </c>
      <c r="F18" s="326">
        <f>SUM(F6:F17)</f>
        <v>167355.36387</v>
      </c>
      <c r="G18" s="326">
        <f>SUM(G6:G17)</f>
        <v>131208.58575</v>
      </c>
      <c r="H18" s="96"/>
      <c r="I18" s="11"/>
      <c r="J18" s="96"/>
      <c r="K18" s="265"/>
      <c r="L18" s="96"/>
    </row>
    <row r="19" spans="2:12" ht="18" customHeight="1">
      <c r="B19" s="749" t="s">
        <v>466</v>
      </c>
      <c r="C19" s="749"/>
      <c r="D19" s="749"/>
      <c r="E19" s="749"/>
      <c r="F19" s="749"/>
      <c r="G19" s="749"/>
      <c r="H19" s="12"/>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1" customFormat="1" ht="15" customHeight="1"/>
    <row r="34" s="1" customFormat="1" ht="15" customHeight="1"/>
    <row r="35" s="1" customFormat="1" ht="15" customHeight="1"/>
    <row r="36" s="1" customFormat="1" ht="15" customHeight="1"/>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D18:G18" formulaRange="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tint="0.79998168889431442"/>
    <pageSetUpPr fitToPage="1"/>
  </sheetPr>
  <dimension ref="B1:AB39"/>
  <sheetViews>
    <sheetView topLeftCell="A10" zoomScaleNormal="100" workbookViewId="0">
      <selection activeCell="O18" sqref="O18"/>
    </sheetView>
  </sheetViews>
  <sheetFormatPr baseColWidth="10" defaultColWidth="10.921875" defaultRowHeight="11.4"/>
  <cols>
    <col min="1" max="1" width="1.23046875" style="1" customWidth="1"/>
    <col min="2" max="2" width="8.4609375" style="1" customWidth="1"/>
    <col min="3" max="6" width="4.921875" style="1" customWidth="1"/>
    <col min="7" max="10" width="4.921875" style="401" customWidth="1"/>
    <col min="11" max="12" width="5.84375" style="401" customWidth="1"/>
    <col min="13" max="13" width="4.69140625" style="1" bestFit="1" customWidth="1"/>
    <col min="14" max="14" width="6" style="1" customWidth="1"/>
    <col min="15" max="15" width="6.4609375" style="1" bestFit="1" customWidth="1"/>
    <col min="16" max="16" width="6.15234375" style="1" bestFit="1" customWidth="1"/>
    <col min="17" max="17" width="5.921875" style="1" customWidth="1"/>
    <col min="18" max="18" width="7.61328125" style="399" customWidth="1"/>
    <col min="19" max="19" width="5.921875" style="399" customWidth="1"/>
    <col min="20" max="20" width="6.23046875" style="399" bestFit="1" customWidth="1"/>
    <col min="21" max="21" width="5.23046875" style="399" customWidth="1"/>
    <col min="22" max="24" width="10.921875" style="399"/>
    <col min="25" max="27" width="10.921875" style="1"/>
    <col min="28" max="28" width="4.69140625" style="1" customWidth="1"/>
    <col min="29" max="16384" width="10.921875" style="1"/>
  </cols>
  <sheetData>
    <row r="1" spans="2:24" s="15" customFormat="1" ht="13.2">
      <c r="B1" s="725" t="s">
        <v>213</v>
      </c>
      <c r="C1" s="725"/>
      <c r="D1" s="725"/>
      <c r="E1" s="725"/>
      <c r="F1" s="725"/>
      <c r="G1" s="725"/>
      <c r="H1" s="725"/>
      <c r="I1" s="725"/>
      <c r="J1" s="725"/>
      <c r="K1" s="725"/>
      <c r="L1" s="725"/>
      <c r="M1" s="725"/>
      <c r="Q1" s="22"/>
      <c r="R1" s="319" t="str">
        <f>C5</f>
        <v>Argentina</v>
      </c>
      <c r="S1" s="319" t="str">
        <f>E5</f>
        <v>Uruguay</v>
      </c>
      <c r="T1" s="319" t="str">
        <f>I5</f>
        <v>Pakistán</v>
      </c>
      <c r="U1" s="319" t="str">
        <f>G5</f>
        <v>Paraguay</v>
      </c>
      <c r="V1" s="319" t="s">
        <v>222</v>
      </c>
      <c r="W1" s="319"/>
      <c r="X1" s="328"/>
    </row>
    <row r="2" spans="2:24" s="15" customFormat="1" ht="17.399999999999999">
      <c r="B2" s="725" t="s">
        <v>530</v>
      </c>
      <c r="C2" s="725"/>
      <c r="D2" s="725"/>
      <c r="E2" s="725"/>
      <c r="F2" s="725"/>
      <c r="G2" s="725"/>
      <c r="H2" s="725"/>
      <c r="I2" s="725"/>
      <c r="J2" s="725"/>
      <c r="K2" s="725"/>
      <c r="L2" s="725"/>
      <c r="M2" s="725"/>
      <c r="Q2" s="22"/>
      <c r="R2" s="494">
        <f>D20</f>
        <v>0.54983723145661745</v>
      </c>
      <c r="S2" s="494">
        <f>F20</f>
        <v>0.10778248724430771</v>
      </c>
      <c r="T2" s="494">
        <f>J20</f>
        <v>2.4266770906182174E-2</v>
      </c>
      <c r="U2" s="495">
        <f>H20</f>
        <v>0.23710325571321633</v>
      </c>
      <c r="V2" s="495">
        <f>1-(SUM(U2+T2+S2+R2))</f>
        <v>8.1010254679676263E-2</v>
      </c>
      <c r="W2" s="319"/>
      <c r="X2" s="328"/>
    </row>
    <row r="3" spans="2:24" s="15" customFormat="1" ht="13.2">
      <c r="B3" s="793" t="s">
        <v>223</v>
      </c>
      <c r="C3" s="793"/>
      <c r="D3" s="793"/>
      <c r="E3" s="793"/>
      <c r="F3" s="793"/>
      <c r="G3" s="793"/>
      <c r="H3" s="793"/>
      <c r="I3" s="793"/>
      <c r="J3" s="793"/>
      <c r="K3" s="793"/>
      <c r="L3" s="793"/>
      <c r="M3" s="793"/>
      <c r="Q3" s="22"/>
      <c r="R3" s="496"/>
      <c r="S3" s="496"/>
      <c r="T3" s="496"/>
      <c r="U3" s="496"/>
      <c r="V3" s="496"/>
      <c r="W3" s="319"/>
      <c r="X3" s="328"/>
    </row>
    <row r="4" spans="2:24" s="15" customFormat="1" ht="13.2">
      <c r="B4" s="290"/>
      <c r="C4" s="290"/>
      <c r="D4" s="290"/>
      <c r="E4" s="290"/>
      <c r="F4" s="290"/>
      <c r="G4" s="473"/>
      <c r="H4" s="473"/>
      <c r="I4" s="473"/>
      <c r="J4" s="473"/>
      <c r="K4" s="473"/>
      <c r="L4" s="473"/>
      <c r="M4" s="290"/>
      <c r="Q4" s="22"/>
      <c r="R4" s="496"/>
      <c r="S4" s="496"/>
      <c r="T4" s="496"/>
      <c r="U4" s="496"/>
      <c r="V4" s="496"/>
      <c r="W4" s="319"/>
      <c r="X4" s="328"/>
    </row>
    <row r="5" spans="2:24" s="22" customFormat="1" ht="15.75" customHeight="1">
      <c r="B5" s="129" t="s">
        <v>468</v>
      </c>
      <c r="C5" s="784" t="s">
        <v>119</v>
      </c>
      <c r="D5" s="784"/>
      <c r="E5" s="784" t="s">
        <v>595</v>
      </c>
      <c r="F5" s="784"/>
      <c r="G5" s="937" t="s">
        <v>469</v>
      </c>
      <c r="H5" s="937"/>
      <c r="I5" s="942" t="s">
        <v>593</v>
      </c>
      <c r="J5" s="943"/>
      <c r="K5" s="938" t="s">
        <v>220</v>
      </c>
      <c r="L5" s="939"/>
      <c r="M5" s="940"/>
      <c r="R5" s="319"/>
      <c r="S5" s="319"/>
      <c r="T5" s="319"/>
      <c r="U5" s="319"/>
      <c r="V5" s="319"/>
      <c r="W5" s="319"/>
      <c r="X5" s="319"/>
    </row>
    <row r="6" spans="2:24" s="22" customFormat="1" ht="15.75" customHeight="1">
      <c r="B6" s="24"/>
      <c r="C6" s="225">
        <v>2020</v>
      </c>
      <c r="D6" s="225">
        <v>2021</v>
      </c>
      <c r="E6" s="225">
        <v>2020</v>
      </c>
      <c r="F6" s="225">
        <v>2021</v>
      </c>
      <c r="G6" s="474">
        <v>2020</v>
      </c>
      <c r="H6" s="474">
        <v>2021</v>
      </c>
      <c r="I6" s="474">
        <v>2020</v>
      </c>
      <c r="J6" s="474">
        <v>2021</v>
      </c>
      <c r="K6" s="474">
        <v>2020</v>
      </c>
      <c r="L6" s="474">
        <v>2021</v>
      </c>
      <c r="M6" s="225" t="s">
        <v>225</v>
      </c>
      <c r="R6" s="319"/>
      <c r="S6" s="319"/>
      <c r="T6" s="319"/>
      <c r="U6" s="319"/>
      <c r="V6" s="319"/>
      <c r="W6" s="319"/>
      <c r="X6" s="319"/>
    </row>
    <row r="7" spans="2:24" s="22" customFormat="1" ht="15.75" customHeight="1">
      <c r="B7" s="24" t="s">
        <v>226</v>
      </c>
      <c r="C7" s="68">
        <v>3683.4</v>
      </c>
      <c r="D7" s="68">
        <v>2671.4</v>
      </c>
      <c r="E7" s="68">
        <v>1064</v>
      </c>
      <c r="F7" s="68">
        <v>360.00200000000001</v>
      </c>
      <c r="G7" s="475">
        <v>2826.64</v>
      </c>
      <c r="H7" s="475">
        <v>1233.4000000000001</v>
      </c>
      <c r="I7" s="475">
        <v>0</v>
      </c>
      <c r="J7" s="475">
        <v>330</v>
      </c>
      <c r="K7" s="475">
        <v>8802.5863700000009</v>
      </c>
      <c r="L7" s="475">
        <v>8285</v>
      </c>
      <c r="M7" s="236">
        <f t="shared" ref="M7:M12" si="0">L7/K7*100-100</f>
        <v>-5.8799351491055063</v>
      </c>
      <c r="O7" s="226"/>
      <c r="P7" s="226"/>
      <c r="R7" s="319"/>
      <c r="S7" s="319"/>
      <c r="T7" s="319"/>
      <c r="U7" s="319"/>
      <c r="V7" s="319"/>
      <c r="W7" s="319"/>
      <c r="X7" s="319"/>
    </row>
    <row r="8" spans="2:24" s="22" customFormat="1" ht="15.75" customHeight="1">
      <c r="B8" s="24" t="s">
        <v>227</v>
      </c>
      <c r="C8" s="68">
        <v>5046.8</v>
      </c>
      <c r="D8" s="68">
        <v>2568.4079999999999</v>
      </c>
      <c r="E8" s="68">
        <v>1996.78</v>
      </c>
      <c r="F8" s="68">
        <v>280.11200000000002</v>
      </c>
      <c r="G8" s="475">
        <v>2555.0079999999998</v>
      </c>
      <c r="H8" s="475">
        <v>3760.1840000000002</v>
      </c>
      <c r="I8" s="475">
        <v>160</v>
      </c>
      <c r="J8" s="475">
        <v>1269</v>
      </c>
      <c r="K8" s="475">
        <v>10115.096129999998</v>
      </c>
      <c r="L8" s="475">
        <v>10165.29904</v>
      </c>
      <c r="M8" s="236">
        <f t="shared" si="0"/>
        <v>0.49631668700710918</v>
      </c>
      <c r="O8" s="226"/>
      <c r="R8" s="319"/>
      <c r="S8" s="319"/>
      <c r="T8" s="319"/>
      <c r="U8" s="319"/>
      <c r="V8" s="319"/>
      <c r="W8" s="319"/>
      <c r="X8" s="319"/>
    </row>
    <row r="9" spans="2:24" s="22" customFormat="1" ht="15.75" customHeight="1">
      <c r="B9" s="24" t="s">
        <v>228</v>
      </c>
      <c r="C9" s="68">
        <v>5865.3209999999999</v>
      </c>
      <c r="D9" s="68">
        <v>3379.7550000000001</v>
      </c>
      <c r="E9" s="68">
        <v>1064</v>
      </c>
      <c r="F9" s="68">
        <v>560</v>
      </c>
      <c r="G9" s="475">
        <v>3342.6877999999997</v>
      </c>
      <c r="H9" s="475">
        <v>2760.22</v>
      </c>
      <c r="I9" s="475">
        <v>162</v>
      </c>
      <c r="J9" s="475">
        <v>353</v>
      </c>
      <c r="K9" s="475">
        <v>10593.363869999997</v>
      </c>
      <c r="L9" s="475">
        <v>8486</v>
      </c>
      <c r="M9" s="236">
        <f t="shared" si="0"/>
        <v>-19.893245392693174</v>
      </c>
      <c r="O9" s="226"/>
      <c r="Q9" s="489"/>
      <c r="R9" s="497"/>
      <c r="S9" s="497"/>
      <c r="T9" s="497"/>
      <c r="U9" s="319"/>
      <c r="V9" s="319"/>
      <c r="W9" s="319"/>
      <c r="X9" s="319"/>
    </row>
    <row r="10" spans="2:24" s="22" customFormat="1" ht="15.75" customHeight="1">
      <c r="B10" s="24" t="s">
        <v>229</v>
      </c>
      <c r="C10" s="68">
        <v>8930.14</v>
      </c>
      <c r="D10" s="68">
        <v>3719.50092</v>
      </c>
      <c r="E10" s="68">
        <v>1064</v>
      </c>
      <c r="F10" s="68">
        <v>420.28</v>
      </c>
      <c r="G10" s="475">
        <v>5843.2860000000001</v>
      </c>
      <c r="H10" s="475">
        <v>2393.5</v>
      </c>
      <c r="I10" s="475">
        <v>25.001000000000001</v>
      </c>
      <c r="J10" s="475">
        <v>287.00200000000001</v>
      </c>
      <c r="K10" s="475">
        <v>16660.440490000001</v>
      </c>
      <c r="L10" s="475">
        <v>7510.1323300000004</v>
      </c>
      <c r="M10" s="236">
        <f t="shared" si="0"/>
        <v>-54.922366341347555</v>
      </c>
      <c r="O10" s="226"/>
      <c r="R10" s="319"/>
      <c r="S10" s="319"/>
      <c r="T10" s="319"/>
      <c r="U10" s="319"/>
      <c r="V10" s="319"/>
      <c r="W10" s="319"/>
      <c r="X10" s="319"/>
    </row>
    <row r="11" spans="2:24" s="22" customFormat="1" ht="15.75" customHeight="1">
      <c r="B11" s="24" t="s">
        <v>230</v>
      </c>
      <c r="C11" s="68">
        <v>6266.8959999999997</v>
      </c>
      <c r="D11" s="68">
        <v>5798.42</v>
      </c>
      <c r="E11" s="68">
        <v>1260</v>
      </c>
      <c r="F11" s="68">
        <v>1609.0840000000001</v>
      </c>
      <c r="G11" s="475">
        <v>6156.1279999999997</v>
      </c>
      <c r="H11" s="475">
        <v>4662.4799999999996</v>
      </c>
      <c r="I11" s="475">
        <v>50</v>
      </c>
      <c r="J11" s="475">
        <v>140</v>
      </c>
      <c r="K11" s="475">
        <v>14951.71522</v>
      </c>
      <c r="L11" s="475">
        <v>12436.743660000002</v>
      </c>
      <c r="M11" s="236">
        <f t="shared" si="0"/>
        <v>-16.820622403480996</v>
      </c>
      <c r="O11" s="226"/>
      <c r="R11" s="319"/>
      <c r="S11" s="319"/>
      <c r="T11" s="319"/>
      <c r="U11" s="319"/>
      <c r="V11" s="319"/>
      <c r="W11" s="319"/>
      <c r="X11" s="319"/>
    </row>
    <row r="12" spans="2:24" s="22" customFormat="1" ht="15.75" customHeight="1">
      <c r="B12" s="24" t="s">
        <v>231</v>
      </c>
      <c r="C12" s="68">
        <v>6958.9261999999999</v>
      </c>
      <c r="D12" s="68">
        <v>6504.28</v>
      </c>
      <c r="E12" s="68">
        <v>1221.92</v>
      </c>
      <c r="F12" s="68">
        <v>2305</v>
      </c>
      <c r="G12" s="475">
        <v>5956.6</v>
      </c>
      <c r="H12" s="475">
        <v>2149.424</v>
      </c>
      <c r="I12" s="475">
        <v>164.97454999999999</v>
      </c>
      <c r="J12" s="475">
        <v>170</v>
      </c>
      <c r="K12" s="475">
        <v>15181.77275</v>
      </c>
      <c r="L12" s="475">
        <v>11749</v>
      </c>
      <c r="M12" s="236">
        <f t="shared" si="0"/>
        <v>-22.611145658203853</v>
      </c>
      <c r="O12" s="226"/>
      <c r="R12" s="319"/>
      <c r="S12" s="319"/>
      <c r="T12" s="319"/>
      <c r="U12" s="319"/>
      <c r="V12" s="319"/>
      <c r="W12" s="319"/>
      <c r="X12" s="319"/>
    </row>
    <row r="13" spans="2:24" s="22" customFormat="1" ht="15.75" customHeight="1">
      <c r="B13" s="24" t="s">
        <v>232</v>
      </c>
      <c r="C13" s="68">
        <v>8011.84</v>
      </c>
      <c r="D13" s="68">
        <v>9515</v>
      </c>
      <c r="E13" s="68">
        <v>1960</v>
      </c>
      <c r="F13" s="68">
        <v>1668</v>
      </c>
      <c r="G13" s="475">
        <v>8029.2</v>
      </c>
      <c r="H13" s="475">
        <v>2867</v>
      </c>
      <c r="I13" s="475">
        <v>3.36</v>
      </c>
      <c r="J13" s="475">
        <v>53</v>
      </c>
      <c r="K13" s="475">
        <v>19198.67109</v>
      </c>
      <c r="L13" s="475">
        <v>14191</v>
      </c>
      <c r="M13" s="236">
        <f t="shared" ref="M13:M19" si="1">L13/K13*100-100</f>
        <v>-26.083425600266381</v>
      </c>
      <c r="O13" s="226"/>
      <c r="R13" s="319"/>
      <c r="S13" s="319"/>
      <c r="T13" s="319"/>
      <c r="U13" s="319"/>
      <c r="V13" s="319"/>
      <c r="W13" s="319"/>
      <c r="X13" s="319"/>
    </row>
    <row r="14" spans="2:24" s="22" customFormat="1" ht="15.75" customHeight="1">
      <c r="B14" s="24" t="s">
        <v>233</v>
      </c>
      <c r="C14" s="68">
        <v>8167.3909199999998</v>
      </c>
      <c r="D14" s="68">
        <v>9964</v>
      </c>
      <c r="E14" s="68">
        <v>1079</v>
      </c>
      <c r="F14" s="68">
        <v>1260</v>
      </c>
      <c r="G14" s="475">
        <v>8890.6820000000007</v>
      </c>
      <c r="H14" s="475">
        <v>2622</v>
      </c>
      <c r="I14" s="475">
        <v>150</v>
      </c>
      <c r="J14" s="475">
        <v>56</v>
      </c>
      <c r="K14" s="475">
        <v>19293.829839999999</v>
      </c>
      <c r="L14" s="475">
        <v>14413</v>
      </c>
      <c r="M14" s="236">
        <f t="shared" si="1"/>
        <v>-25.297361283248463</v>
      </c>
      <c r="O14" s="226"/>
      <c r="R14" s="319"/>
      <c r="S14" s="319"/>
      <c r="T14" s="319"/>
      <c r="U14" s="319"/>
      <c r="V14" s="319"/>
      <c r="W14" s="319"/>
      <c r="X14" s="319"/>
    </row>
    <row r="15" spans="2:24" s="22" customFormat="1" ht="15.75" customHeight="1">
      <c r="B15" s="24" t="s">
        <v>234</v>
      </c>
      <c r="C15" s="68">
        <v>13370.9</v>
      </c>
      <c r="D15" s="68">
        <v>7205</v>
      </c>
      <c r="E15" s="68">
        <v>1229</v>
      </c>
      <c r="F15" s="68">
        <v>868</v>
      </c>
      <c r="G15" s="475">
        <v>4430.1000000000004</v>
      </c>
      <c r="H15" s="475">
        <v>1451</v>
      </c>
      <c r="I15" s="475">
        <v>489.36</v>
      </c>
      <c r="J15" s="475">
        <v>324</v>
      </c>
      <c r="K15" s="475">
        <v>21881.643230000001</v>
      </c>
      <c r="L15" s="475">
        <v>10322</v>
      </c>
      <c r="M15" s="236">
        <f t="shared" si="1"/>
        <v>-52.828039962517934</v>
      </c>
      <c r="O15" s="386"/>
      <c r="R15" s="319"/>
      <c r="S15" s="319"/>
      <c r="T15" s="319"/>
      <c r="U15" s="319"/>
      <c r="V15" s="319"/>
      <c r="W15" s="319"/>
      <c r="X15" s="319"/>
    </row>
    <row r="16" spans="2:24" s="22" customFormat="1" ht="15.75" customHeight="1">
      <c r="B16" s="24" t="s">
        <v>235</v>
      </c>
      <c r="C16" s="68">
        <v>6652.49</v>
      </c>
      <c r="D16" s="68">
        <v>9065.2199999999993</v>
      </c>
      <c r="E16" s="68">
        <v>2314</v>
      </c>
      <c r="F16" s="68">
        <v>1189</v>
      </c>
      <c r="G16" s="475">
        <v>3890.8</v>
      </c>
      <c r="H16" s="475">
        <v>3069.7</v>
      </c>
      <c r="I16" s="475">
        <v>25</v>
      </c>
      <c r="J16" s="475">
        <v>8</v>
      </c>
      <c r="K16" s="475">
        <v>13942.341370000004</v>
      </c>
      <c r="L16" s="475">
        <v>13685</v>
      </c>
      <c r="M16" s="236">
        <f t="shared" si="1"/>
        <v>-1.8457543332982169</v>
      </c>
      <c r="O16" s="565"/>
      <c r="P16" s="459"/>
      <c r="R16" s="319" t="s">
        <v>637</v>
      </c>
      <c r="S16" s="319"/>
      <c r="T16" s="319"/>
      <c r="U16" s="319"/>
      <c r="V16" s="319"/>
      <c r="W16" s="319"/>
      <c r="X16" s="319"/>
    </row>
    <row r="17" spans="2:24" s="22" customFormat="1" ht="15.75" customHeight="1">
      <c r="B17" s="24" t="s">
        <v>218</v>
      </c>
      <c r="C17" s="68">
        <v>2060.3000000000002</v>
      </c>
      <c r="D17" s="68">
        <v>6172.94</v>
      </c>
      <c r="E17" s="68">
        <v>1932</v>
      </c>
      <c r="F17" s="68">
        <v>1389.24</v>
      </c>
      <c r="G17" s="475">
        <v>1319.4</v>
      </c>
      <c r="H17" s="475">
        <v>1706.40948</v>
      </c>
      <c r="I17" s="475">
        <v>752</v>
      </c>
      <c r="J17" s="475">
        <v>144</v>
      </c>
      <c r="K17" s="475">
        <v>6853.6396699999996</v>
      </c>
      <c r="L17" s="475">
        <v>9525.1349799999989</v>
      </c>
      <c r="M17" s="236">
        <f t="shared" si="1"/>
        <v>38.979220365111473</v>
      </c>
      <c r="O17" s="227"/>
      <c r="P17"/>
      <c r="R17" s="319"/>
      <c r="S17" s="319"/>
      <c r="T17" s="319"/>
      <c r="U17" s="319"/>
      <c r="V17" s="319"/>
      <c r="W17" s="319"/>
      <c r="X17" s="319"/>
    </row>
    <row r="18" spans="2:24" s="22" customFormat="1" ht="15.75" customHeight="1">
      <c r="B18" s="24" t="s">
        <v>219</v>
      </c>
      <c r="C18" s="68">
        <v>2014</v>
      </c>
      <c r="D18" s="68">
        <v>5579.29</v>
      </c>
      <c r="E18" s="68">
        <v>893</v>
      </c>
      <c r="F18" s="68">
        <v>2233.2399999999998</v>
      </c>
      <c r="G18" s="475">
        <v>429.8</v>
      </c>
      <c r="H18" s="475">
        <v>2434.6</v>
      </c>
      <c r="I18" s="475">
        <v>1294</v>
      </c>
      <c r="J18" s="475">
        <v>50</v>
      </c>
      <c r="K18" s="475">
        <v>9879.2945199999995</v>
      </c>
      <c r="L18" s="475">
        <v>10440</v>
      </c>
      <c r="M18" s="236">
        <f t="shared" si="1"/>
        <v>5.675561942858252</v>
      </c>
      <c r="O18" s="387"/>
      <c r="P18"/>
      <c r="R18" s="319"/>
      <c r="S18" s="319"/>
      <c r="T18" s="319"/>
      <c r="U18" s="319"/>
      <c r="V18" s="319"/>
      <c r="W18" s="319"/>
      <c r="X18" s="319"/>
    </row>
    <row r="19" spans="2:24" s="22" customFormat="1" ht="15.75" customHeight="1">
      <c r="B19" s="58" t="s">
        <v>220</v>
      </c>
      <c r="C19" s="68">
        <f t="shared" ref="C19:L19" si="2">SUM(C7:C18)</f>
        <v>77028.404120000007</v>
      </c>
      <c r="D19" s="68">
        <f t="shared" si="2"/>
        <v>72143.213919999995</v>
      </c>
      <c r="E19" s="68">
        <f t="shared" si="2"/>
        <v>17077.7</v>
      </c>
      <c r="F19" s="68">
        <f t="shared" si="2"/>
        <v>14141.957999999999</v>
      </c>
      <c r="G19" s="475">
        <f t="shared" si="2"/>
        <v>53670.3318</v>
      </c>
      <c r="H19" s="475">
        <f t="shared" si="2"/>
        <v>31109.917479999996</v>
      </c>
      <c r="I19" s="475">
        <f>SUM(I7:I18)</f>
        <v>3275.6955499999999</v>
      </c>
      <c r="J19" s="475">
        <f>SUM(J7:J18)</f>
        <v>3184.002</v>
      </c>
      <c r="K19" s="475">
        <f t="shared" si="2"/>
        <v>167354.39455</v>
      </c>
      <c r="L19" s="475">
        <f t="shared" si="2"/>
        <v>131208.31001000002</v>
      </c>
      <c r="M19" s="236">
        <f t="shared" si="1"/>
        <v>-21.59852726735582</v>
      </c>
      <c r="O19" s="459"/>
      <c r="P19" s="25"/>
      <c r="R19" s="319"/>
      <c r="S19" s="319"/>
      <c r="T19" s="319"/>
      <c r="U19" s="319"/>
      <c r="V19" s="319"/>
      <c r="W19" s="319"/>
      <c r="X19" s="319"/>
    </row>
    <row r="20" spans="2:24" s="22" customFormat="1" ht="15.75" customHeight="1">
      <c r="B20" s="263" t="s">
        <v>241</v>
      </c>
      <c r="C20" s="237">
        <f>C19/K19</f>
        <v>0.46027117678697377</v>
      </c>
      <c r="D20" s="237">
        <f>D19/L19</f>
        <v>0.54983723145661745</v>
      </c>
      <c r="E20" s="237">
        <f>E19/K19</f>
        <v>0.10204512433581626</v>
      </c>
      <c r="F20" s="237">
        <f>F19/L19</f>
        <v>0.10778248724430771</v>
      </c>
      <c r="G20" s="476">
        <f>G19/K19</f>
        <v>0.32069867029374644</v>
      </c>
      <c r="H20" s="476">
        <f>H19/L19</f>
        <v>0.23710325571321633</v>
      </c>
      <c r="I20" s="476">
        <f>I19/K19</f>
        <v>1.957340623655586E-2</v>
      </c>
      <c r="J20" s="476">
        <f>J19/L19</f>
        <v>2.4266770906182174E-2</v>
      </c>
      <c r="K20" s="476">
        <f>+K19/K19</f>
        <v>1</v>
      </c>
      <c r="L20" s="476">
        <f>+L19/L19</f>
        <v>1</v>
      </c>
      <c r="M20" s="236"/>
      <c r="O20" s="417"/>
      <c r="P20"/>
      <c r="R20" s="319"/>
      <c r="S20" s="319"/>
      <c r="T20" s="319"/>
      <c r="U20" s="319"/>
      <c r="V20" s="319"/>
      <c r="W20" s="319"/>
      <c r="X20" s="319"/>
    </row>
    <row r="21" spans="2:24" s="22" customFormat="1" ht="23.25" customHeight="1">
      <c r="B21" s="941" t="s">
        <v>491</v>
      </c>
      <c r="C21" s="941"/>
      <c r="D21" s="941"/>
      <c r="E21" s="941"/>
      <c r="F21" s="941"/>
      <c r="G21" s="941"/>
      <c r="H21" s="941"/>
      <c r="I21" s="941"/>
      <c r="J21" s="941"/>
      <c r="K21" s="941"/>
      <c r="L21" s="941"/>
      <c r="M21" s="941"/>
      <c r="O21" s="318"/>
      <c r="P21"/>
      <c r="R21" s="319"/>
      <c r="S21" s="319"/>
      <c r="T21" s="319"/>
      <c r="U21" s="319"/>
      <c r="V21" s="319"/>
      <c r="W21" s="319"/>
      <c r="X21" s="319"/>
    </row>
    <row r="22" spans="2:24" ht="17.25" customHeight="1">
      <c r="B22" s="806"/>
      <c r="C22" s="806"/>
      <c r="D22" s="806"/>
      <c r="E22" s="806"/>
      <c r="F22" s="806"/>
      <c r="G22" s="806"/>
      <c r="H22" s="806"/>
      <c r="I22" s="806"/>
      <c r="J22" s="806"/>
      <c r="K22" s="806"/>
      <c r="L22" s="806"/>
      <c r="M22" s="806"/>
      <c r="P22" s="460"/>
    </row>
    <row r="23" spans="2:24" ht="15" customHeight="1">
      <c r="P23"/>
    </row>
    <row r="24" spans="2:24" ht="15" customHeight="1">
      <c r="P24"/>
    </row>
    <row r="25" spans="2:24" ht="15" customHeight="1">
      <c r="P25"/>
    </row>
    <row r="26" spans="2:24" ht="15" customHeight="1">
      <c r="P26"/>
    </row>
    <row r="27" spans="2:24" ht="15" customHeight="1">
      <c r="P27"/>
    </row>
    <row r="28" spans="2:24" ht="15" customHeight="1"/>
    <row r="29" spans="2:24" ht="15" customHeight="1"/>
    <row r="30" spans="2:24" ht="15" customHeight="1"/>
    <row r="32" spans="2:24" ht="15" customHeight="1"/>
    <row r="33" spans="2:28" ht="15" customHeight="1">
      <c r="AB33" s="9"/>
    </row>
    <row r="34" spans="2:28" ht="15" customHeight="1"/>
    <row r="35" spans="2:28" ht="15" customHeight="1"/>
    <row r="36" spans="2:28" ht="15" customHeight="1"/>
    <row r="37" spans="2:28" ht="15" customHeight="1"/>
    <row r="39" spans="2:28" ht="15.75" customHeight="1">
      <c r="B39" s="801" t="s">
        <v>491</v>
      </c>
      <c r="C39" s="801"/>
      <c r="D39" s="801"/>
      <c r="E39" s="801"/>
      <c r="F39" s="801"/>
      <c r="G39" s="801"/>
      <c r="H39" s="801"/>
      <c r="I39" s="801"/>
      <c r="J39" s="801"/>
      <c r="K39" s="801"/>
      <c r="L39" s="801"/>
      <c r="M39" s="801"/>
    </row>
  </sheetData>
  <mergeCells count="11">
    <mergeCell ref="C5:D5"/>
    <mergeCell ref="G5:H5"/>
    <mergeCell ref="B39:M39"/>
    <mergeCell ref="B22:M22"/>
    <mergeCell ref="B1:M1"/>
    <mergeCell ref="B2:M2"/>
    <mergeCell ref="B3:M3"/>
    <mergeCell ref="K5:M5"/>
    <mergeCell ref="B21:M21"/>
    <mergeCell ref="E5:F5"/>
    <mergeCell ref="I5:J5"/>
  </mergeCells>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colBreaks count="2" manualBreakCount="2">
    <brk id="14" max="39" man="1"/>
    <brk id="23" max="39" man="1"/>
  </colBreaks>
  <ignoredErrors>
    <ignoredError sqref="C19 K19 G19 E19 D19 F19 H19 L19 I19:J19" formulaRange="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tint="0.79998168889431442"/>
    <pageSetUpPr fitToPage="1"/>
  </sheetPr>
  <dimension ref="B1:X32"/>
  <sheetViews>
    <sheetView topLeftCell="A19" zoomScaleNormal="100" workbookViewId="0">
      <selection activeCell="M22" sqref="M22"/>
    </sheetView>
  </sheetViews>
  <sheetFormatPr baseColWidth="10" defaultColWidth="10.921875" defaultRowHeight="11.4"/>
  <cols>
    <col min="1" max="1" width="1.61328125" style="1" customWidth="1"/>
    <col min="2" max="2" width="6.15234375" style="1" customWidth="1"/>
    <col min="3" max="4" width="6.4609375" style="1" customWidth="1"/>
    <col min="5" max="5" width="7.921875" style="1" bestFit="1" customWidth="1"/>
    <col min="6" max="6" width="8.4609375" style="1" bestFit="1" customWidth="1"/>
    <col min="7" max="7" width="7.921875" style="1" bestFit="1" customWidth="1"/>
    <col min="8" max="8" width="8.23046875" style="1" customWidth="1"/>
    <col min="9" max="9" width="6.4609375" style="1" customWidth="1"/>
    <col min="10" max="10" width="1.921875" style="1" customWidth="1"/>
    <col min="11" max="11" width="2.921875" style="1" customWidth="1"/>
    <col min="12" max="12" width="5.07421875" style="1" bestFit="1" customWidth="1"/>
    <col min="13" max="13" width="3.53515625" style="1" customWidth="1"/>
    <col min="14" max="14" width="11.3828125" style="1" customWidth="1"/>
    <col min="15" max="16" width="3.53515625" style="1" customWidth="1"/>
    <col min="17" max="17" width="7.921875" style="1" customWidth="1"/>
    <col min="18" max="18" width="2" style="1" customWidth="1"/>
    <col min="19" max="24" width="3" style="2" customWidth="1"/>
    <col min="25" max="16384" width="10.921875" style="1"/>
  </cols>
  <sheetData>
    <row r="1" spans="2:14" s="22" customFormat="1" ht="12.75" customHeight="1">
      <c r="B1" s="812" t="s">
        <v>221</v>
      </c>
      <c r="C1" s="812"/>
      <c r="D1" s="812"/>
      <c r="E1" s="812"/>
      <c r="F1" s="812"/>
      <c r="G1" s="812"/>
      <c r="H1" s="812"/>
      <c r="I1" s="812"/>
    </row>
    <row r="2" spans="2:14" s="22" customFormat="1" ht="6" customHeight="1"/>
    <row r="3" spans="2:14" s="22" customFormat="1" ht="13.2">
      <c r="B3" s="725" t="s">
        <v>638</v>
      </c>
      <c r="C3" s="725"/>
      <c r="D3" s="725"/>
      <c r="E3" s="725"/>
      <c r="F3" s="725"/>
      <c r="G3" s="725"/>
      <c r="H3" s="725"/>
      <c r="I3" s="725"/>
    </row>
    <row r="4" spans="2:14" s="22" customFormat="1" ht="13.2">
      <c r="B4" s="793" t="s">
        <v>639</v>
      </c>
      <c r="C4" s="793"/>
      <c r="D4" s="793"/>
      <c r="E4" s="793"/>
      <c r="F4" s="793"/>
      <c r="G4" s="793"/>
      <c r="H4" s="793"/>
      <c r="I4" s="793"/>
    </row>
    <row r="5" spans="2:14" s="22" customFormat="1" ht="15" customHeight="1">
      <c r="B5" s="725" t="s">
        <v>640</v>
      </c>
      <c r="C5" s="725"/>
      <c r="D5" s="725"/>
      <c r="E5" s="725"/>
      <c r="F5" s="725"/>
      <c r="G5" s="725"/>
      <c r="H5" s="725"/>
      <c r="I5" s="725"/>
    </row>
    <row r="6" spans="2:14" s="22" customFormat="1" ht="50.25" customHeight="1">
      <c r="B6" s="362" t="s">
        <v>476</v>
      </c>
      <c r="C6" s="362" t="s">
        <v>641</v>
      </c>
      <c r="D6" s="362" t="s">
        <v>642</v>
      </c>
      <c r="E6" s="362" t="s">
        <v>643</v>
      </c>
      <c r="F6" s="362" t="s">
        <v>644</v>
      </c>
      <c r="G6" s="362" t="s">
        <v>645</v>
      </c>
      <c r="H6" s="362" t="s">
        <v>646</v>
      </c>
      <c r="I6" s="362" t="s">
        <v>647</v>
      </c>
      <c r="M6"/>
      <c r="N6"/>
    </row>
    <row r="7" spans="2:14" s="22" customFormat="1" ht="86.4" customHeight="1">
      <c r="B7" s="129" t="s">
        <v>202</v>
      </c>
      <c r="C7" s="104" t="s">
        <v>648</v>
      </c>
      <c r="D7" s="104" t="s">
        <v>649</v>
      </c>
      <c r="E7" s="520" t="s">
        <v>650</v>
      </c>
      <c r="F7" s="520" t="s">
        <v>651</v>
      </c>
      <c r="G7" s="520" t="s">
        <v>652</v>
      </c>
      <c r="H7" s="520" t="s">
        <v>653</v>
      </c>
      <c r="I7" s="520" t="s">
        <v>654</v>
      </c>
      <c r="M7"/>
      <c r="N7"/>
    </row>
    <row r="8" spans="2:14" s="22" customFormat="1" ht="15.75" customHeight="1">
      <c r="B8" s="53">
        <v>2014</v>
      </c>
      <c r="C8" s="47">
        <v>1E-3</v>
      </c>
      <c r="D8" s="47">
        <v>82.86</v>
      </c>
      <c r="E8" s="47">
        <v>37927.044999999998</v>
      </c>
      <c r="F8" s="47">
        <v>50009.249000000003</v>
      </c>
      <c r="G8" s="47">
        <v>2240.489</v>
      </c>
      <c r="H8" s="47">
        <v>90176.782999999996</v>
      </c>
      <c r="I8" s="47">
        <v>19488.277999999998</v>
      </c>
      <c r="J8" s="96"/>
      <c r="M8"/>
      <c r="N8"/>
    </row>
    <row r="9" spans="2:14" s="22" customFormat="1" ht="15.75" customHeight="1">
      <c r="B9" s="53">
        <v>2015</v>
      </c>
      <c r="C9" s="47">
        <v>0.184</v>
      </c>
      <c r="D9" s="47">
        <v>165.41900000000001</v>
      </c>
      <c r="E9" s="47">
        <v>33427.444000000003</v>
      </c>
      <c r="F9" s="47">
        <v>79329.955000000002</v>
      </c>
      <c r="G9" s="47">
        <v>5746.4930000000004</v>
      </c>
      <c r="H9" s="47">
        <v>118503.89200000001</v>
      </c>
      <c r="I9" s="47">
        <v>23403.947</v>
      </c>
      <c r="J9" s="96"/>
      <c r="M9"/>
      <c r="N9"/>
    </row>
    <row r="10" spans="2:14" s="22" customFormat="1" ht="15.75" customHeight="1">
      <c r="B10" s="53">
        <v>2016</v>
      </c>
      <c r="C10" s="47">
        <v>2.65</v>
      </c>
      <c r="D10" s="47">
        <v>245.19800000000001</v>
      </c>
      <c r="E10" s="47">
        <v>32468.589</v>
      </c>
      <c r="F10" s="47">
        <v>63325.135999999999</v>
      </c>
      <c r="G10" s="47">
        <v>8109.7209999999995</v>
      </c>
      <c r="H10" s="47">
        <v>103903.44600000001</v>
      </c>
      <c r="I10" s="47">
        <v>25158.268</v>
      </c>
      <c r="J10" s="96"/>
      <c r="M10"/>
      <c r="N10"/>
    </row>
    <row r="11" spans="2:14" s="22" customFormat="1" ht="15.75" customHeight="1">
      <c r="B11" s="53">
        <v>2017</v>
      </c>
      <c r="C11" s="47">
        <v>0</v>
      </c>
      <c r="D11" s="47">
        <v>251</v>
      </c>
      <c r="E11" s="47">
        <v>51251.331999999995</v>
      </c>
      <c r="F11" s="47">
        <v>71736.990999999995</v>
      </c>
      <c r="G11" s="47">
        <v>8223.1779999999999</v>
      </c>
      <c r="H11" s="47">
        <v>131211.50099999999</v>
      </c>
      <c r="I11" s="47">
        <v>23480.124</v>
      </c>
      <c r="J11" s="96"/>
      <c r="M11"/>
      <c r="N11"/>
    </row>
    <row r="12" spans="2:14" s="22" customFormat="1" ht="15.75" customHeight="1">
      <c r="B12" s="53">
        <v>2018</v>
      </c>
      <c r="C12" s="47">
        <v>2.6</v>
      </c>
      <c r="D12" s="47">
        <v>132</v>
      </c>
      <c r="E12" s="47">
        <v>34146.11952</v>
      </c>
      <c r="F12" s="47">
        <v>88590.467260000005</v>
      </c>
      <c r="G12" s="47">
        <v>10628.6798</v>
      </c>
      <c r="H12" s="47">
        <v>133365</v>
      </c>
      <c r="I12" s="47">
        <v>30688.84042</v>
      </c>
      <c r="J12" s="96"/>
      <c r="M12"/>
      <c r="N12" s="468"/>
    </row>
    <row r="13" spans="2:14" s="22" customFormat="1" ht="15.75" customHeight="1">
      <c r="B13" s="53">
        <v>2019</v>
      </c>
      <c r="C13" s="47">
        <v>11</v>
      </c>
      <c r="D13" s="47">
        <v>291</v>
      </c>
      <c r="E13" s="47">
        <v>36413</v>
      </c>
      <c r="F13" s="47">
        <v>84744.584040000016</v>
      </c>
      <c r="G13" s="47">
        <v>5123.49629</v>
      </c>
      <c r="H13" s="47">
        <v>126281.55284999999</v>
      </c>
      <c r="I13" s="47">
        <v>27380.79</v>
      </c>
      <c r="J13" s="96"/>
      <c r="L13" s="96"/>
      <c r="M13"/>
      <c r="N13" s="468"/>
    </row>
    <row r="14" spans="2:14" s="22" customFormat="1" ht="15.75" customHeight="1">
      <c r="B14" s="53">
        <v>2020</v>
      </c>
      <c r="C14" s="47">
        <v>36.160879999999999</v>
      </c>
      <c r="D14" s="47">
        <v>361.52414999999996</v>
      </c>
      <c r="E14" s="47">
        <v>52918.822890000003</v>
      </c>
      <c r="F14" s="47">
        <v>100601.82218000002</v>
      </c>
      <c r="G14" s="47">
        <v>13833.749479999999</v>
      </c>
      <c r="H14" s="47">
        <v>167354.39455000003</v>
      </c>
      <c r="I14" s="47">
        <v>30916.17628</v>
      </c>
      <c r="J14" s="96"/>
      <c r="L14" s="96"/>
      <c r="M14"/>
      <c r="N14" s="468"/>
    </row>
    <row r="15" spans="2:14" s="22" customFormat="1" ht="15.75" customHeight="1">
      <c r="B15" s="53">
        <v>2021</v>
      </c>
      <c r="C15" s="47">
        <v>24.07762</v>
      </c>
      <c r="D15" s="47">
        <v>194.31326999999999</v>
      </c>
      <c r="E15" s="47">
        <v>53219.585890000002</v>
      </c>
      <c r="F15" s="47">
        <v>62602.326540000002</v>
      </c>
      <c r="G15" s="47">
        <v>15387.177729999999</v>
      </c>
      <c r="H15" s="47">
        <v>131209.09016000002</v>
      </c>
      <c r="I15" s="47">
        <v>41152.463060000002</v>
      </c>
      <c r="J15" s="96"/>
      <c r="L15" s="96"/>
      <c r="M15"/>
      <c r="N15" s="468"/>
    </row>
    <row r="16" spans="2:14" s="22" customFormat="1" ht="14.4" customHeight="1">
      <c r="B16" s="822" t="s">
        <v>714</v>
      </c>
      <c r="C16" s="822"/>
      <c r="D16" s="822"/>
      <c r="E16" s="822"/>
      <c r="F16" s="822"/>
      <c r="G16" s="822"/>
      <c r="H16" s="822"/>
      <c r="I16" s="822"/>
      <c r="J16" s="96"/>
    </row>
    <row r="17" spans="2:24" ht="29.25" customHeight="1">
      <c r="C17" s="12"/>
      <c r="D17" s="12"/>
      <c r="E17" s="12"/>
      <c r="F17" s="12"/>
      <c r="G17" s="12"/>
      <c r="H17" s="12"/>
      <c r="K17" s="22"/>
      <c r="L17" s="22"/>
      <c r="M17" s="22"/>
      <c r="N17" s="22"/>
      <c r="O17" s="22"/>
    </row>
    <row r="18" spans="2:24" ht="13.2">
      <c r="C18" s="12"/>
      <c r="D18" s="12"/>
      <c r="E18" s="12"/>
      <c r="F18" s="12"/>
      <c r="G18" s="12"/>
      <c r="H18" s="12"/>
      <c r="J18" s="12"/>
      <c r="K18" s="22"/>
      <c r="L18" s="22"/>
      <c r="M18" s="22"/>
      <c r="N18" s="22"/>
      <c r="O18" s="22"/>
    </row>
    <row r="19" spans="2:24">
      <c r="C19" s="12"/>
      <c r="D19" s="12"/>
      <c r="E19" s="12"/>
      <c r="F19" s="12"/>
      <c r="G19" s="12"/>
      <c r="H19" s="12"/>
    </row>
    <row r="21" spans="2:24" ht="15" customHeight="1"/>
    <row r="22" spans="2:24" ht="15" customHeight="1">
      <c r="B22" s="4"/>
      <c r="C22" s="4"/>
      <c r="D22" s="4"/>
      <c r="E22" s="4"/>
      <c r="F22" s="4"/>
      <c r="G22" s="4"/>
      <c r="H22" s="4"/>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3"/>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D6: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tint="0.79998168889431442"/>
    <pageSetUpPr fitToPage="1"/>
  </sheetPr>
  <dimension ref="B1:AG57"/>
  <sheetViews>
    <sheetView topLeftCell="A19" zoomScaleNormal="100" workbookViewId="0">
      <selection activeCell="K33" sqref="K33"/>
    </sheetView>
  </sheetViews>
  <sheetFormatPr baseColWidth="10" defaultColWidth="10.921875" defaultRowHeight="11.4"/>
  <cols>
    <col min="1" max="1" width="1" style="1" customWidth="1"/>
    <col min="2" max="7" width="8.84375" style="1" customWidth="1"/>
    <col min="8" max="8" width="1.53515625" style="1" customWidth="1"/>
    <col min="9" max="9" width="4.4609375" style="1" customWidth="1"/>
    <col min="10" max="10" width="4" style="1" customWidth="1"/>
    <col min="11" max="11" width="7.3828125" style="1" bestFit="1" customWidth="1"/>
    <col min="12" max="12" width="4.23046875" style="1" customWidth="1"/>
    <col min="13" max="13" width="4.69140625" style="1" customWidth="1"/>
    <col min="14" max="25" width="3.53515625" style="1" customWidth="1"/>
    <col min="26" max="26" width="7.921875" style="1" customWidth="1"/>
    <col min="27" max="27" width="2" style="1" customWidth="1"/>
    <col min="28" max="33" width="3" style="2" customWidth="1"/>
    <col min="34" max="16384" width="10.921875" style="1"/>
  </cols>
  <sheetData>
    <row r="1" spans="2:20" s="22" customFormat="1" ht="12.75" customHeight="1">
      <c r="B1" s="812" t="s">
        <v>238</v>
      </c>
      <c r="C1" s="812"/>
      <c r="D1" s="812"/>
      <c r="E1" s="812"/>
      <c r="F1" s="812"/>
      <c r="G1" s="812"/>
    </row>
    <row r="2" spans="2:20" s="22" customFormat="1" ht="6" customHeight="1"/>
    <row r="3" spans="2:20" s="22" customFormat="1" ht="13.2">
      <c r="B3" s="725" t="s">
        <v>638</v>
      </c>
      <c r="C3" s="725"/>
      <c r="D3" s="725"/>
      <c r="E3" s="725"/>
      <c r="F3" s="725"/>
      <c r="G3" s="725"/>
    </row>
    <row r="4" spans="2:20" s="22" customFormat="1" ht="15" customHeight="1">
      <c r="B4" s="725" t="s">
        <v>655</v>
      </c>
      <c r="C4" s="725"/>
      <c r="D4" s="725"/>
      <c r="E4" s="725"/>
      <c r="F4" s="725"/>
      <c r="G4" s="725"/>
    </row>
    <row r="5" spans="2:20" s="22" customFormat="1" ht="13.2">
      <c r="B5" s="793" t="s">
        <v>656</v>
      </c>
      <c r="C5" s="793"/>
      <c r="D5" s="793"/>
      <c r="E5" s="793"/>
      <c r="F5" s="793"/>
      <c r="G5" s="793"/>
    </row>
    <row r="6" spans="2:20" s="22" customFormat="1" ht="13.2">
      <c r="B6" s="793" t="s">
        <v>657</v>
      </c>
      <c r="C6" s="793"/>
      <c r="D6" s="793"/>
      <c r="E6" s="793"/>
      <c r="F6" s="793"/>
      <c r="G6" s="793"/>
    </row>
    <row r="7" spans="2:20" s="22" customFormat="1" ht="43.5" customHeight="1">
      <c r="B7" s="362" t="s">
        <v>476</v>
      </c>
      <c r="C7" s="362" t="s">
        <v>643</v>
      </c>
      <c r="D7" s="362" t="s">
        <v>644</v>
      </c>
      <c r="E7" s="362" t="s">
        <v>645</v>
      </c>
      <c r="F7" s="362" t="s">
        <v>658</v>
      </c>
      <c r="G7" s="362" t="s">
        <v>647</v>
      </c>
    </row>
    <row r="8" spans="2:20" s="22" customFormat="1" ht="81" customHeight="1">
      <c r="B8" s="129" t="s">
        <v>202</v>
      </c>
      <c r="C8" s="520" t="s">
        <v>650</v>
      </c>
      <c r="D8" s="520" t="s">
        <v>659</v>
      </c>
      <c r="E8" s="520" t="s">
        <v>652</v>
      </c>
      <c r="F8" s="520" t="s">
        <v>653</v>
      </c>
      <c r="G8" s="520" t="s">
        <v>654</v>
      </c>
      <c r="K8" s="64"/>
      <c r="L8" s="64"/>
    </row>
    <row r="9" spans="2:20" s="22" customFormat="1" ht="15.75" customHeight="1">
      <c r="B9" s="327">
        <v>2014</v>
      </c>
      <c r="C9" s="47">
        <v>582.45726076044014</v>
      </c>
      <c r="D9" s="47">
        <v>548.50757282839425</v>
      </c>
      <c r="E9" s="47">
        <v>875.35253475216177</v>
      </c>
      <c r="F9" s="47">
        <v>567.93874023715057</v>
      </c>
      <c r="G9" s="47">
        <v>398.79743531568829</v>
      </c>
      <c r="J9" s="228"/>
      <c r="K9" s="510"/>
      <c r="L9" s="510"/>
      <c r="M9" s="431"/>
      <c r="P9" s="96"/>
      <c r="Q9" s="96"/>
      <c r="R9" s="96"/>
      <c r="S9" s="96"/>
      <c r="T9" s="96"/>
    </row>
    <row r="10" spans="2:20" s="22" customFormat="1" ht="15.75" customHeight="1">
      <c r="B10" s="327">
        <v>2015</v>
      </c>
      <c r="C10" s="47">
        <v>531.85660859980794</v>
      </c>
      <c r="D10" s="47">
        <v>516.63461789193218</v>
      </c>
      <c r="E10" s="47">
        <v>560.80778311223924</v>
      </c>
      <c r="F10" s="47">
        <v>523.061346988266</v>
      </c>
      <c r="G10" s="47">
        <v>408.69529400318663</v>
      </c>
      <c r="J10" s="228"/>
      <c r="K10" s="510"/>
      <c r="L10" s="510"/>
      <c r="M10" s="431"/>
      <c r="P10" s="96"/>
      <c r="Q10" s="96"/>
      <c r="R10" s="96"/>
      <c r="S10" s="96"/>
      <c r="T10" s="96"/>
    </row>
    <row r="11" spans="2:20" s="22" customFormat="1" ht="15.75" customHeight="1">
      <c r="B11" s="327">
        <v>2016</v>
      </c>
      <c r="C11" s="47">
        <v>511.09590872581498</v>
      </c>
      <c r="D11" s="47">
        <v>447.0824981726056</v>
      </c>
      <c r="E11" s="47">
        <v>551.24066536937585</v>
      </c>
      <c r="F11" s="47">
        <v>475.21552846283851</v>
      </c>
      <c r="G11" s="47">
        <v>381.70725995316155</v>
      </c>
      <c r="J11" s="228"/>
      <c r="K11" s="510"/>
      <c r="L11" s="510"/>
      <c r="M11" s="431"/>
      <c r="P11" s="96"/>
      <c r="Q11" s="96"/>
      <c r="R11" s="96"/>
      <c r="S11" s="96"/>
      <c r="T11" s="96"/>
    </row>
    <row r="12" spans="2:20" s="22" customFormat="1" ht="15.75" customHeight="1">
      <c r="B12" s="327">
        <v>2017</v>
      </c>
      <c r="C12" s="47">
        <v>549</v>
      </c>
      <c r="D12" s="47">
        <v>473</v>
      </c>
      <c r="E12" s="47">
        <v>548</v>
      </c>
      <c r="F12" s="47">
        <v>507</v>
      </c>
      <c r="G12" s="47">
        <v>386</v>
      </c>
      <c r="J12" s="228"/>
      <c r="K12" s="510"/>
      <c r="L12" s="510"/>
      <c r="M12" s="431"/>
      <c r="P12" s="96"/>
      <c r="Q12" s="96"/>
      <c r="R12" s="96"/>
      <c r="S12" s="96"/>
      <c r="T12" s="96"/>
    </row>
    <row r="13" spans="2:20" s="22" customFormat="1" ht="15.75" customHeight="1">
      <c r="B13" s="327">
        <v>2018</v>
      </c>
      <c r="C13" s="47">
        <f>AVERAGE(C3:C12)</f>
        <v>543.60244452151574</v>
      </c>
      <c r="D13" s="47">
        <f>AVERAGE(D3:D12)</f>
        <v>496.30617222323303</v>
      </c>
      <c r="E13" s="47">
        <f>AVERAGE(E3:E12)</f>
        <v>633.85024580844424</v>
      </c>
      <c r="F13" s="47">
        <f>AVERAGE(F3:F12)</f>
        <v>518.3039039220638</v>
      </c>
      <c r="G13" s="47">
        <f>AVERAGE(G3:G12)</f>
        <v>393.7999973180091</v>
      </c>
      <c r="I13" s="242"/>
      <c r="J13" s="241"/>
      <c r="K13" s="510"/>
      <c r="L13" s="431"/>
      <c r="M13" s="431"/>
      <c r="P13" s="96"/>
      <c r="Q13" s="96"/>
      <c r="R13" s="96"/>
      <c r="S13" s="96"/>
      <c r="T13" s="96"/>
    </row>
    <row r="14" spans="2:20" s="22" customFormat="1" ht="15.75" customHeight="1">
      <c r="B14" s="522">
        <v>2019</v>
      </c>
      <c r="C14" s="47">
        <v>530.68294408786574</v>
      </c>
      <c r="D14" s="47">
        <v>439.6641496326306</v>
      </c>
      <c r="E14" s="47">
        <v>646.42421024975886</v>
      </c>
      <c r="F14" s="47">
        <v>472.75245779219557</v>
      </c>
      <c r="G14" s="47">
        <v>357.29194952655001</v>
      </c>
      <c r="I14" s="242"/>
      <c r="J14" s="241"/>
      <c r="K14" s="510"/>
      <c r="L14" s="431"/>
      <c r="M14" s="431"/>
      <c r="P14" s="96"/>
      <c r="Q14" s="96"/>
      <c r="R14" s="96"/>
      <c r="S14" s="96"/>
      <c r="T14" s="96"/>
    </row>
    <row r="15" spans="2:20" s="22" customFormat="1" ht="15.75" customHeight="1">
      <c r="B15" s="522">
        <v>2020</v>
      </c>
      <c r="C15" s="47">
        <v>572.19839573180616</v>
      </c>
      <c r="D15" s="47">
        <v>505.45948706494579</v>
      </c>
      <c r="E15" s="47">
        <v>574.76875640634387</v>
      </c>
      <c r="F15" s="47">
        <v>530.79608413587209</v>
      </c>
      <c r="G15" s="47">
        <v>380.60525246744896</v>
      </c>
      <c r="I15" s="242"/>
      <c r="J15" s="241"/>
      <c r="K15" s="510"/>
      <c r="L15" s="431"/>
      <c r="M15" s="431"/>
      <c r="P15" s="96"/>
      <c r="Q15" s="96"/>
      <c r="R15" s="96"/>
      <c r="S15" s="96"/>
      <c r="T15" s="96"/>
    </row>
    <row r="16" spans="2:20" s="22" customFormat="1" ht="15.75" customHeight="1">
      <c r="B16" s="522">
        <v>2021</v>
      </c>
      <c r="C16" s="47">
        <v>629.16241319891003</v>
      </c>
      <c r="D16" s="47">
        <v>534.64074898148556</v>
      </c>
      <c r="E16" s="47">
        <v>640.48616495179488</v>
      </c>
      <c r="F16" s="47">
        <v>581.99136732368606</v>
      </c>
      <c r="G16" s="47">
        <v>428.26342897370228</v>
      </c>
      <c r="I16" s="242"/>
      <c r="J16" s="241"/>
      <c r="K16" s="510"/>
      <c r="L16" s="431"/>
      <c r="M16" s="431"/>
      <c r="P16" s="96"/>
      <c r="Q16" s="96"/>
      <c r="R16" s="96"/>
      <c r="S16" s="96"/>
      <c r="T16" s="96"/>
    </row>
    <row r="17" spans="2:33" s="40" customFormat="1" ht="14.4" customHeight="1">
      <c r="B17" s="822" t="s">
        <v>466</v>
      </c>
      <c r="C17" s="822"/>
      <c r="D17" s="822"/>
      <c r="E17" s="822"/>
      <c r="F17" s="822"/>
      <c r="G17" s="822"/>
    </row>
    <row r="18" spans="2:33">
      <c r="C18" s="229"/>
      <c r="D18" s="229"/>
      <c r="E18" s="229"/>
      <c r="F18" s="229"/>
      <c r="G18" s="229"/>
      <c r="I18" s="13"/>
      <c r="J18" s="13"/>
      <c r="K18" s="13"/>
    </row>
    <row r="19" spans="2:33">
      <c r="I19" s="13"/>
      <c r="J19" s="13"/>
      <c r="K19" s="13"/>
    </row>
    <row r="20" spans="2:33">
      <c r="I20" s="13"/>
      <c r="J20" s="13"/>
      <c r="K20" s="13"/>
    </row>
    <row r="21" spans="2:33">
      <c r="I21" s="13"/>
      <c r="J21" s="13"/>
      <c r="K21" s="13"/>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2:33" ht="78.599999999999994" customHeight="1"/>
    <row r="34" spans="2:33" ht="15" customHeight="1">
      <c r="B34" s="867"/>
      <c r="C34" s="867"/>
      <c r="D34" s="867"/>
      <c r="E34" s="867"/>
      <c r="F34" s="867"/>
      <c r="G34" s="867"/>
      <c r="AB34" s="3"/>
    </row>
    <row r="35" spans="2:33" ht="15" customHeight="1">
      <c r="B35" s="867"/>
      <c r="C35" s="867"/>
      <c r="D35" s="867"/>
      <c r="E35" s="867"/>
      <c r="F35" s="867"/>
      <c r="G35" s="867"/>
      <c r="AB35" s="3"/>
    </row>
    <row r="36" spans="2:33" ht="15" customHeight="1">
      <c r="AB36" s="3"/>
    </row>
    <row r="37" spans="2:33" ht="15" customHeight="1">
      <c r="AB37" s="3"/>
    </row>
    <row r="38" spans="2:33" ht="15" customHeight="1"/>
    <row r="39" spans="2:33" ht="15" customHeight="1">
      <c r="AB39" s="3"/>
      <c r="AC39" s="3"/>
      <c r="AD39" s="3"/>
      <c r="AE39" s="3"/>
      <c r="AF39" s="3"/>
      <c r="AG39" s="3"/>
    </row>
    <row r="40" spans="2:33" ht="15" customHeight="1">
      <c r="AB40" s="3"/>
      <c r="AC40" s="3"/>
      <c r="AD40" s="3"/>
      <c r="AE40" s="3"/>
      <c r="AF40" s="3"/>
      <c r="AG40" s="3"/>
    </row>
    <row r="41" spans="2:33" ht="15" customHeight="1">
      <c r="AB41" s="3"/>
      <c r="AC41" s="3"/>
      <c r="AD41" s="3"/>
      <c r="AE41" s="3"/>
      <c r="AF41" s="3"/>
      <c r="AG41" s="3"/>
    </row>
    <row r="42" spans="2:33" ht="15" customHeight="1">
      <c r="AB42" s="3"/>
      <c r="AC42" s="3"/>
      <c r="AD42" s="3"/>
      <c r="AE42" s="3"/>
      <c r="AF42" s="3"/>
      <c r="AG42" s="3"/>
    </row>
    <row r="43" spans="2:33" ht="15" customHeight="1">
      <c r="AB43" s="3"/>
      <c r="AC43" s="3"/>
      <c r="AD43" s="3"/>
      <c r="AE43" s="3"/>
      <c r="AF43" s="3"/>
      <c r="AG43" s="3"/>
    </row>
    <row r="44" spans="2:33" ht="15" customHeight="1">
      <c r="AB44" s="3"/>
      <c r="AC44" s="3"/>
      <c r="AD44" s="3"/>
      <c r="AE44" s="3"/>
      <c r="AF44" s="3"/>
      <c r="AG44" s="3"/>
    </row>
    <row r="45" spans="2:33" ht="15" customHeight="1">
      <c r="AB45" s="3"/>
      <c r="AC45" s="3"/>
      <c r="AD45" s="3"/>
      <c r="AE45" s="3"/>
      <c r="AF45" s="3"/>
      <c r="AG45" s="3"/>
    </row>
    <row r="46" spans="2:33" ht="15" customHeight="1">
      <c r="AB46" s="3"/>
      <c r="AC46" s="3"/>
      <c r="AD46" s="3"/>
      <c r="AE46" s="3"/>
      <c r="AF46" s="3"/>
      <c r="AG46" s="3"/>
    </row>
    <row r="47" spans="2:33" ht="15" customHeight="1">
      <c r="AB47" s="3"/>
      <c r="AC47" s="3"/>
      <c r="AD47" s="3"/>
      <c r="AE47" s="3"/>
      <c r="AF47" s="3"/>
      <c r="AG47" s="3"/>
    </row>
    <row r="48" spans="2:33" ht="15" customHeight="1">
      <c r="AB48" s="3"/>
      <c r="AC48" s="3"/>
      <c r="AD48" s="3"/>
      <c r="AE48" s="3"/>
      <c r="AF48" s="3"/>
      <c r="AG48" s="3"/>
    </row>
    <row r="49" spans="28:33" ht="15" customHeight="1">
      <c r="AB49" s="3"/>
      <c r="AC49" s="3"/>
      <c r="AD49" s="3"/>
      <c r="AE49" s="3"/>
      <c r="AF49" s="3"/>
      <c r="AG49" s="3"/>
    </row>
    <row r="50" spans="28:33" ht="15" customHeight="1">
      <c r="AB50" s="3"/>
      <c r="AC50" s="3"/>
      <c r="AD50" s="3"/>
      <c r="AE50" s="3"/>
      <c r="AF50" s="3"/>
      <c r="AG50" s="3"/>
    </row>
    <row r="51" spans="28:33" ht="15" customHeight="1">
      <c r="AB51" s="3"/>
    </row>
    <row r="52" spans="28:33" ht="15" customHeight="1"/>
    <row r="53" spans="28:33" ht="15" customHeight="1"/>
    <row r="54" spans="28:33" ht="15" customHeight="1"/>
    <row r="55" spans="28:33" ht="15" customHeight="1"/>
    <row r="56" spans="28:33" ht="15" customHeight="1"/>
    <row r="57" spans="28: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7:G7" numberStoredAsText="1"/>
  </ignoredError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6" tint="0.79998168889431442"/>
    <pageSetUpPr fitToPage="1"/>
  </sheetPr>
  <dimension ref="B1:P93"/>
  <sheetViews>
    <sheetView topLeftCell="B16" zoomScaleNormal="100" zoomScaleSheetLayoutView="75" workbookViewId="0">
      <selection activeCell="J20" sqref="J20"/>
    </sheetView>
  </sheetViews>
  <sheetFormatPr baseColWidth="10" defaultColWidth="10.921875" defaultRowHeight="11.4"/>
  <cols>
    <col min="1" max="1" width="1.3828125" style="1" customWidth="1"/>
    <col min="2" max="2" width="10.61328125" style="1" customWidth="1"/>
    <col min="3" max="3" width="7.23046875" style="1" customWidth="1"/>
    <col min="4" max="4" width="7.921875" style="1" customWidth="1"/>
    <col min="5" max="5" width="6.84375" style="1" customWidth="1"/>
    <col min="6" max="6" width="6.4609375" style="1" customWidth="1"/>
    <col min="7" max="7" width="6.921875" style="1" customWidth="1"/>
    <col min="8" max="8" width="6.69140625" style="1" customWidth="1"/>
    <col min="9" max="9" width="9.3828125" style="1" customWidth="1"/>
    <col min="10" max="10" width="5.53515625" style="1" customWidth="1"/>
    <col min="11" max="12" width="6.07421875" style="1" customWidth="1"/>
    <col min="13" max="13" width="4.921875" style="1" customWidth="1"/>
    <col min="14" max="14" width="5.3828125" style="1" customWidth="1"/>
    <col min="15" max="15" width="4.61328125" style="1" customWidth="1"/>
    <col min="16" max="16384" width="10.921875" style="1"/>
  </cols>
  <sheetData>
    <row r="1" spans="2:16" s="15" customFormat="1" ht="13.2">
      <c r="B1" s="725" t="s">
        <v>242</v>
      </c>
      <c r="C1" s="725"/>
      <c r="D1" s="725"/>
      <c r="E1" s="725"/>
      <c r="F1" s="725"/>
      <c r="G1" s="725"/>
      <c r="H1" s="725"/>
    </row>
    <row r="2" spans="2:16" s="15" customFormat="1" ht="13.2"/>
    <row r="3" spans="2:16" s="15" customFormat="1" ht="13.2">
      <c r="B3" s="725" t="s">
        <v>264</v>
      </c>
      <c r="C3" s="725"/>
      <c r="D3" s="725"/>
      <c r="E3" s="725"/>
      <c r="F3" s="725"/>
      <c r="G3" s="725"/>
      <c r="H3" s="725"/>
    </row>
    <row r="4" spans="2:16" s="15" customFormat="1" ht="13.2">
      <c r="B4" s="725" t="s">
        <v>475</v>
      </c>
      <c r="C4" s="725"/>
      <c r="D4" s="725"/>
      <c r="E4" s="725"/>
      <c r="F4" s="725"/>
      <c r="G4" s="725"/>
      <c r="H4" s="725"/>
    </row>
    <row r="5" spans="2:16" s="15" customFormat="1" ht="13.2">
      <c r="B5" s="725" t="s">
        <v>660</v>
      </c>
      <c r="C5" s="725"/>
      <c r="D5" s="725"/>
      <c r="E5" s="725"/>
      <c r="F5" s="725"/>
      <c r="G5" s="725"/>
      <c r="H5" s="725"/>
    </row>
    <row r="6" spans="2:16" s="22" customFormat="1" ht="15.75" customHeight="1">
      <c r="B6" s="230"/>
      <c r="C6" s="225">
        <v>2016</v>
      </c>
      <c r="D6" s="225">
        <v>2017</v>
      </c>
      <c r="E6" s="225">
        <v>2018</v>
      </c>
      <c r="F6" s="225">
        <v>2019</v>
      </c>
      <c r="G6" s="225">
        <v>2020</v>
      </c>
      <c r="H6" s="129">
        <v>2021</v>
      </c>
    </row>
    <row r="7" spans="2:16" s="22" customFormat="1" ht="15.75" customHeight="1">
      <c r="B7" s="24" t="s">
        <v>226</v>
      </c>
      <c r="C7" s="47"/>
      <c r="D7" s="47">
        <v>190868.42105263201</v>
      </c>
      <c r="E7" s="47"/>
      <c r="F7" s="260"/>
      <c r="G7" s="48"/>
      <c r="H7" s="48"/>
      <c r="I7" s="231"/>
      <c r="P7" s="231"/>
    </row>
    <row r="8" spans="2:16" s="22" customFormat="1" ht="15.75" customHeight="1">
      <c r="B8" s="24" t="s">
        <v>227</v>
      </c>
      <c r="C8" s="47"/>
      <c r="D8" s="47"/>
      <c r="E8" s="47"/>
      <c r="F8" s="47"/>
      <c r="G8" s="47"/>
      <c r="H8" s="47"/>
    </row>
    <row r="9" spans="2:16" s="22" customFormat="1" ht="15.75" customHeight="1">
      <c r="B9" s="371" t="s">
        <v>228</v>
      </c>
      <c r="C9" s="47"/>
      <c r="D9" s="47"/>
      <c r="E9" s="47">
        <v>170000</v>
      </c>
      <c r="F9" s="47">
        <v>170500</v>
      </c>
      <c r="G9" s="47">
        <v>229324.07407407404</v>
      </c>
      <c r="H9" s="47">
        <v>232700</v>
      </c>
      <c r="J9" s="419"/>
    </row>
    <row r="10" spans="2:16" s="22" customFormat="1" ht="15.75" customHeight="1">
      <c r="B10" s="371" t="s">
        <v>229</v>
      </c>
      <c r="C10" s="47">
        <v>175615.38461538462</v>
      </c>
      <c r="D10" s="47">
        <v>204799.444444444</v>
      </c>
      <c r="E10" s="47">
        <v>167700</v>
      </c>
      <c r="F10" s="47">
        <v>173000</v>
      </c>
      <c r="G10" s="47">
        <v>237888.88888888888</v>
      </c>
      <c r="H10" s="47">
        <v>230633.33333333331</v>
      </c>
      <c r="I10" s="232"/>
      <c r="P10" s="232"/>
    </row>
    <row r="11" spans="2:16" s="22" customFormat="1" ht="15.75" customHeight="1">
      <c r="B11" s="371" t="s">
        <v>230</v>
      </c>
      <c r="C11" s="47">
        <v>183100</v>
      </c>
      <c r="D11" s="47">
        <v>203591.11111111101</v>
      </c>
      <c r="E11" s="47">
        <v>173854.83870967742</v>
      </c>
      <c r="F11" s="47">
        <v>176666.66666666669</v>
      </c>
      <c r="G11" s="47">
        <v>236881.7204301075</v>
      </c>
      <c r="H11" s="47">
        <v>225316.66666666669</v>
      </c>
    </row>
    <row r="12" spans="2:16" s="22" customFormat="1" ht="15.75" customHeight="1">
      <c r="B12" s="24" t="s">
        <v>231</v>
      </c>
      <c r="C12" s="47">
        <v>188500</v>
      </c>
      <c r="D12" s="47">
        <v>191201.61290322599</v>
      </c>
      <c r="E12" s="47">
        <v>171466.66666666669</v>
      </c>
      <c r="F12" s="47">
        <v>179000</v>
      </c>
      <c r="G12" s="47">
        <v>228216.66666666669</v>
      </c>
      <c r="H12" s="47">
        <v>227433.33333333331</v>
      </c>
      <c r="I12" s="233"/>
      <c r="J12" s="231"/>
      <c r="P12" s="233"/>
    </row>
    <row r="13" spans="2:16" s="22" customFormat="1" ht="15.75" customHeight="1">
      <c r="B13" s="24" t="s">
        <v>232</v>
      </c>
      <c r="C13" s="47">
        <v>193333.33333333331</v>
      </c>
      <c r="D13" s="47">
        <v>194322.58064516101</v>
      </c>
      <c r="E13" s="47">
        <v>175793</v>
      </c>
      <c r="F13" s="47">
        <v>173548.38709677421</v>
      </c>
      <c r="G13" s="47">
        <v>235423.07692307691</v>
      </c>
      <c r="H13" s="47">
        <v>228000</v>
      </c>
    </row>
    <row r="14" spans="2:16" s="22" customFormat="1" ht="15.75" customHeight="1">
      <c r="B14" s="24" t="s">
        <v>233</v>
      </c>
      <c r="C14" s="47"/>
      <c r="D14" s="47">
        <v>190612.90322580643</v>
      </c>
      <c r="E14" s="47">
        <v>178167</v>
      </c>
      <c r="F14" s="47">
        <v>177742</v>
      </c>
      <c r="G14" s="47">
        <v>229000</v>
      </c>
      <c r="H14" s="47">
        <v>235700</v>
      </c>
    </row>
    <row r="15" spans="2:16" s="22" customFormat="1" ht="15.75" customHeight="1">
      <c r="B15" s="24" t="s">
        <v>234</v>
      </c>
      <c r="C15" s="47"/>
      <c r="D15" s="47">
        <v>189000</v>
      </c>
      <c r="E15" s="47">
        <v>177000</v>
      </c>
      <c r="F15" s="47">
        <v>185400</v>
      </c>
      <c r="G15" s="47"/>
      <c r="H15" s="47"/>
    </row>
    <row r="16" spans="2:16" s="22" customFormat="1" ht="15.75" customHeight="1">
      <c r="B16" s="24" t="s">
        <v>235</v>
      </c>
      <c r="C16" s="47"/>
      <c r="D16" s="47"/>
      <c r="E16" s="47"/>
      <c r="F16" s="47"/>
      <c r="G16" s="47"/>
      <c r="H16" s="47"/>
    </row>
    <row r="17" spans="2:8" s="22" customFormat="1" ht="15.75" customHeight="1">
      <c r="B17" s="24" t="s">
        <v>218</v>
      </c>
      <c r="C17" s="47"/>
      <c r="D17" s="47"/>
      <c r="E17" s="47"/>
      <c r="F17" s="47"/>
      <c r="G17" s="47"/>
      <c r="H17" s="47"/>
    </row>
    <row r="18" spans="2:8" s="22" customFormat="1" ht="15.75" customHeight="1">
      <c r="B18" s="24" t="s">
        <v>219</v>
      </c>
      <c r="C18" s="256"/>
      <c r="D18" s="256"/>
      <c r="E18" s="47"/>
      <c r="F18" s="47"/>
      <c r="G18" s="48"/>
      <c r="H18" s="48"/>
    </row>
    <row r="19" spans="2:8" s="22" customFormat="1" ht="27" customHeight="1">
      <c r="B19" s="809" t="s">
        <v>661</v>
      </c>
      <c r="C19" s="809"/>
      <c r="D19" s="809"/>
      <c r="E19" s="809"/>
      <c r="F19" s="809"/>
      <c r="G19" s="809"/>
      <c r="H19" s="809"/>
    </row>
    <row r="20" spans="2:8" s="22" customFormat="1" ht="30.75" customHeight="1">
      <c r="B20" s="801"/>
      <c r="C20" s="801"/>
      <c r="D20" s="801"/>
      <c r="E20" s="801"/>
      <c r="F20" s="801"/>
      <c r="G20" s="801"/>
      <c r="H20" s="801"/>
    </row>
    <row r="21" spans="2:8" s="22" customFormat="1" ht="13.2">
      <c r="G21" s="234"/>
    </row>
    <row r="22" spans="2:8" s="22" customFormat="1" ht="23.25" customHeight="1"/>
    <row r="23" spans="2:8" s="22" customFormat="1" ht="30.75" customHeight="1"/>
    <row r="24" spans="2:8" s="22" customFormat="1" ht="44.25" customHeight="1"/>
    <row r="25" spans="2:8" s="22" customFormat="1" ht="30" customHeight="1"/>
    <row r="26" spans="2:8" s="22" customFormat="1" ht="21.75" customHeight="1"/>
    <row r="27" spans="2:8" s="22" customFormat="1" ht="17.25" customHeight="1"/>
    <row r="28" spans="2:8" s="22" customFormat="1" ht="44.25" customHeight="1"/>
    <row r="29" spans="2:8" s="22" customFormat="1" ht="21" customHeight="1"/>
    <row r="30" spans="2:8" s="22" customFormat="1" ht="13.2"/>
    <row r="31" spans="2:8" s="22" customFormat="1" ht="13.2">
      <c r="B31" s="1"/>
    </row>
    <row r="32" spans="2:8" ht="14.1" customHeight="1">
      <c r="B32" s="235"/>
    </row>
    <row r="33" spans="7:7" ht="20.399999999999999" customHeight="1"/>
    <row r="34" spans="7:7" ht="61.5" customHeight="1"/>
    <row r="35" spans="7:7" ht="61.5" customHeight="1"/>
    <row r="36" spans="7:7" ht="61.5" customHeight="1"/>
    <row r="37" spans="7:7" ht="61.5" customHeight="1"/>
    <row r="38" spans="7:7">
      <c r="G38" s="6"/>
    </row>
    <row r="39" spans="7:7" ht="55.5" customHeight="1">
      <c r="G39" s="6"/>
    </row>
    <row r="40" spans="7:7">
      <c r="G40" s="6"/>
    </row>
    <row r="41" spans="7:7">
      <c r="G41" s="6"/>
    </row>
    <row r="42" spans="7:7">
      <c r="G42" s="6"/>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7"/>
    </row>
    <row r="74" spans="13:13" ht="15" customHeight="1">
      <c r="M74" s="7"/>
    </row>
    <row r="75" spans="13:13" ht="15" customHeight="1">
      <c r="M75" s="7"/>
    </row>
    <row r="76" spans="13:13" ht="15" customHeight="1">
      <c r="M76" s="7"/>
    </row>
    <row r="77" spans="13:13" ht="15" customHeight="1">
      <c r="M77" s="7"/>
    </row>
    <row r="78" spans="13:13" ht="15" customHeight="1">
      <c r="M78" s="7"/>
    </row>
    <row r="79" spans="13:13" ht="15" customHeight="1">
      <c r="M79" s="7"/>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pageSetUpPr fitToPage="1"/>
  </sheetPr>
  <dimension ref="B1:W40"/>
  <sheetViews>
    <sheetView zoomScaleNormal="100" workbookViewId="0">
      <selection activeCell="L19" sqref="L19"/>
    </sheetView>
  </sheetViews>
  <sheetFormatPr baseColWidth="10" defaultColWidth="5.921875" defaultRowHeight="17.399999999999999"/>
  <cols>
    <col min="1" max="1" width="1.23046875" customWidth="1"/>
    <col min="2" max="2" width="11.84375" customWidth="1"/>
    <col min="3" max="6" width="6.3828125" customWidth="1"/>
    <col min="7" max="7" width="6.69140625" customWidth="1"/>
    <col min="8" max="12" width="6.3828125" customWidth="1"/>
    <col min="13" max="13" width="6.61328125" customWidth="1"/>
    <col min="14" max="14" width="8.84375" bestFit="1" customWidth="1"/>
    <col min="15" max="15" width="6.3828125" bestFit="1" customWidth="1"/>
  </cols>
  <sheetData>
    <row r="1" spans="2:22">
      <c r="B1" s="746" t="s">
        <v>117</v>
      </c>
      <c r="C1" s="746"/>
      <c r="D1" s="746"/>
      <c r="E1" s="746"/>
      <c r="F1" s="746"/>
      <c r="G1" s="746"/>
      <c r="H1" s="746"/>
      <c r="I1" s="746"/>
      <c r="J1" s="746"/>
      <c r="K1" s="746"/>
      <c r="L1" s="746"/>
      <c r="M1" s="746"/>
    </row>
    <row r="2" spans="2:22">
      <c r="B2" s="32"/>
      <c r="C2" s="32"/>
      <c r="D2" s="32"/>
      <c r="E2" s="32"/>
      <c r="F2" s="32"/>
      <c r="G2" s="32"/>
      <c r="H2" s="32"/>
      <c r="I2" s="32"/>
      <c r="J2" s="32"/>
      <c r="K2" s="32"/>
      <c r="L2" s="32"/>
      <c r="M2" s="32"/>
    </row>
    <row r="3" spans="2:22" ht="20.25" customHeight="1">
      <c r="B3" s="747" t="s">
        <v>28</v>
      </c>
      <c r="C3" s="747"/>
      <c r="D3" s="747"/>
      <c r="E3" s="747"/>
      <c r="F3" s="747"/>
      <c r="G3" s="747"/>
      <c r="H3" s="747"/>
      <c r="I3" s="747"/>
      <c r="J3" s="747"/>
      <c r="K3" s="747"/>
      <c r="L3" s="747"/>
      <c r="M3" s="747"/>
    </row>
    <row r="4" spans="2:22" ht="17.399999999999999" customHeight="1">
      <c r="B4" s="748" t="s">
        <v>719</v>
      </c>
      <c r="C4" s="748"/>
      <c r="D4" s="748"/>
      <c r="E4" s="748"/>
      <c r="F4" s="748"/>
      <c r="G4" s="748"/>
      <c r="H4" s="748"/>
      <c r="I4" s="748"/>
      <c r="J4" s="748"/>
      <c r="K4" s="748"/>
      <c r="L4" s="748"/>
      <c r="M4" s="748"/>
    </row>
    <row r="5" spans="2:22" ht="30" customHeight="1">
      <c r="B5" s="594" t="s">
        <v>118</v>
      </c>
      <c r="C5" s="104" t="s">
        <v>119</v>
      </c>
      <c r="D5" s="104" t="s">
        <v>120</v>
      </c>
      <c r="E5" s="104" t="s">
        <v>121</v>
      </c>
      <c r="F5" s="104" t="s">
        <v>122</v>
      </c>
      <c r="G5" s="104" t="s">
        <v>123</v>
      </c>
      <c r="H5" s="104" t="s">
        <v>124</v>
      </c>
      <c r="I5" s="104" t="s">
        <v>125</v>
      </c>
      <c r="J5" s="104" t="s">
        <v>126</v>
      </c>
      <c r="K5" s="104" t="s">
        <v>127</v>
      </c>
      <c r="L5" s="104" t="s">
        <v>128</v>
      </c>
      <c r="M5" s="104" t="s">
        <v>129</v>
      </c>
    </row>
    <row r="6" spans="2:22" ht="18" customHeight="1">
      <c r="B6" s="745" t="s">
        <v>130</v>
      </c>
      <c r="C6" s="745"/>
      <c r="D6" s="745"/>
      <c r="E6" s="745"/>
      <c r="F6" s="745"/>
      <c r="G6" s="745"/>
      <c r="H6" s="745"/>
      <c r="I6" s="745"/>
      <c r="J6" s="745"/>
      <c r="K6" s="745"/>
      <c r="L6" s="745"/>
      <c r="M6" s="745"/>
    </row>
    <row r="7" spans="2:22">
      <c r="B7" s="371" t="s">
        <v>94</v>
      </c>
      <c r="C7" s="595">
        <v>2.39</v>
      </c>
      <c r="D7" s="595">
        <v>2.68</v>
      </c>
      <c r="E7" s="595">
        <v>5.5</v>
      </c>
      <c r="F7" s="595">
        <v>13.11</v>
      </c>
      <c r="G7" s="595">
        <v>0.66</v>
      </c>
      <c r="H7" s="595">
        <v>7.23</v>
      </c>
      <c r="I7" s="595">
        <v>1.5</v>
      </c>
      <c r="J7" s="595">
        <v>27.99</v>
      </c>
      <c r="K7" s="595">
        <v>150.02000000000001</v>
      </c>
      <c r="L7" s="595">
        <v>295.99</v>
      </c>
      <c r="M7" s="595">
        <v>145.97999999999999</v>
      </c>
      <c r="N7" s="262"/>
    </row>
    <row r="8" spans="2:22">
      <c r="B8" s="371" t="s">
        <v>95</v>
      </c>
      <c r="C8" s="595">
        <v>17.649999999999999</v>
      </c>
      <c r="D8" s="595">
        <v>33.299999999999997</v>
      </c>
      <c r="E8" s="595">
        <v>35.18</v>
      </c>
      <c r="F8" s="595">
        <v>126.93</v>
      </c>
      <c r="G8" s="595">
        <v>14.26</v>
      </c>
      <c r="H8" s="595">
        <v>85.35</v>
      </c>
      <c r="I8" s="595">
        <v>25.42</v>
      </c>
      <c r="J8" s="595">
        <v>49.75</v>
      </c>
      <c r="K8" s="595">
        <v>134.25</v>
      </c>
      <c r="L8" s="595">
        <v>775.87</v>
      </c>
      <c r="M8" s="595">
        <v>641.62</v>
      </c>
      <c r="N8" s="262"/>
    </row>
    <row r="9" spans="2:22">
      <c r="B9" s="371" t="s">
        <v>131</v>
      </c>
      <c r="C9" s="595">
        <v>0.01</v>
      </c>
      <c r="D9" s="595">
        <v>0.2</v>
      </c>
      <c r="E9" s="595">
        <v>0.55000000000000004</v>
      </c>
      <c r="F9" s="595">
        <v>5.38</v>
      </c>
      <c r="G9" s="595">
        <v>1</v>
      </c>
      <c r="H9" s="595">
        <v>0.4</v>
      </c>
      <c r="I9" s="595">
        <v>0.13</v>
      </c>
      <c r="J9" s="595">
        <v>2.73</v>
      </c>
      <c r="K9" s="595">
        <v>10.62</v>
      </c>
      <c r="L9" s="595">
        <v>194</v>
      </c>
      <c r="M9" s="595">
        <v>183.38</v>
      </c>
      <c r="N9" s="262"/>
    </row>
    <row r="10" spans="2:22">
      <c r="B10" s="371" t="s">
        <v>96</v>
      </c>
      <c r="C10" s="595">
        <v>6.35</v>
      </c>
      <c r="D10" s="595">
        <v>8</v>
      </c>
      <c r="E10" s="595">
        <v>9.1300000000000008</v>
      </c>
      <c r="F10" s="595">
        <v>104.75</v>
      </c>
      <c r="G10" s="595">
        <v>6.25</v>
      </c>
      <c r="H10" s="595">
        <v>42.5</v>
      </c>
      <c r="I10" s="595">
        <v>8.6999999999999993</v>
      </c>
      <c r="J10" s="595">
        <v>30.48</v>
      </c>
      <c r="K10" s="595">
        <v>150</v>
      </c>
      <c r="L10" s="595">
        <v>783.04</v>
      </c>
      <c r="M10" s="595">
        <v>633.04</v>
      </c>
      <c r="N10" s="262"/>
    </row>
    <row r="11" spans="2:22">
      <c r="B11" s="371" t="s">
        <v>97</v>
      </c>
      <c r="C11" s="595">
        <v>11.53</v>
      </c>
      <c r="D11" s="595">
        <v>23.85</v>
      </c>
      <c r="E11" s="595">
        <v>26.41</v>
      </c>
      <c r="F11" s="595">
        <v>29.74</v>
      </c>
      <c r="G11" s="595">
        <v>8.19</v>
      </c>
      <c r="H11" s="595">
        <v>39.1</v>
      </c>
      <c r="I11" s="595">
        <v>16.850000000000001</v>
      </c>
      <c r="J11" s="595">
        <v>26.99</v>
      </c>
      <c r="K11" s="595">
        <v>0.76</v>
      </c>
      <c r="L11" s="595">
        <v>202.48</v>
      </c>
      <c r="M11" s="595">
        <v>201.72</v>
      </c>
      <c r="N11" s="262"/>
    </row>
    <row r="12" spans="2:22">
      <c r="B12" s="372" t="s">
        <v>104</v>
      </c>
      <c r="C12" s="595">
        <v>2.16</v>
      </c>
      <c r="D12" s="595">
        <v>4.33</v>
      </c>
      <c r="E12" s="595">
        <v>5.69</v>
      </c>
      <c r="F12" s="595">
        <v>10.93</v>
      </c>
      <c r="G12" s="595">
        <v>1.48</v>
      </c>
      <c r="H12" s="595">
        <v>11.38</v>
      </c>
      <c r="I12" s="595">
        <v>1.51</v>
      </c>
      <c r="J12" s="595">
        <v>23</v>
      </c>
      <c r="K12" s="595">
        <v>144.12</v>
      </c>
      <c r="L12" s="595">
        <v>288.82</v>
      </c>
      <c r="M12" s="595">
        <v>144.69999999999999</v>
      </c>
      <c r="N12" s="262"/>
      <c r="O12" s="93"/>
      <c r="P12" s="93"/>
      <c r="Q12" s="93"/>
      <c r="R12" s="93"/>
      <c r="S12" s="93"/>
      <c r="T12" s="93"/>
      <c r="U12" s="93"/>
      <c r="V12" s="93"/>
    </row>
    <row r="13" spans="2:22" ht="18" customHeight="1">
      <c r="B13" s="745" t="s">
        <v>132</v>
      </c>
      <c r="C13" s="745"/>
      <c r="D13" s="745"/>
      <c r="E13" s="745"/>
      <c r="F13" s="745"/>
      <c r="G13" s="745"/>
      <c r="H13" s="745"/>
      <c r="I13" s="745"/>
      <c r="J13" s="745"/>
      <c r="K13" s="745"/>
      <c r="L13" s="745"/>
      <c r="M13" s="745"/>
      <c r="N13" s="262"/>
    </row>
    <row r="14" spans="2:22">
      <c r="B14" s="371" t="s">
        <v>94</v>
      </c>
      <c r="C14" s="595">
        <v>2.16</v>
      </c>
      <c r="D14" s="595">
        <v>4.33</v>
      </c>
      <c r="E14" s="595">
        <v>5.69</v>
      </c>
      <c r="F14" s="595">
        <v>10.93</v>
      </c>
      <c r="G14" s="595">
        <v>1.48</v>
      </c>
      <c r="H14" s="595">
        <v>11.38</v>
      </c>
      <c r="I14" s="595">
        <v>1.51</v>
      </c>
      <c r="J14" s="595">
        <v>23</v>
      </c>
      <c r="K14" s="595">
        <v>144.12</v>
      </c>
      <c r="L14" s="595">
        <v>288.82</v>
      </c>
      <c r="M14" s="595">
        <v>144.69999999999999</v>
      </c>
      <c r="N14" s="93"/>
      <c r="O14" s="93"/>
      <c r="P14" s="93"/>
      <c r="Q14" s="93"/>
      <c r="R14" s="93"/>
      <c r="S14" s="93"/>
      <c r="T14" s="93"/>
      <c r="U14" s="93"/>
      <c r="V14" s="93"/>
    </row>
    <row r="15" spans="2:22" ht="15.75" customHeight="1">
      <c r="B15" s="372" t="s">
        <v>95</v>
      </c>
      <c r="C15" s="595">
        <v>20.5</v>
      </c>
      <c r="D15" s="595">
        <v>34</v>
      </c>
      <c r="E15" s="595">
        <v>21.65</v>
      </c>
      <c r="F15" s="595">
        <v>138.9</v>
      </c>
      <c r="G15" s="595">
        <v>12</v>
      </c>
      <c r="H15" s="595">
        <v>75.5</v>
      </c>
      <c r="I15" s="595">
        <v>33</v>
      </c>
      <c r="J15" s="595">
        <v>44.79</v>
      </c>
      <c r="K15" s="595">
        <v>136.94999999999999</v>
      </c>
      <c r="L15" s="595">
        <v>778.6</v>
      </c>
      <c r="M15" s="595">
        <v>641.65</v>
      </c>
      <c r="N15" s="93"/>
      <c r="O15" s="93"/>
      <c r="P15" s="93"/>
      <c r="Q15" s="93"/>
      <c r="R15" s="93"/>
      <c r="S15" s="93"/>
      <c r="T15" s="93"/>
      <c r="U15" s="93"/>
      <c r="V15" s="93"/>
    </row>
    <row r="16" spans="2:22" ht="15.75" customHeight="1">
      <c r="B16" s="372" t="s">
        <v>131</v>
      </c>
      <c r="C16" s="595">
        <v>0</v>
      </c>
      <c r="D16" s="595">
        <v>0.2</v>
      </c>
      <c r="E16" s="595">
        <v>0.7</v>
      </c>
      <c r="F16" s="595">
        <v>5.2</v>
      </c>
      <c r="G16" s="595">
        <v>1</v>
      </c>
      <c r="H16" s="595">
        <v>0.5</v>
      </c>
      <c r="I16" s="595">
        <v>0.1</v>
      </c>
      <c r="J16" s="595">
        <v>2.72</v>
      </c>
      <c r="K16" s="595">
        <v>9.5</v>
      </c>
      <c r="L16" s="595">
        <v>202.56</v>
      </c>
      <c r="M16" s="595">
        <v>193.06</v>
      </c>
      <c r="N16" s="93"/>
      <c r="O16" s="93"/>
      <c r="P16" s="93"/>
      <c r="Q16" s="93"/>
      <c r="R16" s="93"/>
      <c r="S16" s="93"/>
      <c r="T16" s="93"/>
      <c r="U16" s="93"/>
      <c r="V16" s="93"/>
    </row>
    <row r="17" spans="2:23" ht="15.75" customHeight="1">
      <c r="B17" s="372" t="s">
        <v>96</v>
      </c>
      <c r="C17" s="595">
        <v>6.45</v>
      </c>
      <c r="D17" s="595">
        <v>8.5</v>
      </c>
      <c r="E17" s="595">
        <v>7.9</v>
      </c>
      <c r="F17" s="595">
        <v>107.65</v>
      </c>
      <c r="G17" s="595">
        <v>6.05</v>
      </c>
      <c r="H17" s="595">
        <v>41.75</v>
      </c>
      <c r="I17" s="595">
        <v>8.8000000000000007</v>
      </c>
      <c r="J17" s="595">
        <v>30.97</v>
      </c>
      <c r="K17" s="595">
        <v>148.5</v>
      </c>
      <c r="L17" s="595">
        <v>787.47</v>
      </c>
      <c r="M17" s="595">
        <v>638.97</v>
      </c>
      <c r="N17" s="93"/>
      <c r="O17" s="93"/>
      <c r="P17" s="93"/>
      <c r="Q17" s="93"/>
      <c r="R17" s="93"/>
      <c r="S17" s="93"/>
      <c r="T17" s="93"/>
      <c r="U17" s="93"/>
      <c r="V17" s="93"/>
      <c r="W17" s="93"/>
    </row>
    <row r="18" spans="2:23" ht="15.75" customHeight="1">
      <c r="B18" s="372" t="s">
        <v>97</v>
      </c>
      <c r="C18" s="595">
        <v>13.5</v>
      </c>
      <c r="D18" s="595">
        <v>25.5</v>
      </c>
      <c r="E18" s="595">
        <v>15</v>
      </c>
      <c r="F18" s="595">
        <v>37.5</v>
      </c>
      <c r="G18" s="595">
        <v>7.2</v>
      </c>
      <c r="H18" s="595">
        <v>35</v>
      </c>
      <c r="I18" s="595">
        <v>24.2</v>
      </c>
      <c r="J18" s="595">
        <v>22.45</v>
      </c>
      <c r="K18" s="595">
        <v>0.9</v>
      </c>
      <c r="L18" s="595">
        <v>204.4</v>
      </c>
      <c r="M18" s="595">
        <v>203.5</v>
      </c>
      <c r="N18" s="93"/>
      <c r="O18" s="465"/>
      <c r="P18" s="93"/>
      <c r="Q18" s="93"/>
      <c r="R18" s="93"/>
      <c r="S18" s="93"/>
      <c r="T18" s="93"/>
      <c r="U18" s="93"/>
      <c r="V18" s="93"/>
      <c r="W18" s="93"/>
    </row>
    <row r="19" spans="2:23" ht="15.75" customHeight="1">
      <c r="B19" s="596" t="s">
        <v>104</v>
      </c>
      <c r="C19" s="597">
        <v>2.71</v>
      </c>
      <c r="D19" s="597">
        <v>4.53</v>
      </c>
      <c r="E19" s="597">
        <v>5.14</v>
      </c>
      <c r="F19" s="597">
        <v>9.8800000000000008</v>
      </c>
      <c r="G19" s="597">
        <v>1.23</v>
      </c>
      <c r="H19" s="597">
        <v>10.63</v>
      </c>
      <c r="I19" s="597">
        <v>1.61</v>
      </c>
      <c r="J19" s="597">
        <v>17.09</v>
      </c>
      <c r="K19" s="598">
        <v>141.16999999999999</v>
      </c>
      <c r="L19" s="597">
        <v>279.95</v>
      </c>
      <c r="M19" s="597">
        <v>138.78</v>
      </c>
      <c r="N19" s="93"/>
      <c r="O19" s="11"/>
      <c r="P19" s="93"/>
      <c r="Q19" s="93"/>
      <c r="R19" s="93"/>
      <c r="S19" s="93"/>
      <c r="T19" s="93"/>
      <c r="U19" s="93"/>
      <c r="V19" s="93"/>
      <c r="W19" s="93"/>
    </row>
    <row r="20" spans="2:23">
      <c r="B20" s="391" t="s">
        <v>133</v>
      </c>
      <c r="C20" s="392"/>
      <c r="D20" s="392"/>
      <c r="E20" s="392"/>
      <c r="F20" s="392"/>
      <c r="G20" s="392"/>
      <c r="H20" s="392"/>
      <c r="I20" s="392"/>
      <c r="J20" s="392"/>
      <c r="K20" s="392"/>
      <c r="L20" s="392"/>
      <c r="M20" s="393"/>
      <c r="N20" s="93"/>
      <c r="O20" s="93"/>
      <c r="P20" s="93"/>
      <c r="Q20" s="93"/>
      <c r="R20" s="93"/>
      <c r="S20" s="93"/>
      <c r="T20" s="93"/>
      <c r="U20" s="93"/>
      <c r="V20" s="93"/>
      <c r="W20" s="93"/>
    </row>
    <row r="21" spans="2:23">
      <c r="B21" s="1"/>
      <c r="C21" s="39"/>
      <c r="D21" s="39"/>
      <c r="E21" s="39"/>
      <c r="F21" s="39"/>
      <c r="G21" s="39"/>
      <c r="H21" s="39"/>
      <c r="I21" s="39"/>
      <c r="J21" s="39"/>
      <c r="K21" s="39"/>
      <c r="L21" s="39"/>
      <c r="N21" s="93"/>
      <c r="O21" s="93"/>
      <c r="P21" s="93"/>
      <c r="Q21" s="93"/>
      <c r="R21" s="93"/>
      <c r="S21" s="93"/>
      <c r="T21" s="93"/>
      <c r="U21" s="93"/>
      <c r="V21" s="93"/>
      <c r="W21" s="93"/>
    </row>
    <row r="22" spans="2:23">
      <c r="B22" s="346"/>
      <c r="C22" s="93"/>
      <c r="D22" s="93"/>
      <c r="E22" s="93"/>
      <c r="F22" s="93"/>
      <c r="G22" s="93"/>
      <c r="H22" s="93"/>
      <c r="I22" s="93"/>
      <c r="J22" s="93"/>
      <c r="K22" s="93"/>
      <c r="L22" s="93"/>
      <c r="M22" s="409"/>
      <c r="N22" s="93"/>
      <c r="O22" s="93"/>
      <c r="P22" s="93"/>
      <c r="Q22" s="93"/>
      <c r="R22" s="93"/>
      <c r="S22" s="93"/>
      <c r="T22" s="93"/>
      <c r="U22" s="93"/>
      <c r="V22" s="93"/>
      <c r="W22" s="93"/>
    </row>
    <row r="23" spans="2:23">
      <c r="B23" s="38"/>
      <c r="C23" s="93"/>
      <c r="D23" s="93"/>
      <c r="E23" s="93"/>
      <c r="F23" s="93"/>
      <c r="G23" s="93"/>
      <c r="H23" s="93"/>
      <c r="I23" s="93"/>
      <c r="J23" s="93"/>
      <c r="K23" s="93"/>
      <c r="L23" s="93"/>
      <c r="N23" s="93"/>
      <c r="O23" s="93"/>
      <c r="P23" s="93"/>
      <c r="Q23" s="93"/>
      <c r="R23" s="93"/>
      <c r="S23" s="93"/>
      <c r="T23" s="93"/>
      <c r="U23" s="93"/>
      <c r="V23" s="93"/>
      <c r="W23" s="93"/>
    </row>
    <row r="24" spans="2:23">
      <c r="C24" s="93"/>
      <c r="D24" s="93"/>
      <c r="E24" s="93"/>
      <c r="F24" s="93"/>
      <c r="G24" s="93"/>
      <c r="H24" s="93"/>
      <c r="I24" s="93"/>
      <c r="J24" s="93"/>
      <c r="K24" s="93"/>
      <c r="L24" s="93"/>
      <c r="N24" s="93"/>
      <c r="O24" s="93"/>
      <c r="P24" s="93"/>
      <c r="Q24" s="93"/>
      <c r="R24" s="93"/>
      <c r="S24" s="93"/>
      <c r="T24" s="93"/>
      <c r="U24" s="93"/>
      <c r="V24" s="93"/>
      <c r="W24" s="93"/>
    </row>
    <row r="25" spans="2:23">
      <c r="C25" s="93"/>
      <c r="D25" s="93"/>
      <c r="E25" s="93"/>
      <c r="F25" s="93"/>
      <c r="G25" s="93"/>
      <c r="H25" s="93"/>
      <c r="I25" s="93"/>
      <c r="J25" s="93"/>
      <c r="K25" s="93"/>
      <c r="L25" s="93"/>
    </row>
    <row r="26" spans="2:23">
      <c r="C26" s="93"/>
      <c r="D26" s="93"/>
      <c r="E26" s="93"/>
      <c r="F26" s="93"/>
      <c r="G26" s="93"/>
      <c r="H26" s="93"/>
      <c r="I26" s="93"/>
      <c r="J26" s="93"/>
      <c r="K26" s="93"/>
      <c r="L26" s="93"/>
    </row>
    <row r="27" spans="2:23">
      <c r="C27" s="93"/>
      <c r="D27" s="93"/>
      <c r="E27" s="93"/>
      <c r="F27" s="93"/>
      <c r="G27" s="93"/>
      <c r="H27" s="93"/>
      <c r="I27" s="93"/>
      <c r="J27" s="93"/>
      <c r="K27" s="93"/>
      <c r="L27" s="93"/>
    </row>
    <row r="28" spans="2:23">
      <c r="C28" s="93"/>
      <c r="D28" s="93"/>
      <c r="E28" s="93"/>
      <c r="F28" s="93"/>
      <c r="G28" s="93"/>
      <c r="H28" s="93"/>
      <c r="I28" s="93"/>
      <c r="J28" s="93"/>
      <c r="K28" s="93"/>
      <c r="L28" s="93"/>
    </row>
    <row r="29" spans="2:23">
      <c r="C29" s="93"/>
      <c r="D29" s="93"/>
      <c r="E29" s="93"/>
      <c r="F29" s="93"/>
      <c r="G29" s="93"/>
      <c r="H29" s="93"/>
      <c r="I29" s="93"/>
      <c r="J29" s="93"/>
      <c r="K29" s="93"/>
      <c r="L29" s="93"/>
    </row>
    <row r="30" spans="2:23">
      <c r="C30" s="93"/>
      <c r="D30" s="93"/>
      <c r="E30" s="93"/>
      <c r="F30" s="93"/>
      <c r="G30" s="93"/>
      <c r="H30" s="93"/>
      <c r="I30" s="93"/>
      <c r="J30" s="93"/>
      <c r="K30" s="93"/>
      <c r="L30" s="93"/>
    </row>
    <row r="31" spans="2:23">
      <c r="C31" s="93"/>
      <c r="D31" s="93"/>
      <c r="E31" s="93"/>
      <c r="F31" s="93"/>
      <c r="G31" s="93"/>
      <c r="H31" s="93"/>
      <c r="I31" s="93"/>
      <c r="J31" s="93"/>
      <c r="K31" s="93"/>
      <c r="L31" s="93"/>
    </row>
    <row r="32" spans="2:23">
      <c r="C32" s="93"/>
      <c r="D32" s="93"/>
      <c r="E32" s="93"/>
      <c r="F32" s="93"/>
      <c r="G32" s="93"/>
      <c r="H32" s="93"/>
      <c r="I32" s="93"/>
      <c r="J32" s="93"/>
      <c r="K32" s="93"/>
      <c r="L32" s="93"/>
    </row>
    <row r="33" spans="3:12">
      <c r="C33" s="93"/>
      <c r="D33" s="93"/>
      <c r="E33" s="93"/>
      <c r="F33" s="93"/>
      <c r="G33" s="93"/>
      <c r="H33" s="93"/>
      <c r="I33" s="93"/>
      <c r="J33" s="93"/>
      <c r="K33" s="93"/>
      <c r="L33" s="93"/>
    </row>
    <row r="34" spans="3:12">
      <c r="C34" s="93"/>
      <c r="D34" s="93"/>
      <c r="E34" s="93"/>
      <c r="F34" s="93"/>
      <c r="G34" s="93"/>
      <c r="H34" s="93"/>
      <c r="I34" s="93"/>
      <c r="J34" s="93"/>
      <c r="K34" s="93"/>
      <c r="L34" s="93"/>
    </row>
    <row r="35" spans="3:12">
      <c r="C35" s="93"/>
      <c r="D35" s="93"/>
      <c r="E35" s="93"/>
      <c r="F35" s="93"/>
      <c r="G35" s="93"/>
      <c r="H35" s="93"/>
      <c r="I35" s="93"/>
      <c r="J35" s="93"/>
      <c r="K35" s="93"/>
      <c r="L35" s="93"/>
    </row>
    <row r="36" spans="3:12">
      <c r="C36" s="93"/>
      <c r="D36" s="93"/>
      <c r="E36" s="93"/>
      <c r="F36" s="93"/>
      <c r="G36" s="93"/>
      <c r="H36" s="93"/>
      <c r="I36" s="93"/>
      <c r="J36" s="93"/>
      <c r="K36" s="93"/>
      <c r="L36" s="93"/>
    </row>
    <row r="37" spans="3:12">
      <c r="C37" s="93"/>
      <c r="D37" s="93"/>
      <c r="E37" s="93"/>
      <c r="F37" s="93"/>
      <c r="G37" s="93"/>
      <c r="H37" s="93"/>
      <c r="I37" s="93"/>
      <c r="J37" s="93"/>
      <c r="K37" s="93"/>
      <c r="L37" s="93"/>
    </row>
    <row r="38" spans="3:12">
      <c r="C38" s="93"/>
      <c r="D38" s="93"/>
      <c r="E38" s="93"/>
      <c r="F38" s="93"/>
      <c r="G38" s="93"/>
      <c r="H38" s="93"/>
      <c r="I38" s="93"/>
      <c r="J38" s="93"/>
      <c r="K38" s="93"/>
      <c r="L38" s="93"/>
    </row>
    <row r="39" spans="3:12">
      <c r="C39" s="93"/>
      <c r="D39" s="93"/>
      <c r="E39" s="93"/>
      <c r="F39" s="93"/>
      <c r="G39" s="93"/>
      <c r="H39" s="93"/>
      <c r="I39" s="93"/>
      <c r="J39" s="93"/>
      <c r="K39" s="93"/>
      <c r="L39" s="93"/>
    </row>
    <row r="40" spans="3:12">
      <c r="C40" s="93"/>
      <c r="D40" s="93"/>
      <c r="E40" s="93"/>
      <c r="F40" s="93"/>
      <c r="G40" s="93"/>
      <c r="H40" s="93"/>
      <c r="I40" s="93"/>
      <c r="J40" s="93"/>
      <c r="K40" s="93"/>
      <c r="L40" s="93"/>
    </row>
  </sheetData>
  <mergeCells count="5">
    <mergeCell ref="B13:M13"/>
    <mergeCell ref="B6:M6"/>
    <mergeCell ref="B1:M1"/>
    <mergeCell ref="B3:M3"/>
    <mergeCell ref="B4:M4"/>
  </mergeCells>
  <pageMargins left="0.70866141732283472" right="0.70866141732283472" top="0.74803149606299213" bottom="0.74803149606299213" header="0.31496062992125984" footer="0.31496062992125984"/>
  <pageSetup paperSize="126" orientation="landscape"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tint="0.79998168889431442"/>
    <pageSetUpPr fitToPage="1"/>
  </sheetPr>
  <dimension ref="B1:O88"/>
  <sheetViews>
    <sheetView zoomScaleNormal="100" zoomScaleSheetLayoutView="75" workbookViewId="0">
      <selection activeCell="E14" sqref="E14"/>
    </sheetView>
  </sheetViews>
  <sheetFormatPr baseColWidth="10" defaultColWidth="10.921875" defaultRowHeight="11.4"/>
  <cols>
    <col min="1" max="1" width="1.53515625" style="1" customWidth="1"/>
    <col min="2" max="2" width="13.53515625" style="1" customWidth="1"/>
    <col min="3" max="3" width="11.84375" style="1" customWidth="1"/>
    <col min="4" max="4" width="12.53515625" style="1" customWidth="1"/>
    <col min="5" max="5" width="3.07421875" style="1" customWidth="1"/>
    <col min="6" max="15" width="5.61328125" style="1" customWidth="1"/>
    <col min="16" max="16384" width="10.921875" style="1"/>
  </cols>
  <sheetData>
    <row r="1" spans="2:15" s="15" customFormat="1" ht="13.2">
      <c r="B1" s="725" t="s">
        <v>250</v>
      </c>
      <c r="C1" s="725"/>
      <c r="D1" s="725"/>
    </row>
    <row r="2" spans="2:15" s="15" customFormat="1" ht="13.2">
      <c r="B2" s="17"/>
      <c r="C2" s="17"/>
      <c r="D2" s="17"/>
    </row>
    <row r="3" spans="2:15" s="15" customFormat="1" ht="31.5" customHeight="1">
      <c r="B3" s="812" t="s">
        <v>662</v>
      </c>
      <c r="C3" s="812"/>
      <c r="D3" s="812"/>
    </row>
    <row r="4" spans="2:15" s="15" customFormat="1" ht="13.2">
      <c r="B4" s="725" t="s">
        <v>663</v>
      </c>
      <c r="C4" s="725"/>
      <c r="D4" s="725"/>
    </row>
    <row r="5" spans="2:15" s="22" customFormat="1" ht="31.5" customHeight="1">
      <c r="B5" s="893" t="s">
        <v>468</v>
      </c>
      <c r="C5" s="820" t="s">
        <v>664</v>
      </c>
      <c r="D5" s="820"/>
      <c r="F5" s="20"/>
    </row>
    <row r="6" spans="2:15" s="22" customFormat="1" ht="17.25" customHeight="1">
      <c r="B6" s="893"/>
      <c r="C6" s="225">
        <v>2020</v>
      </c>
      <c r="D6" s="225">
        <v>2021</v>
      </c>
      <c r="F6" s="64"/>
      <c r="G6" s="64"/>
    </row>
    <row r="7" spans="2:15" s="22" customFormat="1" ht="15.75" customHeight="1">
      <c r="B7" s="54" t="s">
        <v>226</v>
      </c>
      <c r="C7" s="415"/>
      <c r="D7" s="415"/>
      <c r="F7" s="64"/>
      <c r="G7" s="64"/>
    </row>
    <row r="8" spans="2:15" s="22" customFormat="1" ht="15.75" customHeight="1">
      <c r="B8" s="54" t="s">
        <v>227</v>
      </c>
      <c r="C8" s="416"/>
      <c r="D8" s="415"/>
      <c r="F8" s="64"/>
      <c r="G8" s="64"/>
    </row>
    <row r="9" spans="2:15" s="22" customFormat="1" ht="15.75" customHeight="1">
      <c r="B9" s="54" t="s">
        <v>228</v>
      </c>
      <c r="C9" s="415">
        <v>229.32407407407405</v>
      </c>
      <c r="D9" s="415">
        <v>233</v>
      </c>
      <c r="F9" s="64"/>
      <c r="G9" s="64"/>
    </row>
    <row r="10" spans="2:15" s="22" customFormat="1" ht="15.75" customHeight="1">
      <c r="B10" s="54" t="s">
        <v>229</v>
      </c>
      <c r="C10" s="415">
        <v>237.88888888888886</v>
      </c>
      <c r="D10" s="415">
        <v>231</v>
      </c>
      <c r="F10" s="27"/>
      <c r="G10" s="262"/>
      <c r="H10" s="27"/>
      <c r="I10" s="27"/>
      <c r="J10" s="27"/>
      <c r="K10" s="27"/>
      <c r="L10" s="27"/>
      <c r="M10" s="27"/>
      <c r="N10" s="27"/>
      <c r="O10" s="27"/>
    </row>
    <row r="11" spans="2:15" s="22" customFormat="1" ht="15.75" customHeight="1">
      <c r="B11" s="54" t="s">
        <v>230</v>
      </c>
      <c r="C11" s="415">
        <v>236.88172043010749</v>
      </c>
      <c r="D11" s="415">
        <v>225.31666666666669</v>
      </c>
      <c r="F11" s="238"/>
      <c r="G11" s="588"/>
      <c r="H11" s="27"/>
      <c r="I11" s="27"/>
      <c r="J11" s="27"/>
      <c r="K11" s="27"/>
      <c r="L11" s="27"/>
      <c r="M11" s="27"/>
      <c r="N11" s="27"/>
      <c r="O11" s="27"/>
    </row>
    <row r="12" spans="2:15" s="22" customFormat="1" ht="15.75" customHeight="1">
      <c r="B12" s="54" t="s">
        <v>231</v>
      </c>
      <c r="C12" s="415">
        <v>228.21666666666667</v>
      </c>
      <c r="D12" s="415">
        <v>227</v>
      </c>
      <c r="F12" s="238"/>
      <c r="G12" s="588"/>
    </row>
    <row r="13" spans="2:15" s="22" customFormat="1" ht="15.75" customHeight="1">
      <c r="B13" s="54" t="s">
        <v>232</v>
      </c>
      <c r="C13" s="415">
        <v>235.42307692307691</v>
      </c>
      <c r="D13" s="415">
        <v>228</v>
      </c>
      <c r="E13" s="96"/>
      <c r="F13" s="238"/>
      <c r="G13" s="662"/>
    </row>
    <row r="14" spans="2:15" s="22" customFormat="1" ht="15.75" customHeight="1">
      <c r="B14" s="54" t="s">
        <v>233</v>
      </c>
      <c r="C14" s="415">
        <v>229</v>
      </c>
      <c r="D14" s="415">
        <v>236</v>
      </c>
      <c r="F14" s="27"/>
      <c r="G14" s="431"/>
    </row>
    <row r="15" spans="2:15" s="22" customFormat="1" ht="15.75" customHeight="1">
      <c r="B15" s="54" t="s">
        <v>234</v>
      </c>
      <c r="C15" s="415"/>
      <c r="D15" s="415"/>
      <c r="F15" s="64"/>
      <c r="G15" s="64"/>
    </row>
    <row r="16" spans="2:15" s="22" customFormat="1" ht="15.75" customHeight="1">
      <c r="B16" s="54" t="s">
        <v>235</v>
      </c>
      <c r="C16" s="416"/>
      <c r="D16" s="415"/>
    </row>
    <row r="17" spans="2:10" s="22" customFormat="1" ht="15.75" customHeight="1">
      <c r="B17" s="54" t="s">
        <v>218</v>
      </c>
      <c r="C17" s="415"/>
      <c r="D17" s="415"/>
    </row>
    <row r="18" spans="2:10" s="22" customFormat="1" ht="15.75" customHeight="1">
      <c r="B18" s="54" t="s">
        <v>219</v>
      </c>
      <c r="C18" s="415"/>
      <c r="D18" s="415"/>
    </row>
    <row r="19" spans="2:10" ht="68.25" customHeight="1">
      <c r="B19" s="944" t="s">
        <v>665</v>
      </c>
      <c r="C19" s="944"/>
      <c r="D19" s="944"/>
    </row>
    <row r="20" spans="2:10" ht="18" customHeight="1">
      <c r="C20" s="179"/>
      <c r="D20" s="179"/>
    </row>
    <row r="21" spans="2:10" ht="7.5" customHeight="1"/>
    <row r="22" spans="2:10" ht="24.75" customHeight="1"/>
    <row r="23" spans="2:10">
      <c r="B23" s="739"/>
      <c r="C23" s="739"/>
      <c r="D23" s="294"/>
      <c r="E23" s="239"/>
      <c r="F23" s="239"/>
      <c r="G23" s="239"/>
      <c r="H23" s="239"/>
      <c r="I23" s="239"/>
      <c r="J23" s="239"/>
    </row>
    <row r="24" spans="2:10" ht="13.2">
      <c r="C24" s="9"/>
      <c r="D24" s="9"/>
      <c r="E24" s="22"/>
      <c r="F24" s="22"/>
      <c r="G24" s="22"/>
      <c r="H24" s="22"/>
      <c r="I24" s="22"/>
      <c r="J24" s="22"/>
    </row>
    <row r="44" ht="13.5" customHeight="1"/>
    <row r="45" ht="13.5" customHeight="1"/>
    <row r="46" ht="13.5" customHeight="1"/>
    <row r="47" ht="13.5" customHeight="1"/>
    <row r="48" ht="12.75" customHeight="1"/>
    <row r="49" ht="12.7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c r="K68" s="7"/>
    </row>
    <row r="69" spans="11:11" ht="15" customHeight="1">
      <c r="K69" s="7"/>
    </row>
    <row r="70" spans="11:11" ht="15" customHeight="1">
      <c r="K70" s="7"/>
    </row>
    <row r="71" spans="11:11" ht="15" customHeight="1">
      <c r="K71" s="7"/>
    </row>
    <row r="72" spans="11:11" ht="15" customHeight="1">
      <c r="K72" s="7"/>
    </row>
    <row r="73" spans="11:11" ht="15" customHeight="1">
      <c r="K73" s="7"/>
    </row>
    <row r="74" spans="11:11" ht="15" customHeight="1">
      <c r="K74" s="7"/>
    </row>
    <row r="75" spans="11:11" ht="15" customHeight="1"/>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sheetData>
  <mergeCells count="7">
    <mergeCell ref="B1:D1"/>
    <mergeCell ref="B3:D3"/>
    <mergeCell ref="B4:D4"/>
    <mergeCell ref="B19:D19"/>
    <mergeCell ref="B23:C23"/>
    <mergeCell ref="B5:B6"/>
    <mergeCell ref="C5:D5"/>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tint="0.79998168889431442"/>
    <pageSetUpPr fitToPage="1"/>
  </sheetPr>
  <dimension ref="B1:P51"/>
  <sheetViews>
    <sheetView topLeftCell="A28" zoomScaleNormal="100" zoomScaleSheetLayoutView="75" workbookViewId="0">
      <selection activeCell="L39" sqref="L39"/>
    </sheetView>
  </sheetViews>
  <sheetFormatPr baseColWidth="10" defaultColWidth="10.921875" defaultRowHeight="11.4"/>
  <cols>
    <col min="1" max="1" width="1.3828125" style="63" customWidth="1"/>
    <col min="2" max="3" width="6.84375" style="4" customWidth="1"/>
    <col min="4" max="4" width="8.3828125" style="1" customWidth="1"/>
    <col min="5" max="5" width="8.69140625" style="1" customWidth="1"/>
    <col min="6" max="6" width="8.07421875" style="1" customWidth="1"/>
    <col min="7" max="7" width="8.23046875" style="1" customWidth="1"/>
    <col min="8" max="8" width="7.84375" style="1" customWidth="1"/>
    <col min="9" max="9" width="9.23046875" style="1" customWidth="1"/>
    <col min="10" max="10" width="1.69140625" style="1" customWidth="1"/>
    <col min="11" max="16" width="10.921875" style="1"/>
    <col min="17" max="16384" width="10.921875" style="63"/>
  </cols>
  <sheetData>
    <row r="1" spans="2:16" s="291" customFormat="1" ht="13.2">
      <c r="B1" s="725" t="s">
        <v>260</v>
      </c>
      <c r="C1" s="725"/>
      <c r="D1" s="725"/>
      <c r="E1" s="725"/>
      <c r="F1" s="725"/>
      <c r="G1" s="725"/>
      <c r="H1" s="725"/>
      <c r="I1" s="725"/>
      <c r="J1" s="18"/>
      <c r="K1" s="18"/>
      <c r="L1" s="18"/>
      <c r="M1" s="18"/>
      <c r="N1" s="18"/>
      <c r="O1" s="18"/>
      <c r="P1" s="18"/>
    </row>
    <row r="2" spans="2:16" s="291" customFormat="1" ht="13.2">
      <c r="B2" s="17"/>
      <c r="C2" s="17"/>
      <c r="D2" s="15"/>
      <c r="E2" s="15"/>
      <c r="F2" s="15"/>
      <c r="G2" s="15"/>
      <c r="H2" s="15"/>
      <c r="I2" s="15"/>
      <c r="J2" s="18"/>
      <c r="K2" s="18"/>
      <c r="L2" s="18"/>
      <c r="M2" s="18"/>
      <c r="N2" s="18"/>
      <c r="O2" s="18"/>
      <c r="P2" s="18"/>
    </row>
    <row r="3" spans="2:16" s="291" customFormat="1" ht="13.2">
      <c r="B3" s="725" t="s">
        <v>666</v>
      </c>
      <c r="C3" s="725"/>
      <c r="D3" s="725"/>
      <c r="E3" s="725"/>
      <c r="F3" s="725"/>
      <c r="G3" s="725"/>
      <c r="H3" s="725"/>
      <c r="I3" s="725"/>
      <c r="J3" s="18"/>
      <c r="K3" s="18"/>
      <c r="L3" s="18"/>
      <c r="M3" s="18"/>
      <c r="N3" s="18"/>
      <c r="O3" s="18"/>
      <c r="P3" s="18"/>
    </row>
    <row r="4" spans="2:16" s="291" customFormat="1" ht="13.2">
      <c r="B4" s="725" t="s">
        <v>667</v>
      </c>
      <c r="C4" s="725"/>
      <c r="D4" s="725"/>
      <c r="E4" s="725"/>
      <c r="F4" s="725"/>
      <c r="G4" s="725"/>
      <c r="H4" s="725"/>
      <c r="I4" s="725"/>
      <c r="J4" s="18"/>
      <c r="K4" s="18"/>
      <c r="L4" s="18"/>
      <c r="M4" s="18"/>
      <c r="N4" s="18"/>
      <c r="O4" s="18"/>
      <c r="P4" s="18"/>
    </row>
    <row r="5" spans="2:16" s="291" customFormat="1" ht="78.75" customHeight="1">
      <c r="B5" s="511" t="s">
        <v>224</v>
      </c>
      <c r="C5" s="512" t="s">
        <v>668</v>
      </c>
      <c r="D5" s="512" t="s">
        <v>669</v>
      </c>
      <c r="E5" s="512" t="s">
        <v>670</v>
      </c>
      <c r="F5" s="521" t="s">
        <v>671</v>
      </c>
      <c r="G5" s="521" t="s">
        <v>672</v>
      </c>
      <c r="H5" s="521" t="s">
        <v>673</v>
      </c>
      <c r="I5" s="521" t="s">
        <v>674</v>
      </c>
      <c r="J5" s="18"/>
      <c r="K5" s="1"/>
      <c r="L5" s="1"/>
      <c r="M5" s="1"/>
      <c r="N5" s="1"/>
      <c r="O5" s="18"/>
      <c r="P5" s="18"/>
    </row>
    <row r="6" spans="2:16" ht="15.75" customHeight="1">
      <c r="B6" s="513">
        <v>43831</v>
      </c>
      <c r="C6" s="336">
        <v>449.41</v>
      </c>
      <c r="D6" s="336">
        <v>446.32</v>
      </c>
      <c r="E6" s="336">
        <v>443.64</v>
      </c>
      <c r="F6" s="336"/>
      <c r="G6" s="336">
        <v>485.83611795904483</v>
      </c>
      <c r="H6" s="336">
        <v>274.48368246273719</v>
      </c>
      <c r="I6" s="336">
        <v>268.46766124576266</v>
      </c>
      <c r="L6" s="322"/>
    </row>
    <row r="7" spans="2:16" ht="15.75" customHeight="1">
      <c r="B7" s="513">
        <v>43862</v>
      </c>
      <c r="C7" s="336">
        <v>449.65</v>
      </c>
      <c r="D7" s="336">
        <v>446.05</v>
      </c>
      <c r="E7" s="336">
        <v>444.9</v>
      </c>
      <c r="F7" s="336"/>
      <c r="G7" s="336">
        <v>487.76342375700193</v>
      </c>
      <c r="H7" s="336">
        <v>275.57255579491635</v>
      </c>
      <c r="I7" s="336">
        <v>269.76252324376497</v>
      </c>
      <c r="L7" s="322"/>
    </row>
    <row r="8" spans="2:16" ht="15.75" customHeight="1">
      <c r="B8" s="513">
        <v>43891</v>
      </c>
      <c r="C8" s="336">
        <v>487.86</v>
      </c>
      <c r="D8" s="336">
        <v>484.59</v>
      </c>
      <c r="E8" s="336">
        <v>479.55</v>
      </c>
      <c r="F8" s="336">
        <v>273.0146006096337</v>
      </c>
      <c r="G8" s="336">
        <v>494.50513305175457</v>
      </c>
      <c r="H8" s="336">
        <v>279.38143110268618</v>
      </c>
      <c r="I8" s="336">
        <v>268.34214893235429</v>
      </c>
      <c r="L8" s="322"/>
    </row>
    <row r="9" spans="2:16" ht="15.75" customHeight="1">
      <c r="B9" s="513">
        <v>43922</v>
      </c>
      <c r="C9" s="336">
        <v>562.1</v>
      </c>
      <c r="D9" s="336">
        <v>559.04999999999995</v>
      </c>
      <c r="E9" s="336">
        <v>547.42999999999995</v>
      </c>
      <c r="F9" s="336">
        <v>278.76079693558427</v>
      </c>
      <c r="G9" s="336">
        <v>485.93022164445802</v>
      </c>
      <c r="H9" s="336">
        <v>274.53684838669943</v>
      </c>
      <c r="I9" s="336">
        <v>274.10297874335004</v>
      </c>
      <c r="L9" s="322"/>
    </row>
    <row r="10" spans="2:16" ht="15.75" customHeight="1">
      <c r="B10" s="513">
        <v>43952</v>
      </c>
      <c r="C10" s="336">
        <v>519.80999999999995</v>
      </c>
      <c r="D10" s="336">
        <v>516.62</v>
      </c>
      <c r="E10" s="336">
        <v>510.52</v>
      </c>
      <c r="F10" s="336">
        <v>291.13165082048687</v>
      </c>
      <c r="G10" s="336">
        <v>488.60434020492249</v>
      </c>
      <c r="H10" s="336">
        <v>276.04764983328954</v>
      </c>
      <c r="I10" s="336">
        <v>285.47388583449589</v>
      </c>
      <c r="L10" s="322"/>
    </row>
    <row r="11" spans="2:16" ht="15.75" customHeight="1">
      <c r="B11" s="513">
        <v>43983</v>
      </c>
      <c r="C11" s="336">
        <v>517.5</v>
      </c>
      <c r="D11" s="336">
        <v>514.32000000000005</v>
      </c>
      <c r="E11" s="336">
        <v>507.91</v>
      </c>
      <c r="F11" s="336">
        <v>296.44767383187002</v>
      </c>
      <c r="G11" s="336">
        <v>506.83333341292433</v>
      </c>
      <c r="H11" s="336">
        <v>286.34651605249962</v>
      </c>
      <c r="I11" s="336">
        <v>294.44192148551821</v>
      </c>
      <c r="L11" s="322"/>
    </row>
    <row r="12" spans="2:16" ht="15.75" customHeight="1">
      <c r="B12" s="513">
        <v>44013</v>
      </c>
      <c r="C12" s="336">
        <v>481.35</v>
      </c>
      <c r="D12" s="336">
        <v>478.09</v>
      </c>
      <c r="E12" s="336">
        <v>474</v>
      </c>
      <c r="F12" s="336">
        <v>296.91741108406711</v>
      </c>
      <c r="G12" s="336">
        <v>534.75582564397189</v>
      </c>
      <c r="H12" s="336">
        <v>302.12193539207453</v>
      </c>
      <c r="I12" s="336">
        <v>295.17158767983892</v>
      </c>
      <c r="L12" s="322"/>
    </row>
    <row r="13" spans="2:16" ht="15.75" customHeight="1">
      <c r="B13" s="513">
        <v>44044</v>
      </c>
      <c r="C13" s="336">
        <v>498.19</v>
      </c>
      <c r="D13" s="336">
        <v>495.19</v>
      </c>
      <c r="E13" s="336">
        <v>489.52</v>
      </c>
      <c r="F13" s="336">
        <v>291.84614992480823</v>
      </c>
      <c r="G13" s="336">
        <v>546.97583411464359</v>
      </c>
      <c r="H13" s="336">
        <v>309.02589498002465</v>
      </c>
      <c r="I13" s="336">
        <v>323.55908414821954</v>
      </c>
      <c r="L13" s="322"/>
    </row>
    <row r="14" spans="2:16" ht="15.75" customHeight="1">
      <c r="B14" s="513">
        <v>44075</v>
      </c>
      <c r="C14" s="336">
        <v>511.14</v>
      </c>
      <c r="D14" s="336">
        <v>507.45</v>
      </c>
      <c r="E14" s="336">
        <v>500.95</v>
      </c>
      <c r="F14" s="336"/>
      <c r="G14" s="336">
        <v>547.30008592686488</v>
      </c>
      <c r="H14" s="336">
        <v>309.20908809427397</v>
      </c>
      <c r="I14" s="336">
        <v>399.7482975605551</v>
      </c>
      <c r="L14" s="322"/>
    </row>
    <row r="15" spans="2:16" ht="15.75" customHeight="1">
      <c r="B15" s="513">
        <v>44105</v>
      </c>
      <c r="C15" s="336">
        <v>477.5</v>
      </c>
      <c r="D15" s="336">
        <v>474.18</v>
      </c>
      <c r="E15" s="336">
        <v>471.68</v>
      </c>
      <c r="F15" s="336"/>
      <c r="G15" s="336">
        <v>611.45540506874011</v>
      </c>
      <c r="H15" s="336">
        <v>345.45503111228254</v>
      </c>
      <c r="I15" s="336">
        <v>404.84333117663368</v>
      </c>
      <c r="L15" s="322"/>
    </row>
    <row r="16" spans="2:16" ht="15.75" customHeight="1">
      <c r="B16" s="513">
        <v>44136</v>
      </c>
      <c r="C16" s="336">
        <v>484.24</v>
      </c>
      <c r="D16" s="336">
        <v>480.62</v>
      </c>
      <c r="E16" s="336">
        <v>479.48</v>
      </c>
      <c r="F16" s="336"/>
      <c r="G16" s="336">
        <v>657.03983530257608</v>
      </c>
      <c r="H16" s="336">
        <v>371.20894649863055</v>
      </c>
      <c r="I16" s="336">
        <v>385.96019122371985</v>
      </c>
      <c r="L16" s="322"/>
    </row>
    <row r="17" spans="2:12" ht="15.75" customHeight="1">
      <c r="B17" s="513">
        <v>44166</v>
      </c>
      <c r="C17" s="336">
        <v>518.64</v>
      </c>
      <c r="D17" s="336">
        <v>515.45000000000005</v>
      </c>
      <c r="E17" s="336">
        <v>512.23</v>
      </c>
      <c r="F17" s="336"/>
      <c r="G17" s="336">
        <v>522.55345354356325</v>
      </c>
      <c r="H17" s="336">
        <v>295.2279398551205</v>
      </c>
      <c r="I17" s="336">
        <v>380.64937613685606</v>
      </c>
      <c r="L17" s="322"/>
    </row>
    <row r="18" spans="2:12" ht="15.75" customHeight="1">
      <c r="B18" s="513">
        <v>44197</v>
      </c>
      <c r="C18" s="336">
        <v>538.1</v>
      </c>
      <c r="D18" s="336">
        <v>534.45000000000005</v>
      </c>
      <c r="E18" s="336">
        <v>530.04999999999995</v>
      </c>
      <c r="F18" s="336"/>
      <c r="G18" s="336">
        <v>524.3046206835927</v>
      </c>
      <c r="H18" s="336">
        <v>296.21729982123884</v>
      </c>
      <c r="I18" s="336">
        <v>354.63184719282259</v>
      </c>
      <c r="K18" s="419"/>
      <c r="L18" s="322"/>
    </row>
    <row r="19" spans="2:12" ht="15.75" customHeight="1">
      <c r="B19" s="513">
        <v>44228</v>
      </c>
      <c r="C19" s="336">
        <v>557.4</v>
      </c>
      <c r="D19" s="336">
        <v>553.65</v>
      </c>
      <c r="E19" s="336">
        <v>548.79999999999995</v>
      </c>
      <c r="F19" s="336"/>
      <c r="G19" s="336">
        <v>570.13865280248558</v>
      </c>
      <c r="H19" s="336">
        <v>322.11223322174328</v>
      </c>
      <c r="I19" s="336">
        <v>346.645816900304</v>
      </c>
      <c r="K19" s="419"/>
      <c r="L19" s="322"/>
    </row>
    <row r="20" spans="2:12" ht="15" customHeight="1">
      <c r="B20" s="513">
        <v>44256</v>
      </c>
      <c r="C20" s="336">
        <v>530.96</v>
      </c>
      <c r="D20" s="336">
        <v>529.48</v>
      </c>
      <c r="E20" s="336">
        <v>526.70000000000005</v>
      </c>
      <c r="F20" s="336">
        <v>320.36014703250407</v>
      </c>
      <c r="G20" s="336">
        <v>575.27615541876776</v>
      </c>
      <c r="H20" s="336">
        <v>325.01477707275012</v>
      </c>
      <c r="I20" s="336">
        <v>323.65679107525546</v>
      </c>
      <c r="K20" s="419"/>
      <c r="L20" s="322"/>
    </row>
    <row r="21" spans="2:12" ht="15" customHeight="1">
      <c r="B21" s="513">
        <v>44287</v>
      </c>
      <c r="C21" s="336">
        <v>499.86</v>
      </c>
      <c r="D21" s="336">
        <v>496.29</v>
      </c>
      <c r="E21" s="336">
        <v>493.62</v>
      </c>
      <c r="F21" s="336">
        <v>325.82232582232575</v>
      </c>
      <c r="G21" s="336">
        <v>595.9091176226982</v>
      </c>
      <c r="H21" s="336">
        <v>336.67181786593119</v>
      </c>
      <c r="I21" s="336">
        <v>323.81323726778271</v>
      </c>
      <c r="K21" s="419"/>
      <c r="L21" s="322"/>
    </row>
    <row r="22" spans="2:12" ht="15" customHeight="1">
      <c r="B22" s="513">
        <v>44317</v>
      </c>
      <c r="C22" s="336">
        <v>493.19</v>
      </c>
      <c r="D22" s="336">
        <v>490.05</v>
      </c>
      <c r="E22" s="336">
        <v>487.57</v>
      </c>
      <c r="F22" s="336">
        <v>316.43935750174597</v>
      </c>
      <c r="G22" s="336">
        <v>550.41993363719439</v>
      </c>
      <c r="H22" s="336">
        <v>310.97171391931886</v>
      </c>
      <c r="I22" s="336">
        <v>313.9434403710859</v>
      </c>
      <c r="K22" s="419"/>
      <c r="L22" s="322"/>
    </row>
    <row r="23" spans="2:12" ht="15" customHeight="1">
      <c r="B23" s="513">
        <v>44348</v>
      </c>
      <c r="C23" s="336">
        <v>474.64</v>
      </c>
      <c r="D23" s="336">
        <v>471.74</v>
      </c>
      <c r="E23" s="336">
        <v>468.5</v>
      </c>
      <c r="F23" s="336">
        <v>313.03621732228555</v>
      </c>
      <c r="G23" s="336">
        <v>628.28779953260755</v>
      </c>
      <c r="H23" s="336">
        <v>354.96485849299859</v>
      </c>
      <c r="I23" s="336">
        <v>311.01889320156727</v>
      </c>
      <c r="K23" s="419"/>
      <c r="L23" s="322"/>
    </row>
    <row r="24" spans="2:12" ht="15" customHeight="1">
      <c r="B24" s="513">
        <v>44378</v>
      </c>
      <c r="C24" s="336">
        <v>420.5</v>
      </c>
      <c r="D24" s="336">
        <v>417.5</v>
      </c>
      <c r="E24" s="336">
        <v>417.05</v>
      </c>
      <c r="F24" s="336">
        <v>303.82175790203075</v>
      </c>
      <c r="G24" s="336">
        <v>590.01634891700269</v>
      </c>
      <c r="H24" s="336">
        <v>333.34257000960605</v>
      </c>
      <c r="I24" s="336">
        <v>306.60507126141908</v>
      </c>
      <c r="K24" s="419"/>
      <c r="L24" s="322"/>
    </row>
    <row r="25" spans="2:12" ht="15" customHeight="1">
      <c r="B25" s="513">
        <v>44409</v>
      </c>
      <c r="C25" s="336">
        <v>402.27</v>
      </c>
      <c r="D25" s="336">
        <v>399.27</v>
      </c>
      <c r="E25" s="336">
        <v>397.14</v>
      </c>
      <c r="F25" s="336">
        <v>302.24536116845979</v>
      </c>
      <c r="G25" s="336">
        <v>602.79229418600823</v>
      </c>
      <c r="H25" s="336">
        <v>340.56061818418544</v>
      </c>
      <c r="I25" s="336">
        <v>304.83743804463126</v>
      </c>
      <c r="K25" s="419"/>
      <c r="L25" s="322"/>
    </row>
    <row r="26" spans="2:12" ht="15" customHeight="1">
      <c r="B26" s="513">
        <v>44440</v>
      </c>
      <c r="C26" s="336">
        <v>400.91</v>
      </c>
      <c r="D26" s="336">
        <v>397.91</v>
      </c>
      <c r="E26" s="336">
        <v>396.14</v>
      </c>
      <c r="F26" s="336"/>
      <c r="G26" s="336">
        <v>588.77641975476865</v>
      </c>
      <c r="H26" s="336">
        <v>332.64204505919133</v>
      </c>
      <c r="I26" s="336">
        <v>300.36581890262835</v>
      </c>
      <c r="K26" s="419"/>
      <c r="L26" s="322"/>
    </row>
    <row r="27" spans="2:12" ht="15" customHeight="1">
      <c r="B27" s="513">
        <v>44470</v>
      </c>
      <c r="C27" s="336">
        <v>400</v>
      </c>
      <c r="D27" s="336">
        <v>397</v>
      </c>
      <c r="E27" s="336">
        <v>396.33</v>
      </c>
      <c r="F27" s="336"/>
      <c r="G27" s="336">
        <v>565.97413856195249</v>
      </c>
      <c r="H27" s="336">
        <v>319.75940031748729</v>
      </c>
      <c r="I27" s="336">
        <v>294.88614859040638</v>
      </c>
      <c r="K27" s="419"/>
      <c r="L27" s="322"/>
    </row>
    <row r="28" spans="2:12" ht="15" customHeight="1">
      <c r="B28" s="513">
        <v>44501</v>
      </c>
      <c r="C28" s="336">
        <v>400.05</v>
      </c>
      <c r="D28" s="336">
        <v>397.05</v>
      </c>
      <c r="E28" s="336">
        <v>397.09</v>
      </c>
      <c r="F28" s="336"/>
      <c r="G28" s="336">
        <v>601.55447686894615</v>
      </c>
      <c r="H28" s="336">
        <v>339.86128636663625</v>
      </c>
      <c r="I28" s="336">
        <v>274.59154525571</v>
      </c>
      <c r="K28" s="419"/>
      <c r="L28" s="322"/>
    </row>
    <row r="29" spans="2:12" ht="15" customHeight="1">
      <c r="B29" s="513">
        <v>44531</v>
      </c>
      <c r="C29" s="336">
        <v>399.55</v>
      </c>
      <c r="D29" s="336">
        <v>396.82</v>
      </c>
      <c r="E29" s="336">
        <v>396.05</v>
      </c>
      <c r="F29" s="336"/>
      <c r="G29" s="336">
        <v>590.44644989820915</v>
      </c>
      <c r="H29" s="336">
        <v>333.58556491424247</v>
      </c>
      <c r="I29" s="336">
        <v>275.22231745047623</v>
      </c>
      <c r="K29" s="419"/>
      <c r="L29" s="322"/>
    </row>
    <row r="30" spans="2:12" ht="24" customHeight="1">
      <c r="B30" s="749" t="s">
        <v>675</v>
      </c>
      <c r="C30" s="749"/>
      <c r="D30" s="749"/>
      <c r="E30" s="749"/>
      <c r="F30" s="749"/>
      <c r="G30" s="749"/>
      <c r="H30" s="749"/>
      <c r="I30" s="749"/>
    </row>
    <row r="31" spans="2:12" ht="15" customHeight="1">
      <c r="B31" s="749"/>
      <c r="C31" s="749"/>
      <c r="D31" s="749"/>
      <c r="E31" s="749"/>
      <c r="F31" s="749"/>
      <c r="G31" s="749"/>
      <c r="H31" s="749"/>
      <c r="I31" s="749"/>
    </row>
    <row r="32" spans="2:12" ht="15" customHeight="1"/>
    <row r="33" ht="15" customHeight="1"/>
    <row r="34" ht="15" customHeight="1"/>
    <row r="35" ht="15" customHeight="1"/>
    <row r="36" ht="15" customHeight="1"/>
    <row r="37" ht="15" customHeight="1"/>
    <row r="38" ht="15" customHeight="1"/>
    <row r="39" ht="15" customHeight="1"/>
    <row r="40" ht="15" customHeight="1"/>
    <row r="41" ht="13.5" customHeight="1"/>
    <row r="42" ht="13.5" customHeight="1"/>
    <row r="43" ht="13.5" customHeight="1"/>
    <row r="44" ht="13.5" customHeight="1"/>
    <row r="45" ht="13.5" customHeight="1"/>
    <row r="46" ht="30" hidden="1" customHeight="1"/>
    <row r="47" ht="11.25" hidden="1" customHeight="1"/>
    <row r="48" ht="11.25" hidden="1" customHeight="1"/>
    <row r="49" spans="2:9" ht="12" hidden="1" customHeight="1"/>
    <row r="50" spans="2:9" ht="18.75" customHeight="1">
      <c r="B50" s="801" t="s">
        <v>676</v>
      </c>
      <c r="C50" s="801"/>
      <c r="D50" s="801"/>
      <c r="E50" s="801"/>
      <c r="F50" s="801"/>
      <c r="G50" s="801"/>
      <c r="H50" s="801"/>
      <c r="I50" s="801"/>
    </row>
    <row r="51" spans="2:9">
      <c r="B51" s="801"/>
      <c r="C51" s="801"/>
      <c r="D51" s="801"/>
      <c r="E51" s="801"/>
      <c r="F51" s="801"/>
      <c r="G51" s="801"/>
      <c r="H51" s="801"/>
      <c r="I51" s="801"/>
    </row>
  </sheetData>
  <mergeCells count="5">
    <mergeCell ref="B1:I1"/>
    <mergeCell ref="B3:I3"/>
    <mergeCell ref="B4:I4"/>
    <mergeCell ref="B30:I31"/>
    <mergeCell ref="B50:I51"/>
  </mergeCells>
  <printOptions horizontalCentered="1" verticalCentered="1"/>
  <pageMargins left="0.59055118110236227" right="0.59055118110236227" top="0" bottom="0.23622047244094491" header="0" footer="0.23622047244094491"/>
  <pageSetup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tint="0.79998168889431442"/>
    <pageSetUpPr fitToPage="1"/>
  </sheetPr>
  <dimension ref="G1:Q34"/>
  <sheetViews>
    <sheetView zoomScale="90" zoomScaleNormal="90" workbookViewId="0">
      <pane ySplit="1" topLeftCell="A2" activePane="bottomLeft" state="frozen"/>
      <selection pane="bottomLeft" sqref="A1:F24"/>
    </sheetView>
  </sheetViews>
  <sheetFormatPr baseColWidth="10" defaultColWidth="10.921875" defaultRowHeight="13.2"/>
  <cols>
    <col min="1" max="1" width="8" style="22" customWidth="1"/>
    <col min="2" max="4" width="10.921875" style="22"/>
    <col min="5" max="5" width="21.3828125" style="22" customWidth="1"/>
    <col min="6" max="6" width="10.921875" style="22"/>
    <col min="7" max="7" width="10.921875" style="319" customWidth="1"/>
    <col min="8" max="8" width="15.07421875" style="319" bestFit="1" customWidth="1"/>
    <col min="9" max="12" width="0" style="319" hidden="1" customWidth="1"/>
    <col min="13" max="17" width="10.921875" style="319"/>
    <col min="18" max="16384" width="10.921875" style="22"/>
  </cols>
  <sheetData>
    <row r="1" spans="7:16">
      <c r="H1" s="319" t="s">
        <v>677</v>
      </c>
      <c r="I1" s="533">
        <v>44317</v>
      </c>
      <c r="J1" s="533">
        <v>44378</v>
      </c>
      <c r="K1" s="533">
        <v>44440</v>
      </c>
      <c r="L1" s="533">
        <v>44501</v>
      </c>
      <c r="M1" s="533">
        <v>44562</v>
      </c>
      <c r="N1" s="533">
        <v>44621</v>
      </c>
      <c r="O1" s="533">
        <v>44682</v>
      </c>
      <c r="P1" s="533">
        <v>44743</v>
      </c>
    </row>
    <row r="2" spans="7:16">
      <c r="G2" s="534">
        <v>44340</v>
      </c>
      <c r="H2" s="319" t="s">
        <v>308</v>
      </c>
      <c r="J2" s="536">
        <v>289.90811125416673</v>
      </c>
      <c r="K2" s="536">
        <v>295.4196723046262</v>
      </c>
      <c r="L2" s="536">
        <v>298.39591527187429</v>
      </c>
      <c r="M2" s="536">
        <v>302.80516411224181</v>
      </c>
      <c r="N2" s="536">
        <v>302.80516411224181</v>
      </c>
      <c r="O2" s="536">
        <v>302.80516411224181</v>
      </c>
      <c r="P2" s="536">
        <v>302.80516411224181</v>
      </c>
    </row>
    <row r="3" spans="7:16">
      <c r="G3" s="534">
        <v>44348</v>
      </c>
      <c r="H3" s="319" t="s">
        <v>309</v>
      </c>
      <c r="J3" s="536">
        <v>292.88435422141481</v>
      </c>
      <c r="K3" s="536">
        <v>298.61637771389263</v>
      </c>
      <c r="L3" s="536">
        <v>301.37215823912237</v>
      </c>
      <c r="M3" s="536">
        <v>305.1200197534348</v>
      </c>
      <c r="N3" s="536">
        <v>305.230250974444</v>
      </c>
      <c r="O3" s="536">
        <v>305.230250974444</v>
      </c>
      <c r="P3" s="536">
        <v>305.230250974444</v>
      </c>
    </row>
    <row r="4" spans="7:16">
      <c r="G4" s="534">
        <v>44354</v>
      </c>
      <c r="H4" s="319" t="s">
        <v>310</v>
      </c>
      <c r="J4" s="536">
        <v>292.55366055838726</v>
      </c>
      <c r="K4" s="536">
        <v>298.94707137692023</v>
      </c>
      <c r="L4" s="536">
        <v>302.36423922820507</v>
      </c>
      <c r="M4" s="536">
        <v>306.44279440554504</v>
      </c>
      <c r="N4" s="536">
        <v>306.77348806857265</v>
      </c>
      <c r="O4" s="536">
        <v>306.77348806857265</v>
      </c>
      <c r="P4" s="536">
        <v>306.77348806857265</v>
      </c>
    </row>
    <row r="5" spans="7:16">
      <c r="G5" s="534">
        <v>44361</v>
      </c>
      <c r="H5" s="319" t="s">
        <v>311</v>
      </c>
      <c r="J5" s="535">
        <v>275.6882837439814</v>
      </c>
      <c r="K5" s="535">
        <v>281.86123212049591</v>
      </c>
      <c r="L5" s="535">
        <v>286.93186828691864</v>
      </c>
      <c r="M5" s="535">
        <v>292.00250445334132</v>
      </c>
      <c r="N5" s="535">
        <v>292.44342933737806</v>
      </c>
      <c r="O5" s="535">
        <v>292.44342933737806</v>
      </c>
      <c r="P5" s="535">
        <v>292.44342933737806</v>
      </c>
    </row>
    <row r="6" spans="7:16">
      <c r="G6" s="534">
        <v>44368</v>
      </c>
      <c r="H6" s="319" t="s">
        <v>312</v>
      </c>
      <c r="J6" s="535">
        <v>280.42822624737647</v>
      </c>
      <c r="K6" s="535">
        <v>287.04209950792779</v>
      </c>
      <c r="L6" s="535">
        <v>291.89227323233212</v>
      </c>
      <c r="M6" s="535">
        <v>296.74244695673644</v>
      </c>
      <c r="N6" s="535">
        <v>297.18337184077319</v>
      </c>
      <c r="O6" s="535">
        <v>297.18337184077319</v>
      </c>
      <c r="P6" s="535">
        <v>297.18337184077319</v>
      </c>
    </row>
    <row r="7" spans="7:16">
      <c r="G7" s="534">
        <v>44375</v>
      </c>
      <c r="H7" s="319" t="s">
        <v>313</v>
      </c>
      <c r="J7" s="535">
        <v>290.01834247517593</v>
      </c>
      <c r="K7" s="535">
        <v>296.74244695673644</v>
      </c>
      <c r="L7" s="535">
        <v>302.14377678618666</v>
      </c>
      <c r="M7" s="535">
        <v>306.1121007425175</v>
      </c>
      <c r="N7" s="535">
        <v>307.65533783664614</v>
      </c>
      <c r="O7" s="535">
        <v>307.65533783664614</v>
      </c>
      <c r="P7" s="535">
        <v>307.65533783664614</v>
      </c>
    </row>
    <row r="8" spans="7:16">
      <c r="G8" s="534">
        <v>44383</v>
      </c>
      <c r="H8" s="319" t="s">
        <v>314</v>
      </c>
      <c r="J8" s="535">
        <v>276.01897740700895</v>
      </c>
      <c r="K8" s="535">
        <v>282.63285066756026</v>
      </c>
      <c r="L8" s="535">
        <v>287.37279317095539</v>
      </c>
      <c r="M8" s="535">
        <v>292.55366055838726</v>
      </c>
      <c r="N8" s="535">
        <v>297.84475916682834</v>
      </c>
      <c r="O8" s="535">
        <v>297.84475916682834</v>
      </c>
      <c r="P8" s="535">
        <v>297.84475916682834</v>
      </c>
    </row>
    <row r="9" spans="7:16">
      <c r="G9" s="534">
        <v>44389</v>
      </c>
      <c r="H9" s="319" t="s">
        <v>315</v>
      </c>
      <c r="J9" s="535">
        <v>279.10545159526623</v>
      </c>
      <c r="K9" s="535">
        <v>284.28631898269811</v>
      </c>
      <c r="L9" s="535">
        <v>289.35695514912078</v>
      </c>
      <c r="M9" s="535">
        <v>293.65597276847916</v>
      </c>
      <c r="N9" s="535">
        <v>297.51406550380079</v>
      </c>
      <c r="O9" s="535">
        <v>297.51406550380079</v>
      </c>
      <c r="P9" s="535">
        <v>297.51406550380079</v>
      </c>
    </row>
    <row r="10" spans="7:16">
      <c r="G10" s="534">
        <v>44396</v>
      </c>
      <c r="H10" s="319" t="s">
        <v>316</v>
      </c>
      <c r="J10" s="535"/>
      <c r="K10" s="535">
        <v>287.48302439196459</v>
      </c>
      <c r="L10" s="535">
        <v>292.66389177939647</v>
      </c>
      <c r="M10" s="535">
        <v>295.97082840967215</v>
      </c>
      <c r="N10" s="535">
        <v>299.27776503994778</v>
      </c>
      <c r="O10" s="535">
        <v>299.27776503994778</v>
      </c>
      <c r="P10" s="535">
        <v>299.27776503994778</v>
      </c>
    </row>
    <row r="11" spans="7:16">
      <c r="G11" s="534">
        <v>44403</v>
      </c>
      <c r="H11" s="319" t="s">
        <v>317</v>
      </c>
      <c r="J11" s="535"/>
      <c r="K11" s="535">
        <v>298.61637771389263</v>
      </c>
      <c r="L11" s="535">
        <v>303.24608899627862</v>
      </c>
      <c r="M11" s="535">
        <v>305.78140707948995</v>
      </c>
      <c r="N11" s="535">
        <v>308.09626272068289</v>
      </c>
      <c r="O11" s="535">
        <v>308.09626272068289</v>
      </c>
      <c r="P11" s="535">
        <v>308.09626272068289</v>
      </c>
    </row>
    <row r="12" spans="7:16">
      <c r="G12" s="534">
        <v>44410</v>
      </c>
      <c r="H12" s="319" t="s">
        <v>318</v>
      </c>
      <c r="J12" s="535"/>
      <c r="K12" s="535">
        <v>297.51406550380079</v>
      </c>
      <c r="L12" s="535">
        <v>303.68701388031536</v>
      </c>
      <c r="M12" s="535">
        <v>305.67117585848075</v>
      </c>
      <c r="N12" s="535">
        <v>306.44279440554504</v>
      </c>
      <c r="O12" s="535">
        <v>311.18273690894017</v>
      </c>
      <c r="P12" s="535">
        <v>311.18273690894017</v>
      </c>
    </row>
    <row r="13" spans="7:16">
      <c r="G13" s="534">
        <v>44417</v>
      </c>
      <c r="H13" s="319" t="s">
        <v>319</v>
      </c>
      <c r="K13" s="535">
        <v>295.1992098626078</v>
      </c>
      <c r="L13" s="535">
        <v>301.37215823912237</v>
      </c>
      <c r="M13" s="535">
        <v>303.24608899627862</v>
      </c>
      <c r="N13" s="535">
        <v>304.78932609040726</v>
      </c>
      <c r="O13" s="535">
        <v>308.64741882572883</v>
      </c>
      <c r="P13" s="535">
        <v>308.64741882572883</v>
      </c>
    </row>
    <row r="14" spans="7:16">
      <c r="G14" s="534">
        <v>44424</v>
      </c>
      <c r="H14" s="319" t="s">
        <v>320</v>
      </c>
      <c r="K14" s="535">
        <v>298.72660893490183</v>
      </c>
      <c r="L14" s="535">
        <v>304.67909486939806</v>
      </c>
      <c r="M14" s="535">
        <v>307.21441295260939</v>
      </c>
      <c r="N14" s="535">
        <v>308.20649394169209</v>
      </c>
      <c r="O14" s="535">
        <v>310.41111836187588</v>
      </c>
      <c r="P14" s="535">
        <v>312.61574278205961</v>
      </c>
    </row>
    <row r="15" spans="7:16">
      <c r="G15" s="534">
        <v>44431</v>
      </c>
      <c r="H15" s="319" t="s">
        <v>321</v>
      </c>
      <c r="K15" s="535">
        <v>295.1992098626078</v>
      </c>
      <c r="L15" s="535">
        <v>300.60053969205802</v>
      </c>
      <c r="M15" s="535">
        <v>303.02562655426021</v>
      </c>
      <c r="N15" s="535">
        <v>303.68701388031536</v>
      </c>
      <c r="O15" s="535">
        <v>305.78140707948995</v>
      </c>
      <c r="P15" s="535">
        <v>307.98603149967369</v>
      </c>
    </row>
    <row r="16" spans="7:16">
      <c r="G16" s="534">
        <v>44438</v>
      </c>
      <c r="H16" s="319" t="s">
        <v>322</v>
      </c>
      <c r="K16" s="535">
        <v>290.12857369618513</v>
      </c>
      <c r="L16" s="535">
        <v>296.3015220726997</v>
      </c>
      <c r="M16" s="535">
        <v>299.27776503994778</v>
      </c>
      <c r="N16" s="535">
        <v>301.48238946013157</v>
      </c>
      <c r="O16" s="535">
        <v>303.57678265930616</v>
      </c>
      <c r="P16" s="535">
        <v>305.78140707948995</v>
      </c>
    </row>
    <row r="17" spans="7:16">
      <c r="G17" s="534">
        <v>44446</v>
      </c>
      <c r="H17" s="319" t="s">
        <v>323</v>
      </c>
      <c r="K17" s="535">
        <v>288.80579904407489</v>
      </c>
      <c r="L17" s="535">
        <v>293.98666643150671</v>
      </c>
      <c r="M17" s="535">
        <v>298.39591527187429</v>
      </c>
      <c r="N17" s="535">
        <v>302.36423922820507</v>
      </c>
      <c r="O17" s="535">
        <v>304.56886364838886</v>
      </c>
      <c r="P17" s="535">
        <v>306.77348806857265</v>
      </c>
    </row>
    <row r="18" spans="7:16">
      <c r="G18" s="534">
        <v>44452</v>
      </c>
      <c r="H18" s="319" t="s">
        <v>324</v>
      </c>
      <c r="L18" s="535">
        <v>298.72660893490183</v>
      </c>
      <c r="M18" s="535">
        <v>302.58470167022341</v>
      </c>
      <c r="N18" s="535">
        <v>306.66325684756345</v>
      </c>
      <c r="O18" s="535">
        <v>308.86788126774718</v>
      </c>
      <c r="P18" s="535">
        <v>311.07250568793097</v>
      </c>
    </row>
    <row r="19" spans="7:16">
      <c r="G19" s="534">
        <v>44459</v>
      </c>
      <c r="H19" s="319" t="s">
        <v>325</v>
      </c>
      <c r="L19" s="535">
        <v>302.58470167022341</v>
      </c>
      <c r="M19" s="535">
        <v>306.33256318453584</v>
      </c>
      <c r="N19" s="535">
        <v>310.52134958288508</v>
      </c>
      <c r="O19" s="535">
        <v>312.72597400306881</v>
      </c>
      <c r="P19" s="535">
        <v>314.9305984232526</v>
      </c>
    </row>
    <row r="20" spans="7:16">
      <c r="G20" s="534">
        <v>44466</v>
      </c>
      <c r="H20" s="319" t="s">
        <v>326</v>
      </c>
      <c r="L20" s="535">
        <v>308.53718760471969</v>
      </c>
      <c r="M20" s="535">
        <v>313.16689888710556</v>
      </c>
      <c r="N20" s="535">
        <v>316.0329106333445</v>
      </c>
      <c r="O20" s="535">
        <v>318.12730383251909</v>
      </c>
      <c r="P20" s="535">
        <v>320.33192825270288</v>
      </c>
    </row>
    <row r="21" spans="7:16">
      <c r="G21" s="534">
        <v>44473</v>
      </c>
      <c r="H21" s="319" t="s">
        <v>327</v>
      </c>
      <c r="L21" s="535">
        <v>298.50614649288349</v>
      </c>
      <c r="M21" s="535">
        <v>304.34840120637045</v>
      </c>
      <c r="N21" s="535">
        <v>308.09626272068289</v>
      </c>
      <c r="O21" s="535">
        <v>310.74181202490342</v>
      </c>
      <c r="P21" s="535">
        <v>312.94643644508722</v>
      </c>
    </row>
    <row r="22" spans="7:16">
      <c r="G22" s="534">
        <v>44480</v>
      </c>
      <c r="H22" s="319" t="s">
        <v>328</v>
      </c>
      <c r="L22" s="535">
        <v>303.79724510132456</v>
      </c>
      <c r="M22" s="535">
        <v>309.97019347783913</v>
      </c>
      <c r="N22" s="535">
        <v>313.49759255013316</v>
      </c>
      <c r="O22" s="535">
        <v>316.80452918040885</v>
      </c>
      <c r="P22" s="535">
        <v>319.00915360059258</v>
      </c>
    </row>
    <row r="23" spans="7:16">
      <c r="G23" s="534">
        <v>44487</v>
      </c>
      <c r="H23" s="319" t="s">
        <v>698</v>
      </c>
      <c r="L23" s="535">
        <v>305.34048219545315</v>
      </c>
      <c r="M23" s="535">
        <v>311.18273690894017</v>
      </c>
      <c r="N23" s="535">
        <v>314.7101359812342</v>
      </c>
      <c r="O23" s="535">
        <v>317.1352228434364</v>
      </c>
      <c r="P23" s="535">
        <v>319.33984726362013</v>
      </c>
    </row>
    <row r="24" spans="7:16">
      <c r="G24" s="534">
        <v>44494</v>
      </c>
      <c r="H24" s="319" t="s">
        <v>699</v>
      </c>
      <c r="L24" s="535">
        <v>295.4196723046262</v>
      </c>
      <c r="M24" s="535">
        <v>301.37215823912237</v>
      </c>
      <c r="N24" s="535">
        <v>305.67117585848075</v>
      </c>
      <c r="O24" s="535">
        <v>307.98603149967369</v>
      </c>
      <c r="P24" s="535">
        <v>310.19065591985748</v>
      </c>
    </row>
    <row r="25" spans="7:16">
      <c r="G25" s="534">
        <v>44501</v>
      </c>
      <c r="H25" s="319" t="s">
        <v>700</v>
      </c>
      <c r="L25" s="535">
        <v>291.12065468526782</v>
      </c>
      <c r="M25" s="535">
        <v>297.07314061976399</v>
      </c>
      <c r="N25" s="535">
        <v>301.81308312315912</v>
      </c>
      <c r="O25" s="535">
        <v>304.12793876435211</v>
      </c>
      <c r="P25" s="535">
        <v>306.33256318453584</v>
      </c>
    </row>
    <row r="26" spans="7:16">
      <c r="G26" s="534">
        <v>44508</v>
      </c>
      <c r="H26" s="319" t="s">
        <v>707</v>
      </c>
      <c r="M26" s="535">
        <v>299.71868992398453</v>
      </c>
      <c r="N26" s="535">
        <v>304.45863242737965</v>
      </c>
      <c r="O26" s="535">
        <v>308.20649394169209</v>
      </c>
      <c r="P26" s="535">
        <v>311.29296812994937</v>
      </c>
    </row>
    <row r="27" spans="7:16">
      <c r="G27" s="534">
        <v>44515</v>
      </c>
      <c r="H27" s="319" t="s">
        <v>708</v>
      </c>
      <c r="M27" s="535">
        <v>311.95435545600452</v>
      </c>
      <c r="N27" s="535">
        <v>316.0329106333445</v>
      </c>
      <c r="O27" s="535">
        <v>318.89892237958338</v>
      </c>
      <c r="P27" s="535">
        <v>319.56030970563853</v>
      </c>
    </row>
    <row r="28" spans="7:16">
      <c r="G28" s="534">
        <v>44522</v>
      </c>
      <c r="H28" s="319" t="s">
        <v>709</v>
      </c>
      <c r="M28" s="535">
        <v>320.66262191573043</v>
      </c>
      <c r="N28" s="535">
        <v>325.6230268611439</v>
      </c>
      <c r="O28" s="535">
        <v>328.48903860738284</v>
      </c>
      <c r="P28" s="535">
        <v>329.15042593343793</v>
      </c>
    </row>
    <row r="29" spans="7:16">
      <c r="G29" s="534">
        <v>44529</v>
      </c>
      <c r="H29" s="319" t="s">
        <v>710</v>
      </c>
      <c r="M29" s="535">
        <v>315.15106086527095</v>
      </c>
      <c r="N29" s="535">
        <v>320.44215947371202</v>
      </c>
      <c r="O29" s="535">
        <v>323.52863366196937</v>
      </c>
      <c r="P29" s="535">
        <v>324.85140831407961</v>
      </c>
    </row>
    <row r="30" spans="7:16">
      <c r="G30" s="534">
        <v>44536</v>
      </c>
      <c r="H30" s="319" t="s">
        <v>711</v>
      </c>
      <c r="M30" s="535">
        <v>309.19857493077478</v>
      </c>
      <c r="N30" s="535">
        <v>315.04082964426181</v>
      </c>
      <c r="O30" s="535">
        <v>318.89892237958338</v>
      </c>
      <c r="P30" s="535">
        <v>320.22169703169368</v>
      </c>
    </row>
    <row r="31" spans="7:16">
      <c r="G31" s="534">
        <v>44543</v>
      </c>
      <c r="H31" s="319" t="s">
        <v>715</v>
      </c>
      <c r="M31" s="535">
        <v>303.68701388031536</v>
      </c>
      <c r="N31" s="535">
        <v>309.41903737279318</v>
      </c>
      <c r="O31" s="535">
        <v>313.71805499215151</v>
      </c>
      <c r="P31" s="535">
        <v>315.15106086527095</v>
      </c>
    </row>
    <row r="32" spans="7:16">
      <c r="G32" s="534">
        <v>44550</v>
      </c>
      <c r="H32" s="319" t="s">
        <v>716</v>
      </c>
      <c r="M32" s="535">
        <v>301.15169579710397</v>
      </c>
      <c r="N32" s="535">
        <v>305.8916383004991</v>
      </c>
      <c r="O32" s="535">
        <v>310.19065591985748</v>
      </c>
      <c r="P32" s="535">
        <v>314.37944231820666</v>
      </c>
    </row>
    <row r="33" spans="7:16">
      <c r="G33" s="534">
        <v>44557</v>
      </c>
      <c r="H33" s="319" t="s">
        <v>717</v>
      </c>
      <c r="M33" s="535">
        <v>316.1431418543537</v>
      </c>
      <c r="N33" s="535">
        <v>319.56030970563853</v>
      </c>
      <c r="O33" s="535">
        <v>323.08770877793262</v>
      </c>
      <c r="P33" s="535">
        <v>325.51279564013475</v>
      </c>
    </row>
    <row r="34" spans="7:16">
      <c r="G34" s="534">
        <v>44564</v>
      </c>
      <c r="H34" s="319" t="s">
        <v>718</v>
      </c>
      <c r="M34" s="535">
        <v>318.23753505352829</v>
      </c>
      <c r="N34" s="535">
        <v>322.64678389389582</v>
      </c>
      <c r="O34" s="535">
        <v>325.9537205241715</v>
      </c>
      <c r="P34" s="535">
        <v>327.71742006031849</v>
      </c>
    </row>
  </sheetData>
  <phoneticPr fontId="47" type="noConversion"/>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tint="0.79998168889431442"/>
    <pageSetUpPr fitToPage="1"/>
  </sheetPr>
  <dimension ref="B1:J33"/>
  <sheetViews>
    <sheetView zoomScaleNormal="100" workbookViewId="0">
      <selection activeCell="C30" sqref="C30:H30"/>
    </sheetView>
  </sheetViews>
  <sheetFormatPr baseColWidth="10" defaultColWidth="10.921875" defaultRowHeight="17.399999999999999"/>
  <cols>
    <col min="1" max="1" width="1.53515625" customWidth="1"/>
    <col min="2" max="8" width="8.69140625" customWidth="1"/>
  </cols>
  <sheetData>
    <row r="1" spans="2:10">
      <c r="B1" s="725" t="s">
        <v>678</v>
      </c>
      <c r="C1" s="725"/>
      <c r="D1" s="725"/>
      <c r="E1" s="725"/>
      <c r="F1" s="725"/>
      <c r="G1" s="725"/>
      <c r="H1" s="725"/>
    </row>
    <row r="2" spans="2:10">
      <c r="B2" s="17"/>
      <c r="C2" s="17"/>
      <c r="D2" s="17"/>
      <c r="E2" s="17"/>
      <c r="F2" s="17"/>
      <c r="G2" s="17"/>
      <c r="H2" s="17"/>
    </row>
    <row r="3" spans="2:10" ht="35.25" customHeight="1">
      <c r="B3" s="812" t="s">
        <v>540</v>
      </c>
      <c r="C3" s="812"/>
      <c r="D3" s="812"/>
      <c r="E3" s="812"/>
      <c r="F3" s="812"/>
      <c r="G3" s="812"/>
      <c r="H3" s="812"/>
    </row>
    <row r="4" spans="2:10" ht="18" customHeight="1">
      <c r="B4" s="748" t="s">
        <v>252</v>
      </c>
      <c r="C4" s="748"/>
      <c r="D4" s="748"/>
      <c r="E4" s="748"/>
      <c r="F4" s="748"/>
      <c r="G4" s="748"/>
      <c r="H4" s="748"/>
    </row>
    <row r="5" spans="2:10" ht="18" customHeight="1">
      <c r="B5" s="748" t="s">
        <v>679</v>
      </c>
      <c r="C5" s="748"/>
      <c r="D5" s="748"/>
      <c r="E5" s="748"/>
      <c r="F5" s="748"/>
      <c r="G5" s="748"/>
      <c r="H5" s="748"/>
    </row>
    <row r="6" spans="2:10" ht="60.75" customHeight="1">
      <c r="B6" s="514" t="s">
        <v>680</v>
      </c>
      <c r="C6" s="515" t="s">
        <v>681</v>
      </c>
      <c r="D6" s="515" t="s">
        <v>682</v>
      </c>
      <c r="E6" s="515" t="s">
        <v>683</v>
      </c>
      <c r="F6" s="515" t="s">
        <v>684</v>
      </c>
      <c r="G6" s="515" t="s">
        <v>685</v>
      </c>
      <c r="H6" s="515" t="s">
        <v>686</v>
      </c>
    </row>
    <row r="7" spans="2:10" ht="15.75" customHeight="1">
      <c r="B7" s="513">
        <v>43831</v>
      </c>
      <c r="C7" s="284">
        <v>790</v>
      </c>
      <c r="D7" s="284">
        <v>540</v>
      </c>
      <c r="E7" s="284">
        <v>1350</v>
      </c>
      <c r="F7" s="284">
        <v>1099</v>
      </c>
      <c r="G7" s="284">
        <v>1020</v>
      </c>
      <c r="H7" s="284">
        <v>891</v>
      </c>
      <c r="I7" s="301"/>
      <c r="J7" s="301"/>
    </row>
    <row r="8" spans="2:10" ht="15.75" customHeight="1">
      <c r="B8" s="513">
        <v>43862</v>
      </c>
      <c r="C8" s="284">
        <v>829</v>
      </c>
      <c r="D8" s="284">
        <v>540</v>
      </c>
      <c r="E8" s="284">
        <v>1350</v>
      </c>
      <c r="F8" s="284">
        <v>1190</v>
      </c>
      <c r="G8" s="284">
        <v>1027</v>
      </c>
      <c r="H8" s="284">
        <v>886</v>
      </c>
      <c r="I8" s="301"/>
      <c r="J8" s="301"/>
    </row>
    <row r="9" spans="2:10" ht="15.75" customHeight="1">
      <c r="B9" s="513">
        <v>43891</v>
      </c>
      <c r="C9" s="284">
        <v>890</v>
      </c>
      <c r="D9" s="284">
        <v>575</v>
      </c>
      <c r="E9" s="284">
        <v>1450</v>
      </c>
      <c r="F9" s="284">
        <v>1190</v>
      </c>
      <c r="G9" s="284">
        <v>1046</v>
      </c>
      <c r="H9" s="284">
        <v>912</v>
      </c>
      <c r="I9" s="301"/>
      <c r="J9" s="301"/>
    </row>
    <row r="10" spans="2:10" ht="15.75" customHeight="1">
      <c r="B10" s="513">
        <v>43922</v>
      </c>
      <c r="C10" s="284">
        <v>910</v>
      </c>
      <c r="D10" s="284">
        <v>575</v>
      </c>
      <c r="E10" s="284">
        <v>1450</v>
      </c>
      <c r="F10" s="284">
        <v>1229</v>
      </c>
      <c r="G10" s="284">
        <v>1056</v>
      </c>
      <c r="H10" s="284">
        <v>913</v>
      </c>
      <c r="I10" s="301"/>
      <c r="J10" s="301"/>
    </row>
    <row r="11" spans="2:10" ht="15.75" customHeight="1">
      <c r="B11" s="513">
        <v>43952</v>
      </c>
      <c r="C11" s="284">
        <v>910</v>
      </c>
      <c r="D11" s="284">
        <v>790</v>
      </c>
      <c r="E11" s="284">
        <v>1595</v>
      </c>
      <c r="F11" s="284">
        <v>1190</v>
      </c>
      <c r="G11" s="284">
        <v>1091</v>
      </c>
      <c r="H11" s="284">
        <v>927</v>
      </c>
      <c r="I11" s="301"/>
      <c r="J11" s="301"/>
    </row>
    <row r="12" spans="2:10" ht="15.75" customHeight="1">
      <c r="B12" s="513">
        <v>43983</v>
      </c>
      <c r="C12" s="284">
        <v>910</v>
      </c>
      <c r="D12" s="284">
        <v>799</v>
      </c>
      <c r="E12" s="284">
        <v>1595</v>
      </c>
      <c r="F12" s="284">
        <v>1190</v>
      </c>
      <c r="G12" s="284">
        <v>1072</v>
      </c>
      <c r="H12" s="284">
        <v>914</v>
      </c>
      <c r="I12" s="301"/>
      <c r="J12" s="301"/>
    </row>
    <row r="13" spans="2:10" ht="15.75" customHeight="1">
      <c r="B13" s="513">
        <v>44013</v>
      </c>
      <c r="C13" s="284">
        <v>910</v>
      </c>
      <c r="D13" s="284">
        <v>799</v>
      </c>
      <c r="E13" s="284">
        <v>1595</v>
      </c>
      <c r="F13" s="284">
        <v>1190</v>
      </c>
      <c r="G13" s="284">
        <v>1050</v>
      </c>
      <c r="H13" s="284">
        <v>906</v>
      </c>
      <c r="I13" s="301"/>
      <c r="J13" s="301"/>
    </row>
    <row r="14" spans="2:10" ht="15.75" customHeight="1">
      <c r="B14" s="513">
        <v>44044</v>
      </c>
      <c r="C14" s="284">
        <v>910</v>
      </c>
      <c r="D14" s="284">
        <v>799</v>
      </c>
      <c r="E14" s="284">
        <v>1169</v>
      </c>
      <c r="F14" s="284">
        <v>1079</v>
      </c>
      <c r="G14" s="284">
        <v>1041</v>
      </c>
      <c r="H14" s="284">
        <v>895</v>
      </c>
      <c r="I14" s="301"/>
      <c r="J14" s="301"/>
    </row>
    <row r="15" spans="2:10" ht="15.75" customHeight="1">
      <c r="B15" s="513">
        <v>44075</v>
      </c>
      <c r="C15" s="284">
        <v>910</v>
      </c>
      <c r="D15" s="284">
        <v>699</v>
      </c>
      <c r="E15" s="284">
        <v>1249</v>
      </c>
      <c r="F15" s="284">
        <v>1079</v>
      </c>
      <c r="G15" s="284">
        <v>1051</v>
      </c>
      <c r="H15" s="284">
        <v>901</v>
      </c>
      <c r="I15" s="301"/>
      <c r="J15" s="301"/>
    </row>
    <row r="16" spans="2:10" ht="15.75" customHeight="1">
      <c r="B16" s="513">
        <v>44105</v>
      </c>
      <c r="C16" s="284">
        <v>850</v>
      </c>
      <c r="D16" s="284">
        <v>560</v>
      </c>
      <c r="E16" s="284">
        <v>1249</v>
      </c>
      <c r="F16" s="284">
        <v>1150</v>
      </c>
      <c r="G16" s="284">
        <v>1158</v>
      </c>
      <c r="H16" s="284">
        <v>910</v>
      </c>
      <c r="I16" s="301"/>
      <c r="J16" s="301"/>
    </row>
    <row r="17" spans="2:10" ht="15.75" customHeight="1">
      <c r="B17" s="513">
        <v>44136</v>
      </c>
      <c r="C17" s="284">
        <v>910</v>
      </c>
      <c r="D17" s="284">
        <v>779</v>
      </c>
      <c r="E17" s="284">
        <v>1339</v>
      </c>
      <c r="F17" s="284">
        <v>1150</v>
      </c>
      <c r="G17" s="284">
        <v>1069</v>
      </c>
      <c r="H17" s="284">
        <v>898</v>
      </c>
      <c r="I17" s="301"/>
      <c r="J17" s="301"/>
    </row>
    <row r="18" spans="2:10" ht="15.75" customHeight="1">
      <c r="B18" s="513">
        <v>44166</v>
      </c>
      <c r="C18" s="284">
        <v>910</v>
      </c>
      <c r="D18" s="284">
        <v>699</v>
      </c>
      <c r="E18" s="284">
        <v>1399</v>
      </c>
      <c r="F18" s="284">
        <v>1060</v>
      </c>
      <c r="G18" s="284">
        <v>1063</v>
      </c>
      <c r="H18" s="284">
        <v>896</v>
      </c>
      <c r="I18" s="301"/>
      <c r="J18" s="301"/>
    </row>
    <row r="19" spans="2:10" ht="15.75" customHeight="1">
      <c r="B19" s="513">
        <v>44197</v>
      </c>
      <c r="C19" s="284">
        <v>910</v>
      </c>
      <c r="D19" s="284">
        <v>699</v>
      </c>
      <c r="E19" s="284">
        <v>1139</v>
      </c>
      <c r="F19" s="284">
        <v>1090</v>
      </c>
      <c r="G19" s="284">
        <v>1062</v>
      </c>
      <c r="H19" s="284">
        <v>901</v>
      </c>
      <c r="I19" s="301"/>
      <c r="J19" s="301"/>
    </row>
    <row r="20" spans="2:10" ht="15.75" customHeight="1">
      <c r="B20" s="513">
        <v>44228</v>
      </c>
      <c r="C20" s="284">
        <v>989</v>
      </c>
      <c r="D20" s="284">
        <v>799</v>
      </c>
      <c r="E20" s="284">
        <v>1399</v>
      </c>
      <c r="F20" s="284">
        <v>1039</v>
      </c>
      <c r="G20" s="284">
        <v>1072</v>
      </c>
      <c r="H20" s="284">
        <v>900</v>
      </c>
      <c r="I20" s="301"/>
      <c r="J20" s="301"/>
    </row>
    <row r="21" spans="2:10" ht="15.75" customHeight="1">
      <c r="B21" s="513">
        <v>44256</v>
      </c>
      <c r="C21" s="284">
        <v>989</v>
      </c>
      <c r="D21" s="284">
        <v>790</v>
      </c>
      <c r="E21" s="284">
        <v>1399</v>
      </c>
      <c r="F21" s="284">
        <v>1090</v>
      </c>
      <c r="G21" s="284">
        <v>1070</v>
      </c>
      <c r="H21" s="284">
        <v>911</v>
      </c>
      <c r="I21" s="301"/>
      <c r="J21" s="301"/>
    </row>
    <row r="22" spans="2:10" ht="15.75" customHeight="1">
      <c r="B22" s="513">
        <v>44287</v>
      </c>
      <c r="C22" s="284">
        <v>910</v>
      </c>
      <c r="D22" s="284">
        <v>799</v>
      </c>
      <c r="E22" s="284">
        <v>1399</v>
      </c>
      <c r="F22" s="284">
        <v>1039</v>
      </c>
      <c r="G22" s="284">
        <v>1088</v>
      </c>
      <c r="H22" s="284">
        <v>920</v>
      </c>
      <c r="I22" s="301"/>
      <c r="J22" s="301"/>
    </row>
    <row r="23" spans="2:10" ht="15.75" customHeight="1">
      <c r="B23" s="513">
        <v>44317</v>
      </c>
      <c r="C23" s="284">
        <v>950</v>
      </c>
      <c r="D23" s="284">
        <v>849</v>
      </c>
      <c r="E23" s="284">
        <v>1399</v>
      </c>
      <c r="F23" s="284">
        <v>1039</v>
      </c>
      <c r="G23" s="284">
        <v>1081</v>
      </c>
      <c r="H23" s="284">
        <v>918</v>
      </c>
      <c r="I23" s="301"/>
      <c r="J23" s="301"/>
    </row>
    <row r="24" spans="2:10" ht="15.75" customHeight="1">
      <c r="B24" s="513">
        <v>44348</v>
      </c>
      <c r="C24" s="284">
        <v>950</v>
      </c>
      <c r="D24" s="284">
        <v>849</v>
      </c>
      <c r="E24" s="284">
        <v>1320</v>
      </c>
      <c r="F24" s="284">
        <v>1050</v>
      </c>
      <c r="G24" s="284">
        <v>1057</v>
      </c>
      <c r="H24" s="284">
        <v>911</v>
      </c>
      <c r="I24" s="301"/>
      <c r="J24" s="301"/>
    </row>
    <row r="25" spans="2:10" ht="15.75" customHeight="1">
      <c r="B25" s="513">
        <v>44378</v>
      </c>
      <c r="C25" s="562">
        <v>910</v>
      </c>
      <c r="D25" s="562">
        <v>820</v>
      </c>
      <c r="E25" s="562">
        <v>1320</v>
      </c>
      <c r="F25" s="562">
        <v>1070</v>
      </c>
      <c r="G25" s="562">
        <v>1082</v>
      </c>
      <c r="H25" s="562">
        <v>916</v>
      </c>
      <c r="I25" s="301"/>
      <c r="J25" s="301"/>
    </row>
    <row r="26" spans="2:10" ht="15.75" customHeight="1">
      <c r="B26" s="513">
        <v>44409</v>
      </c>
      <c r="C26" s="562">
        <v>910</v>
      </c>
      <c r="D26" s="562">
        <v>800</v>
      </c>
      <c r="E26" s="562">
        <v>1320</v>
      </c>
      <c r="F26" s="562">
        <v>1110</v>
      </c>
      <c r="G26" s="562">
        <v>1108</v>
      </c>
      <c r="H26" s="562">
        <v>911</v>
      </c>
      <c r="I26" s="301"/>
      <c r="J26" s="301"/>
    </row>
    <row r="27" spans="2:10" ht="15.75" customHeight="1">
      <c r="B27" s="513">
        <v>44440</v>
      </c>
      <c r="C27" s="562">
        <v>850</v>
      </c>
      <c r="D27" s="562">
        <v>790</v>
      </c>
      <c r="E27" s="562">
        <v>1399</v>
      </c>
      <c r="F27" s="562">
        <v>1090</v>
      </c>
      <c r="G27" s="562">
        <v>1130</v>
      </c>
      <c r="H27" s="562">
        <v>913</v>
      </c>
      <c r="I27" s="301"/>
      <c r="J27" s="301"/>
    </row>
    <row r="28" spans="2:10" ht="15.75" customHeight="1">
      <c r="B28" s="513">
        <v>44470</v>
      </c>
      <c r="C28" s="562">
        <v>850</v>
      </c>
      <c r="D28" s="562">
        <v>790</v>
      </c>
      <c r="E28" s="562">
        <v>1399</v>
      </c>
      <c r="F28" s="562">
        <v>1289</v>
      </c>
      <c r="G28" s="562">
        <v>1139</v>
      </c>
      <c r="H28" s="562">
        <v>916</v>
      </c>
      <c r="I28" s="301"/>
      <c r="J28" s="301"/>
    </row>
    <row r="29" spans="2:10" ht="15.75" customHeight="1">
      <c r="B29" s="513">
        <v>44501</v>
      </c>
      <c r="C29" s="562">
        <v>799</v>
      </c>
      <c r="D29" s="562">
        <v>810</v>
      </c>
      <c r="E29" s="562">
        <v>1459</v>
      </c>
      <c r="F29" s="562">
        <v>1090</v>
      </c>
      <c r="G29" s="562">
        <v>1158</v>
      </c>
      <c r="H29" s="562">
        <v>922</v>
      </c>
      <c r="I29" s="301"/>
      <c r="J29" s="301"/>
    </row>
    <row r="30" spans="2:10" ht="15.75" customHeight="1">
      <c r="B30" s="513">
        <v>44531</v>
      </c>
      <c r="C30" s="562">
        <v>850</v>
      </c>
      <c r="D30" s="562">
        <v>850</v>
      </c>
      <c r="E30" s="562">
        <v>1399</v>
      </c>
      <c r="F30" s="562">
        <v>1359</v>
      </c>
      <c r="G30" s="562">
        <v>1184</v>
      </c>
      <c r="H30" s="562">
        <v>929</v>
      </c>
      <c r="I30" s="301"/>
      <c r="J30" s="301"/>
    </row>
    <row r="31" spans="2:10">
      <c r="B31" s="945" t="s">
        <v>687</v>
      </c>
      <c r="C31" s="945"/>
      <c r="D31" s="945"/>
      <c r="E31" s="945"/>
      <c r="F31" s="945"/>
      <c r="G31" s="945"/>
      <c r="H31" s="945"/>
    </row>
    <row r="33" spans="3:8">
      <c r="C33" s="11"/>
      <c r="D33" s="11"/>
      <c r="E33" s="11"/>
      <c r="F33" s="11"/>
      <c r="G33" s="11"/>
      <c r="H33" s="11"/>
    </row>
  </sheetData>
  <mergeCells count="5">
    <mergeCell ref="B31:H31"/>
    <mergeCell ref="B1:H1"/>
    <mergeCell ref="B3:H3"/>
    <mergeCell ref="B4:H4"/>
    <mergeCell ref="B5:H5"/>
  </mergeCells>
  <pageMargins left="0.70866141732283472" right="0.70866141732283472" top="0.74803149606299213" bottom="0.74803149606299213" header="0.31496062992125984" footer="0.31496062992125984"/>
  <pageSetup orientation="portrait" r:id="rId1"/>
  <headerFooter scaleWithDoc="0">
    <oddFooter>&amp;C&amp;11&amp;A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tint="0.79998168889431442"/>
    <pageSetUpPr fitToPage="1"/>
  </sheetPr>
  <dimension ref="A1"/>
  <sheetViews>
    <sheetView topLeftCell="A4" zoomScaleNormal="100" workbookViewId="0">
      <selection activeCell="G15" sqref="G15"/>
    </sheetView>
  </sheetViews>
  <sheetFormatPr baseColWidth="10" defaultColWidth="10.921875" defaultRowHeight="17.399999999999999"/>
  <cols>
    <col min="1" max="1" width="5.84375" customWidth="1"/>
    <col min="2" max="2" width="12.4609375" customWidth="1"/>
  </cols>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DCF85-AD27-4CD0-94F6-4C6F18820B7C}">
  <sheetPr>
    <tabColor theme="6" tint="0.79998168889431442"/>
    <pageSetUpPr fitToPage="1"/>
  </sheetPr>
  <dimension ref="A1:P328"/>
  <sheetViews>
    <sheetView zoomScale="90" zoomScaleNormal="90" workbookViewId="0">
      <selection activeCell="F11" sqref="F11"/>
    </sheetView>
  </sheetViews>
  <sheetFormatPr baseColWidth="10" defaultColWidth="10.921875" defaultRowHeight="13.8"/>
  <cols>
    <col min="1" max="8" width="12.921875" style="523" customWidth="1"/>
    <col min="9" max="9" width="10.921875" style="524"/>
    <col min="10" max="10" width="10.921875" style="525"/>
    <col min="11" max="11" width="9.84375" style="525" bestFit="1" customWidth="1"/>
    <col min="12" max="12" width="10.921875" style="525"/>
    <col min="13" max="16" width="10.921875" style="531"/>
    <col min="17" max="260" width="10.921875" style="498"/>
    <col min="261" max="261" width="8.61328125" style="498" bestFit="1" customWidth="1"/>
    <col min="262" max="516" width="10.921875" style="498"/>
    <col min="517" max="517" width="8.61328125" style="498" bestFit="1" customWidth="1"/>
    <col min="518" max="772" width="10.921875" style="498"/>
    <col min="773" max="773" width="8.61328125" style="498" bestFit="1" customWidth="1"/>
    <col min="774" max="1028" width="10.921875" style="498"/>
    <col min="1029" max="1029" width="8.61328125" style="498" bestFit="1" customWidth="1"/>
    <col min="1030" max="1284" width="10.921875" style="498"/>
    <col min="1285" max="1285" width="8.61328125" style="498" bestFit="1" customWidth="1"/>
    <col min="1286" max="1540" width="10.921875" style="498"/>
    <col min="1541" max="1541" width="8.61328125" style="498" bestFit="1" customWidth="1"/>
    <col min="1542" max="1796" width="10.921875" style="498"/>
    <col min="1797" max="1797" width="8.61328125" style="498" bestFit="1" customWidth="1"/>
    <col min="1798" max="2052" width="10.921875" style="498"/>
    <col min="2053" max="2053" width="8.61328125" style="498" bestFit="1" customWidth="1"/>
    <col min="2054" max="2308" width="10.921875" style="498"/>
    <col min="2309" max="2309" width="8.61328125" style="498" bestFit="1" customWidth="1"/>
    <col min="2310" max="2564" width="10.921875" style="498"/>
    <col min="2565" max="2565" width="8.61328125" style="498" bestFit="1" customWidth="1"/>
    <col min="2566" max="2820" width="10.921875" style="498"/>
    <col min="2821" max="2821" width="8.61328125" style="498" bestFit="1" customWidth="1"/>
    <col min="2822" max="3076" width="10.921875" style="498"/>
    <col min="3077" max="3077" width="8.61328125" style="498" bestFit="1" customWidth="1"/>
    <col min="3078" max="3332" width="10.921875" style="498"/>
    <col min="3333" max="3333" width="8.61328125" style="498" bestFit="1" customWidth="1"/>
    <col min="3334" max="3588" width="10.921875" style="498"/>
    <col min="3589" max="3589" width="8.61328125" style="498" bestFit="1" customWidth="1"/>
    <col min="3590" max="3844" width="10.921875" style="498"/>
    <col min="3845" max="3845" width="8.61328125" style="498" bestFit="1" customWidth="1"/>
    <col min="3846" max="4100" width="10.921875" style="498"/>
    <col min="4101" max="4101" width="8.61328125" style="498" bestFit="1" customWidth="1"/>
    <col min="4102" max="4356" width="10.921875" style="498"/>
    <col min="4357" max="4357" width="8.61328125" style="498" bestFit="1" customWidth="1"/>
    <col min="4358" max="4612" width="10.921875" style="498"/>
    <col min="4613" max="4613" width="8.61328125" style="498" bestFit="1" customWidth="1"/>
    <col min="4614" max="4868" width="10.921875" style="498"/>
    <col min="4869" max="4869" width="8.61328125" style="498" bestFit="1" customWidth="1"/>
    <col min="4870" max="5124" width="10.921875" style="498"/>
    <col min="5125" max="5125" width="8.61328125" style="498" bestFit="1" customWidth="1"/>
    <col min="5126" max="5380" width="10.921875" style="498"/>
    <col min="5381" max="5381" width="8.61328125" style="498" bestFit="1" customWidth="1"/>
    <col min="5382" max="5636" width="10.921875" style="498"/>
    <col min="5637" max="5637" width="8.61328125" style="498" bestFit="1" customWidth="1"/>
    <col min="5638" max="5892" width="10.921875" style="498"/>
    <col min="5893" max="5893" width="8.61328125" style="498" bestFit="1" customWidth="1"/>
    <col min="5894" max="6148" width="10.921875" style="498"/>
    <col min="6149" max="6149" width="8.61328125" style="498" bestFit="1" customWidth="1"/>
    <col min="6150" max="6404" width="10.921875" style="498"/>
    <col min="6405" max="6405" width="8.61328125" style="498" bestFit="1" customWidth="1"/>
    <col min="6406" max="6660" width="10.921875" style="498"/>
    <col min="6661" max="6661" width="8.61328125" style="498" bestFit="1" customWidth="1"/>
    <col min="6662" max="6916" width="10.921875" style="498"/>
    <col min="6917" max="6917" width="8.61328125" style="498" bestFit="1" customWidth="1"/>
    <col min="6918" max="7172" width="10.921875" style="498"/>
    <col min="7173" max="7173" width="8.61328125" style="498" bestFit="1" customWidth="1"/>
    <col min="7174" max="7428" width="10.921875" style="498"/>
    <col min="7429" max="7429" width="8.61328125" style="498" bestFit="1" customWidth="1"/>
    <col min="7430" max="7684" width="10.921875" style="498"/>
    <col min="7685" max="7685" width="8.61328125" style="498" bestFit="1" customWidth="1"/>
    <col min="7686" max="7940" width="10.921875" style="498"/>
    <col min="7941" max="7941" width="8.61328125" style="498" bestFit="1" customWidth="1"/>
    <col min="7942" max="8196" width="10.921875" style="498"/>
    <col min="8197" max="8197" width="8.61328125" style="498" bestFit="1" customWidth="1"/>
    <col min="8198" max="8452" width="10.921875" style="498"/>
    <col min="8453" max="8453" width="8.61328125" style="498" bestFit="1" customWidth="1"/>
    <col min="8454" max="8708" width="10.921875" style="498"/>
    <col min="8709" max="8709" width="8.61328125" style="498" bestFit="1" customWidth="1"/>
    <col min="8710" max="8964" width="10.921875" style="498"/>
    <col min="8965" max="8965" width="8.61328125" style="498" bestFit="1" customWidth="1"/>
    <col min="8966" max="9220" width="10.921875" style="498"/>
    <col min="9221" max="9221" width="8.61328125" style="498" bestFit="1" customWidth="1"/>
    <col min="9222" max="9476" width="10.921875" style="498"/>
    <col min="9477" max="9477" width="8.61328125" style="498" bestFit="1" customWidth="1"/>
    <col min="9478" max="9732" width="10.921875" style="498"/>
    <col min="9733" max="9733" width="8.61328125" style="498" bestFit="1" customWidth="1"/>
    <col min="9734" max="9988" width="10.921875" style="498"/>
    <col min="9989" max="9989" width="8.61328125" style="498" bestFit="1" customWidth="1"/>
    <col min="9990" max="10244" width="10.921875" style="498"/>
    <col min="10245" max="10245" width="8.61328125" style="498" bestFit="1" customWidth="1"/>
    <col min="10246" max="10500" width="10.921875" style="498"/>
    <col min="10501" max="10501" width="8.61328125" style="498" bestFit="1" customWidth="1"/>
    <col min="10502" max="10756" width="10.921875" style="498"/>
    <col min="10757" max="10757" width="8.61328125" style="498" bestFit="1" customWidth="1"/>
    <col min="10758" max="11012" width="10.921875" style="498"/>
    <col min="11013" max="11013" width="8.61328125" style="498" bestFit="1" customWidth="1"/>
    <col min="11014" max="11268" width="10.921875" style="498"/>
    <col min="11269" max="11269" width="8.61328125" style="498" bestFit="1" customWidth="1"/>
    <col min="11270" max="11524" width="10.921875" style="498"/>
    <col min="11525" max="11525" width="8.61328125" style="498" bestFit="1" customWidth="1"/>
    <col min="11526" max="11780" width="10.921875" style="498"/>
    <col min="11781" max="11781" width="8.61328125" style="498" bestFit="1" customWidth="1"/>
    <col min="11782" max="12036" width="10.921875" style="498"/>
    <col min="12037" max="12037" width="8.61328125" style="498" bestFit="1" customWidth="1"/>
    <col min="12038" max="12292" width="10.921875" style="498"/>
    <col min="12293" max="12293" width="8.61328125" style="498" bestFit="1" customWidth="1"/>
    <col min="12294" max="12548" width="10.921875" style="498"/>
    <col min="12549" max="12549" width="8.61328125" style="498" bestFit="1" customWidth="1"/>
    <col min="12550" max="12804" width="10.921875" style="498"/>
    <col min="12805" max="12805" width="8.61328125" style="498" bestFit="1" customWidth="1"/>
    <col min="12806" max="13060" width="10.921875" style="498"/>
    <col min="13061" max="13061" width="8.61328125" style="498" bestFit="1" customWidth="1"/>
    <col min="13062" max="13316" width="10.921875" style="498"/>
    <col min="13317" max="13317" width="8.61328125" style="498" bestFit="1" customWidth="1"/>
    <col min="13318" max="13572" width="10.921875" style="498"/>
    <col min="13573" max="13573" width="8.61328125" style="498" bestFit="1" customWidth="1"/>
    <col min="13574" max="13828" width="10.921875" style="498"/>
    <col min="13829" max="13829" width="8.61328125" style="498" bestFit="1" customWidth="1"/>
    <col min="13830" max="14084" width="10.921875" style="498"/>
    <col min="14085" max="14085" width="8.61328125" style="498" bestFit="1" customWidth="1"/>
    <col min="14086" max="14340" width="10.921875" style="498"/>
    <col min="14341" max="14341" width="8.61328125" style="498" bestFit="1" customWidth="1"/>
    <col min="14342" max="14596" width="10.921875" style="498"/>
    <col min="14597" max="14597" width="8.61328125" style="498" bestFit="1" customWidth="1"/>
    <col min="14598" max="14852" width="10.921875" style="498"/>
    <col min="14853" max="14853" width="8.61328125" style="498" bestFit="1" customWidth="1"/>
    <col min="14854" max="15108" width="10.921875" style="498"/>
    <col min="15109" max="15109" width="8.61328125" style="498" bestFit="1" customWidth="1"/>
    <col min="15110" max="15364" width="10.921875" style="498"/>
    <col min="15365" max="15365" width="8.61328125" style="498" bestFit="1" customWidth="1"/>
    <col min="15366" max="15620" width="10.921875" style="498"/>
    <col min="15621" max="15621" width="8.61328125" style="498" bestFit="1" customWidth="1"/>
    <col min="15622" max="15876" width="10.921875" style="498"/>
    <col min="15877" max="15877" width="8.61328125" style="498" bestFit="1" customWidth="1"/>
    <col min="15878" max="16132" width="10.921875" style="498"/>
    <col min="16133" max="16133" width="8.61328125" style="498" bestFit="1" customWidth="1"/>
    <col min="16134" max="16378" width="10.921875" style="498"/>
    <col min="16379" max="16384" width="10.921875" style="498" customWidth="1"/>
  </cols>
  <sheetData>
    <row r="1" spans="1:12" ht="17.399999999999999">
      <c r="A1" s="526" t="s">
        <v>224</v>
      </c>
      <c r="B1" s="526" t="s">
        <v>202</v>
      </c>
      <c r="C1" s="526" t="s">
        <v>688</v>
      </c>
      <c r="D1" s="526" t="s">
        <v>689</v>
      </c>
      <c r="E1" s="526" t="s">
        <v>690</v>
      </c>
      <c r="F1" s="526" t="s">
        <v>691</v>
      </c>
      <c r="G1" s="493" t="s">
        <v>692</v>
      </c>
      <c r="H1" s="493" t="s">
        <v>693</v>
      </c>
      <c r="I1" s="493" t="s">
        <v>694</v>
      </c>
      <c r="J1" s="493" t="s">
        <v>695</v>
      </c>
      <c r="K1" s="493" t="s">
        <v>696</v>
      </c>
      <c r="L1" s="493" t="s">
        <v>697</v>
      </c>
    </row>
    <row r="2" spans="1:12" ht="17.399999999999999">
      <c r="A2" s="527">
        <v>43101</v>
      </c>
      <c r="B2" s="526">
        <v>2018</v>
      </c>
      <c r="C2" s="526">
        <v>526.76401313995609</v>
      </c>
      <c r="D2" s="526">
        <v>605.53</v>
      </c>
      <c r="E2" s="526">
        <v>318971.41287663759</v>
      </c>
      <c r="F2" s="526">
        <v>17101</v>
      </c>
      <c r="G2" s="493">
        <v>1075</v>
      </c>
      <c r="H2" s="493">
        <v>848</v>
      </c>
      <c r="I2" s="493">
        <v>100</v>
      </c>
      <c r="J2" s="493">
        <v>100</v>
      </c>
      <c r="K2" s="493">
        <v>100</v>
      </c>
      <c r="L2" s="493">
        <v>100</v>
      </c>
    </row>
    <row r="3" spans="1:12" ht="17.399999999999999">
      <c r="A3" s="527">
        <v>43132</v>
      </c>
      <c r="B3" s="526">
        <v>2018</v>
      </c>
      <c r="C3" s="526">
        <v>495.56544584585271</v>
      </c>
      <c r="D3" s="526">
        <v>596.84</v>
      </c>
      <c r="E3" s="526">
        <v>295773.28069863876</v>
      </c>
      <c r="F3" s="526">
        <v>16788.949628236933</v>
      </c>
      <c r="G3" s="493">
        <v>1058</v>
      </c>
      <c r="H3" s="493">
        <v>841</v>
      </c>
      <c r="I3" s="528">
        <f>((E3-E2)/E2)+I2</f>
        <v>99.927272065014265</v>
      </c>
      <c r="J3" s="528">
        <f t="shared" ref="J3:L18" si="0">((F3-F2)/F2)+J2</f>
        <v>99.98175250735261</v>
      </c>
      <c r="K3" s="528">
        <f t="shared" si="0"/>
        <v>99.984186046511624</v>
      </c>
      <c r="L3" s="528">
        <f t="shared" si="0"/>
        <v>99.991745283018872</v>
      </c>
    </row>
    <row r="4" spans="1:12" ht="17.399999999999999">
      <c r="A4" s="527">
        <v>43160</v>
      </c>
      <c r="B4" s="526">
        <v>2018</v>
      </c>
      <c r="C4" s="526">
        <v>514.13077812871245</v>
      </c>
      <c r="D4" s="526">
        <v>603.45000000000005</v>
      </c>
      <c r="E4" s="526">
        <v>310252.21806177153</v>
      </c>
      <c r="F4" s="526">
        <v>16809.814461659975</v>
      </c>
      <c r="G4" s="493">
        <v>1055</v>
      </c>
      <c r="H4" s="493">
        <v>869</v>
      </c>
      <c r="I4" s="528">
        <f t="shared" ref="I4:L19" si="1">((E4-E3)/E3)+I3</f>
        <v>99.976224889045341</v>
      </c>
      <c r="J4" s="528">
        <f t="shared" si="0"/>
        <v>99.982995279168904</v>
      </c>
      <c r="K4" s="528">
        <f t="shared" si="0"/>
        <v>99.981350507759259</v>
      </c>
      <c r="L4" s="528">
        <f t="shared" si="0"/>
        <v>100.02503898099746</v>
      </c>
    </row>
    <row r="5" spans="1:12" ht="17.399999999999999">
      <c r="A5" s="527">
        <v>43191</v>
      </c>
      <c r="B5" s="526">
        <v>2018</v>
      </c>
      <c r="C5" s="526">
        <v>489.637153560461</v>
      </c>
      <c r="D5" s="526">
        <v>600.54999999999995</v>
      </c>
      <c r="E5" s="526">
        <v>294051.59257073485</v>
      </c>
      <c r="F5" s="526">
        <v>16425.033333333333</v>
      </c>
      <c r="G5" s="493">
        <v>1039</v>
      </c>
      <c r="H5" s="493">
        <v>857</v>
      </c>
      <c r="I5" s="528">
        <f t="shared" si="1"/>
        <v>99.924007291400926</v>
      </c>
      <c r="J5" s="528">
        <f t="shared" si="0"/>
        <v>99.960105012937575</v>
      </c>
      <c r="K5" s="528">
        <f t="shared" si="0"/>
        <v>99.966184630982013</v>
      </c>
      <c r="L5" s="528">
        <f t="shared" si="0"/>
        <v>100.01123000516317</v>
      </c>
    </row>
    <row r="6" spans="1:12" ht="17.399999999999999">
      <c r="A6" s="527">
        <v>43221</v>
      </c>
      <c r="B6" s="526">
        <v>2018</v>
      </c>
      <c r="C6" s="526">
        <v>472.71516704684882</v>
      </c>
      <c r="D6" s="526">
        <v>626.12</v>
      </c>
      <c r="E6" s="526">
        <v>295976.42039137299</v>
      </c>
      <c r="F6" s="526">
        <v>16962.290322580644</v>
      </c>
      <c r="G6" s="493">
        <v>1043</v>
      </c>
      <c r="H6" s="493">
        <v>855</v>
      </c>
      <c r="I6" s="528">
        <f t="shared" si="1"/>
        <v>99.930553176100304</v>
      </c>
      <c r="J6" s="528">
        <f t="shared" si="0"/>
        <v>99.992814656707793</v>
      </c>
      <c r="K6" s="528">
        <f t="shared" si="0"/>
        <v>99.970034486612434</v>
      </c>
      <c r="L6" s="528">
        <f t="shared" si="0"/>
        <v>100.00889628287612</v>
      </c>
    </row>
    <row r="7" spans="1:12" ht="17.399999999999999">
      <c r="A7" s="527">
        <v>43252</v>
      </c>
      <c r="B7" s="526">
        <v>2018</v>
      </c>
      <c r="C7" s="526">
        <v>486.61890554471432</v>
      </c>
      <c r="D7" s="526">
        <v>636</v>
      </c>
      <c r="E7" s="526">
        <v>309489.62392643833</v>
      </c>
      <c r="F7" s="526">
        <v>17243.266666666666</v>
      </c>
      <c r="G7" s="493">
        <v>1031</v>
      </c>
      <c r="H7" s="493">
        <v>858</v>
      </c>
      <c r="I7" s="528">
        <f t="shared" si="1"/>
        <v>99.976209527769115</v>
      </c>
      <c r="J7" s="528">
        <f t="shared" si="0"/>
        <v>100.00937942117902</v>
      </c>
      <c r="K7" s="528">
        <f t="shared" si="0"/>
        <v>99.958529213362198</v>
      </c>
      <c r="L7" s="528">
        <f t="shared" si="0"/>
        <v>100.01240505480595</v>
      </c>
    </row>
    <row r="8" spans="1:12" ht="17.399999999999999">
      <c r="A8" s="527">
        <v>43282</v>
      </c>
      <c r="B8" s="526">
        <v>2018</v>
      </c>
      <c r="C8" s="526">
        <v>484.64459706534194</v>
      </c>
      <c r="D8" s="526">
        <v>652.41999999999996</v>
      </c>
      <c r="E8" s="526">
        <v>316191.82801737037</v>
      </c>
      <c r="F8" s="526">
        <v>17764.774193548386</v>
      </c>
      <c r="G8" s="493">
        <v>1056</v>
      </c>
      <c r="H8" s="493">
        <v>849</v>
      </c>
      <c r="I8" s="528">
        <f t="shared" si="1"/>
        <v>99.997865194301326</v>
      </c>
      <c r="J8" s="528">
        <f t="shared" si="0"/>
        <v>100.03962354701451</v>
      </c>
      <c r="K8" s="528">
        <f t="shared" si="0"/>
        <v>99.982777515981013</v>
      </c>
      <c r="L8" s="528">
        <f t="shared" si="0"/>
        <v>100.00191554431645</v>
      </c>
    </row>
    <row r="9" spans="1:12" ht="17.399999999999999">
      <c r="A9" s="527">
        <v>43313</v>
      </c>
      <c r="B9" s="526">
        <v>2018</v>
      </c>
      <c r="C9" s="526">
        <v>482.57519317917985</v>
      </c>
      <c r="D9" s="526">
        <v>656.25</v>
      </c>
      <c r="E9" s="526">
        <v>316689.97052383679</v>
      </c>
      <c r="F9" s="526">
        <v>17689.774193548386</v>
      </c>
      <c r="G9" s="493">
        <v>1059</v>
      </c>
      <c r="H9" s="493">
        <v>849</v>
      </c>
      <c r="I9" s="528">
        <f t="shared" si="1"/>
        <v>99.999440638263906</v>
      </c>
      <c r="J9" s="528">
        <f t="shared" si="0"/>
        <v>100.03540170894425</v>
      </c>
      <c r="K9" s="528">
        <f t="shared" si="0"/>
        <v>99.98561842507192</v>
      </c>
      <c r="L9" s="528">
        <f t="shared" si="0"/>
        <v>100.00191554431645</v>
      </c>
    </row>
    <row r="10" spans="1:12" ht="17.399999999999999">
      <c r="A10" s="527">
        <v>43344</v>
      </c>
      <c r="B10" s="526">
        <v>2018</v>
      </c>
      <c r="C10" s="526">
        <v>548.20325955495946</v>
      </c>
      <c r="D10" s="526">
        <v>680.91</v>
      </c>
      <c r="E10" s="526">
        <v>373277.08146356745</v>
      </c>
      <c r="F10" s="526">
        <v>18374</v>
      </c>
      <c r="G10" s="493">
        <v>1022</v>
      </c>
      <c r="H10" s="493">
        <v>855</v>
      </c>
      <c r="I10" s="528">
        <f t="shared" si="1"/>
        <v>100.17812362859078</v>
      </c>
      <c r="J10" s="528">
        <f t="shared" si="0"/>
        <v>100.07408088025335</v>
      </c>
      <c r="K10" s="528">
        <f t="shared" si="0"/>
        <v>99.950679803731035</v>
      </c>
      <c r="L10" s="528">
        <f t="shared" si="0"/>
        <v>100.00898268212563</v>
      </c>
    </row>
    <row r="11" spans="1:12" ht="17.399999999999999">
      <c r="A11" s="527">
        <v>43374</v>
      </c>
      <c r="B11" s="526">
        <v>2018</v>
      </c>
      <c r="C11" s="526">
        <v>489.31342370973459</v>
      </c>
      <c r="D11" s="526">
        <v>676.84</v>
      </c>
      <c r="E11" s="526">
        <v>331186.8977036968</v>
      </c>
      <c r="F11" s="526">
        <v>18376.483870967742</v>
      </c>
      <c r="G11" s="493">
        <v>1034</v>
      </c>
      <c r="H11" s="493">
        <v>838</v>
      </c>
      <c r="I11" s="528">
        <f t="shared" si="1"/>
        <v>100.06536507509256</v>
      </c>
      <c r="J11" s="528">
        <f t="shared" si="0"/>
        <v>100.07421606426161</v>
      </c>
      <c r="K11" s="528">
        <f t="shared" si="0"/>
        <v>99.962421486705594</v>
      </c>
      <c r="L11" s="528">
        <f t="shared" si="0"/>
        <v>99.989099641189966</v>
      </c>
    </row>
    <row r="12" spans="1:12" ht="17.399999999999999">
      <c r="A12" s="527">
        <v>43405</v>
      </c>
      <c r="B12" s="526">
        <v>2018</v>
      </c>
      <c r="C12" s="526">
        <v>483.01113818721484</v>
      </c>
      <c r="D12" s="526">
        <v>677.61</v>
      </c>
      <c r="E12" s="526">
        <v>327293.17734703864</v>
      </c>
      <c r="F12" s="526">
        <v>18183.233333333334</v>
      </c>
      <c r="G12" s="493">
        <v>1048</v>
      </c>
      <c r="H12" s="493">
        <v>848</v>
      </c>
      <c r="I12" s="528">
        <f t="shared" si="1"/>
        <v>100.05360820794698</v>
      </c>
      <c r="J12" s="528">
        <f t="shared" si="0"/>
        <v>100.06369987743331</v>
      </c>
      <c r="K12" s="528">
        <f t="shared" si="0"/>
        <v>99.975961138543113</v>
      </c>
      <c r="L12" s="528">
        <f t="shared" si="0"/>
        <v>100.00103281541431</v>
      </c>
    </row>
    <row r="13" spans="1:12" ht="17.399999999999999">
      <c r="A13" s="527">
        <v>43435</v>
      </c>
      <c r="B13" s="526">
        <v>2018</v>
      </c>
      <c r="C13" s="526">
        <v>497.34466978273326</v>
      </c>
      <c r="D13" s="526">
        <v>681.99</v>
      </c>
      <c r="E13" s="526">
        <v>339184.09134512627</v>
      </c>
      <c r="F13" s="526">
        <v>18058.129032258064</v>
      </c>
      <c r="G13" s="493">
        <v>1024</v>
      </c>
      <c r="H13" s="493">
        <v>860</v>
      </c>
      <c r="I13" s="528">
        <f t="shared" si="1"/>
        <v>100.08993928607843</v>
      </c>
      <c r="J13" s="528">
        <f t="shared" si="0"/>
        <v>100.05681967638316</v>
      </c>
      <c r="K13" s="528">
        <f t="shared" si="0"/>
        <v>99.953060375184336</v>
      </c>
      <c r="L13" s="528">
        <f t="shared" si="0"/>
        <v>100.01518375881054</v>
      </c>
    </row>
    <row r="14" spans="1:12" ht="17.399999999999999">
      <c r="A14" s="527">
        <v>43466</v>
      </c>
      <c r="B14" s="526">
        <v>2019</v>
      </c>
      <c r="C14" s="526">
        <v>482.22886004072933</v>
      </c>
      <c r="D14" s="526">
        <v>677.06</v>
      </c>
      <c r="E14" s="526">
        <v>326497.87197917618</v>
      </c>
      <c r="F14" s="526">
        <v>17418.774193548386</v>
      </c>
      <c r="G14" s="493">
        <v>1030</v>
      </c>
      <c r="H14" s="493">
        <v>870</v>
      </c>
      <c r="I14" s="528">
        <f t="shared" si="1"/>
        <v>100.05253712103101</v>
      </c>
      <c r="J14" s="528">
        <f t="shared" si="0"/>
        <v>100.02141430091112</v>
      </c>
      <c r="K14" s="528">
        <f t="shared" si="0"/>
        <v>99.958919750184336</v>
      </c>
      <c r="L14" s="528">
        <f t="shared" si="0"/>
        <v>100.02681166578728</v>
      </c>
    </row>
    <row r="15" spans="1:12" ht="17.399999999999999">
      <c r="A15" s="527">
        <v>43497</v>
      </c>
      <c r="B15" s="526">
        <v>2019</v>
      </c>
      <c r="C15" s="526">
        <v>477.87947560177287</v>
      </c>
      <c r="D15" s="526">
        <v>656.3</v>
      </c>
      <c r="E15" s="526">
        <v>313632.29983744351</v>
      </c>
      <c r="F15" s="526">
        <v>16800.678571428572</v>
      </c>
      <c r="G15" s="493">
        <v>1039</v>
      </c>
      <c r="H15" s="493">
        <v>852</v>
      </c>
      <c r="I15" s="528">
        <f t="shared" si="1"/>
        <v>100.0131323553468</v>
      </c>
      <c r="J15" s="528">
        <f t="shared" si="0"/>
        <v>99.985929850900348</v>
      </c>
      <c r="K15" s="528">
        <f t="shared" si="0"/>
        <v>99.967657614262009</v>
      </c>
      <c r="L15" s="528">
        <f t="shared" si="0"/>
        <v>100.00612201061486</v>
      </c>
    </row>
    <row r="16" spans="1:12" ht="17.399999999999999">
      <c r="A16" s="527">
        <v>43525</v>
      </c>
      <c r="B16" s="526">
        <v>2019</v>
      </c>
      <c r="C16" s="526">
        <v>467.57669299463851</v>
      </c>
      <c r="D16" s="526">
        <v>667.68</v>
      </c>
      <c r="E16" s="526">
        <v>312191.60637866019</v>
      </c>
      <c r="F16" s="526">
        <v>17042.727272727272</v>
      </c>
      <c r="G16" s="493">
        <v>1029</v>
      </c>
      <c r="H16" s="493">
        <v>860</v>
      </c>
      <c r="I16" s="528">
        <f t="shared" si="1"/>
        <v>100.00853878045183</v>
      </c>
      <c r="J16" s="528">
        <f t="shared" si="0"/>
        <v>100.00033692977335</v>
      </c>
      <c r="K16" s="528">
        <f t="shared" si="0"/>
        <v>99.958032975185972</v>
      </c>
      <c r="L16" s="528">
        <f t="shared" si="0"/>
        <v>100.01551168197636</v>
      </c>
    </row>
    <row r="17" spans="1:12" ht="17.399999999999999">
      <c r="A17" s="527">
        <v>43556</v>
      </c>
      <c r="B17" s="526">
        <v>2019</v>
      </c>
      <c r="C17" s="526">
        <v>468.09882119599968</v>
      </c>
      <c r="D17" s="526">
        <v>667.4</v>
      </c>
      <c r="E17" s="526">
        <v>312409.15326621017</v>
      </c>
      <c r="F17" s="526">
        <v>17138.81818181818</v>
      </c>
      <c r="G17" s="493">
        <v>1000</v>
      </c>
      <c r="H17" s="493">
        <v>852</v>
      </c>
      <c r="I17" s="528">
        <f t="shared" si="1"/>
        <v>100.00923561817298</v>
      </c>
      <c r="J17" s="528">
        <f t="shared" si="0"/>
        <v>100.00597516522436</v>
      </c>
      <c r="K17" s="528">
        <f t="shared" si="0"/>
        <v>99.929850273533887</v>
      </c>
      <c r="L17" s="528">
        <f t="shared" si="0"/>
        <v>100.00620935639496</v>
      </c>
    </row>
    <row r="18" spans="1:12" ht="17.399999999999999">
      <c r="A18" s="527">
        <v>43586</v>
      </c>
      <c r="B18" s="526">
        <v>2019</v>
      </c>
      <c r="C18" s="526">
        <v>473.81868707171242</v>
      </c>
      <c r="D18" s="526">
        <v>693.56</v>
      </c>
      <c r="E18" s="526">
        <v>328621.68860545685</v>
      </c>
      <c r="F18" s="526">
        <v>17727.961538461539</v>
      </c>
      <c r="G18" s="493">
        <v>1003</v>
      </c>
      <c r="H18" s="493">
        <v>852</v>
      </c>
      <c r="I18" s="528">
        <f t="shared" si="1"/>
        <v>100.06113081768856</v>
      </c>
      <c r="J18" s="528">
        <f t="shared" si="0"/>
        <v>100.04034995993852</v>
      </c>
      <c r="K18" s="528">
        <f t="shared" si="0"/>
        <v>99.932850273533887</v>
      </c>
      <c r="L18" s="528">
        <f t="shared" si="0"/>
        <v>100.00620935639496</v>
      </c>
    </row>
    <row r="19" spans="1:12" ht="17.399999999999999">
      <c r="A19" s="527">
        <v>43617</v>
      </c>
      <c r="B19" s="526">
        <v>2019</v>
      </c>
      <c r="C19" s="526">
        <v>475.61044269523131</v>
      </c>
      <c r="D19" s="526">
        <v>692.41</v>
      </c>
      <c r="E19" s="526">
        <v>329317.4266266051</v>
      </c>
      <c r="F19" s="526">
        <v>17624.2</v>
      </c>
      <c r="G19" s="493">
        <v>997</v>
      </c>
      <c r="H19" s="493">
        <v>854</v>
      </c>
      <c r="I19" s="528">
        <f t="shared" si="1"/>
        <v>100.06324795738223</v>
      </c>
      <c r="J19" s="528">
        <f t="shared" si="1"/>
        <v>100.03449697237217</v>
      </c>
      <c r="K19" s="528">
        <f t="shared" si="1"/>
        <v>99.926868219695407</v>
      </c>
      <c r="L19" s="528">
        <f t="shared" si="1"/>
        <v>100.00855677423533</v>
      </c>
    </row>
    <row r="20" spans="1:12" ht="17.399999999999999">
      <c r="A20" s="527">
        <v>43647</v>
      </c>
      <c r="B20" s="526">
        <v>2019</v>
      </c>
      <c r="C20" s="526">
        <v>475.55786177351911</v>
      </c>
      <c r="D20" s="526">
        <v>686.06</v>
      </c>
      <c r="E20" s="526">
        <v>326261.22664834047</v>
      </c>
      <c r="F20" s="526">
        <v>17395.354838709678</v>
      </c>
      <c r="G20" s="493">
        <v>1020</v>
      </c>
      <c r="H20" s="493">
        <v>858</v>
      </c>
      <c r="I20" s="528">
        <f t="shared" ref="I20:L35" si="2">((E20-E19)/E19)+I19</f>
        <v>100.053967549693</v>
      </c>
      <c r="J20" s="528">
        <f t="shared" si="2"/>
        <v>100.02151226036877</v>
      </c>
      <c r="K20" s="528">
        <f t="shared" si="2"/>
        <v>99.949937427318275</v>
      </c>
      <c r="L20" s="528">
        <f t="shared" si="2"/>
        <v>100.01324061498474</v>
      </c>
    </row>
    <row r="21" spans="1:12" ht="17.399999999999999">
      <c r="A21" s="527">
        <v>43678</v>
      </c>
      <c r="B21" s="526">
        <v>2019</v>
      </c>
      <c r="C21" s="526">
        <v>457.63729113509004</v>
      </c>
      <c r="D21" s="526">
        <v>713.7</v>
      </c>
      <c r="E21" s="526">
        <v>326615.73468311375</v>
      </c>
      <c r="F21" s="526">
        <v>17811.387096774193</v>
      </c>
      <c r="G21" s="493">
        <v>1019</v>
      </c>
      <c r="H21" s="493">
        <v>850</v>
      </c>
      <c r="I21" s="528">
        <f t="shared" si="2"/>
        <v>100.05505412696856</v>
      </c>
      <c r="J21" s="528">
        <f t="shared" si="2"/>
        <v>100.04542854502763</v>
      </c>
      <c r="K21" s="528">
        <f t="shared" si="2"/>
        <v>99.948957035161413</v>
      </c>
      <c r="L21" s="528">
        <f t="shared" si="2"/>
        <v>100.00391660566073</v>
      </c>
    </row>
    <row r="22" spans="1:12" ht="17.399999999999999">
      <c r="A22" s="527">
        <v>43709</v>
      </c>
      <c r="B22" s="526">
        <v>2019</v>
      </c>
      <c r="C22" s="526">
        <v>450.86018289965739</v>
      </c>
      <c r="D22" s="526">
        <v>718.44</v>
      </c>
      <c r="E22" s="526">
        <v>323915.98980242986</v>
      </c>
      <c r="F22" s="526">
        <v>17833.400000000001</v>
      </c>
      <c r="G22" s="493">
        <v>1036</v>
      </c>
      <c r="H22" s="493">
        <v>860</v>
      </c>
      <c r="I22" s="528">
        <f t="shared" si="2"/>
        <v>100.04678831306555</v>
      </c>
      <c r="J22" s="528">
        <f t="shared" si="2"/>
        <v>100.04666443435541</v>
      </c>
      <c r="K22" s="528">
        <f t="shared" si="2"/>
        <v>99.965640057732557</v>
      </c>
      <c r="L22" s="528">
        <f t="shared" si="2"/>
        <v>100.01568131154309</v>
      </c>
    </row>
    <row r="23" spans="1:12" ht="17.399999999999999">
      <c r="A23" s="527">
        <v>43739</v>
      </c>
      <c r="B23" s="526">
        <v>2019</v>
      </c>
      <c r="C23" s="526">
        <v>475.89310072347382</v>
      </c>
      <c r="D23" s="526">
        <v>721.03</v>
      </c>
      <c r="E23" s="526">
        <v>343133.20241464634</v>
      </c>
      <c r="F23" s="526">
        <v>18352.806451612902</v>
      </c>
      <c r="G23" s="493">
        <v>1016</v>
      </c>
      <c r="H23" s="493">
        <v>844</v>
      </c>
      <c r="I23" s="528">
        <f t="shared" si="2"/>
        <v>100.10611608081156</v>
      </c>
      <c r="J23" s="528">
        <f t="shared" si="2"/>
        <v>100.07578992089263</v>
      </c>
      <c r="K23" s="528">
        <f t="shared" si="2"/>
        <v>99.946335038427534</v>
      </c>
      <c r="L23" s="528">
        <f t="shared" si="2"/>
        <v>99.997076660380301</v>
      </c>
    </row>
    <row r="24" spans="1:12" ht="17.399999999999999">
      <c r="A24" s="527">
        <v>43770</v>
      </c>
      <c r="B24" s="526">
        <v>2019</v>
      </c>
      <c r="C24" s="526">
        <v>489.04519227923464</v>
      </c>
      <c r="D24" s="526">
        <v>776.53</v>
      </c>
      <c r="E24" s="526">
        <v>379758.26316059404</v>
      </c>
      <c r="F24" s="526">
        <v>20124.133333333335</v>
      </c>
      <c r="G24" s="493">
        <v>1018</v>
      </c>
      <c r="H24" s="493">
        <v>860</v>
      </c>
      <c r="I24" s="528">
        <f t="shared" si="2"/>
        <v>100.21285323270538</v>
      </c>
      <c r="J24" s="528">
        <f t="shared" si="2"/>
        <v>100.17230523512485</v>
      </c>
      <c r="K24" s="528">
        <f t="shared" si="2"/>
        <v>99.948303542364542</v>
      </c>
      <c r="L24" s="528">
        <f t="shared" si="2"/>
        <v>100.01603400635186</v>
      </c>
    </row>
    <row r="25" spans="1:12" ht="17.399999999999999">
      <c r="A25" s="527">
        <v>43800</v>
      </c>
      <c r="B25" s="526">
        <v>2019</v>
      </c>
      <c r="C25" s="526">
        <v>478.82288509528576</v>
      </c>
      <c r="D25" s="526">
        <v>770.39</v>
      </c>
      <c r="E25" s="526">
        <v>368880.36244855716</v>
      </c>
      <c r="F25" s="526">
        <v>20699.129032258064</v>
      </c>
      <c r="G25" s="493">
        <v>1012</v>
      </c>
      <c r="H25" s="493">
        <v>887</v>
      </c>
      <c r="I25" s="528">
        <f t="shared" si="2"/>
        <v>100.1842089561556</v>
      </c>
      <c r="J25" s="528">
        <f t="shared" si="2"/>
        <v>100.20087768042724</v>
      </c>
      <c r="K25" s="528">
        <f t="shared" si="2"/>
        <v>99.942409632737821</v>
      </c>
      <c r="L25" s="528">
        <f t="shared" si="2"/>
        <v>100.04742935518907</v>
      </c>
    </row>
    <row r="26" spans="1:12" ht="17.399999999999999">
      <c r="A26" s="527">
        <v>43831</v>
      </c>
      <c r="B26" s="526">
        <v>2020</v>
      </c>
      <c r="C26" s="526">
        <v>485.83611795904483</v>
      </c>
      <c r="D26" s="526">
        <v>772.65</v>
      </c>
      <c r="E26" s="526">
        <v>375381.276541056</v>
      </c>
      <c r="F26" s="526">
        <v>20834.903225806451</v>
      </c>
      <c r="G26" s="493">
        <v>1020</v>
      </c>
      <c r="H26" s="493">
        <v>891</v>
      </c>
      <c r="I26" s="528">
        <f t="shared" si="2"/>
        <v>100.20183232338867</v>
      </c>
      <c r="J26" s="528">
        <f t="shared" si="2"/>
        <v>100.20743709620443</v>
      </c>
      <c r="K26" s="528">
        <f t="shared" si="2"/>
        <v>99.950314771077743</v>
      </c>
      <c r="L26" s="528">
        <f t="shared" si="2"/>
        <v>100.05193893805266</v>
      </c>
    </row>
    <row r="27" spans="1:12" ht="17.399999999999999">
      <c r="A27" s="527">
        <v>43862</v>
      </c>
      <c r="B27" s="526">
        <v>2020</v>
      </c>
      <c r="C27" s="526">
        <v>487.76342375700193</v>
      </c>
      <c r="D27" s="526">
        <v>796.38</v>
      </c>
      <c r="E27" s="526">
        <v>388445.03541160119</v>
      </c>
      <c r="F27" s="526">
        <v>21530.862068965518</v>
      </c>
      <c r="G27" s="493">
        <v>1027</v>
      </c>
      <c r="H27" s="493">
        <v>886</v>
      </c>
      <c r="I27" s="528">
        <f t="shared" si="2"/>
        <v>100.23663362991871</v>
      </c>
      <c r="J27" s="528">
        <f t="shared" si="2"/>
        <v>100.24084060356016</v>
      </c>
      <c r="K27" s="528">
        <f t="shared" si="2"/>
        <v>99.957177516175776</v>
      </c>
      <c r="L27" s="528">
        <f t="shared" si="2"/>
        <v>100.04632726577432</v>
      </c>
    </row>
    <row r="28" spans="1:12" ht="17.399999999999999">
      <c r="A28" s="527">
        <v>43891</v>
      </c>
      <c r="B28" s="526">
        <v>2020</v>
      </c>
      <c r="C28" s="526">
        <v>494.50513305175457</v>
      </c>
      <c r="D28" s="526">
        <v>839.97</v>
      </c>
      <c r="E28" s="526">
        <v>415369.47660948231</v>
      </c>
      <c r="F28" s="526">
        <v>22503.741935483871</v>
      </c>
      <c r="G28" s="493">
        <v>1046</v>
      </c>
      <c r="H28" s="493">
        <v>912</v>
      </c>
      <c r="I28" s="528">
        <f t="shared" si="2"/>
        <v>100.30594701725381</v>
      </c>
      <c r="J28" s="528">
        <f t="shared" si="2"/>
        <v>100.28602596880016</v>
      </c>
      <c r="K28" s="528">
        <f t="shared" si="2"/>
        <v>99.975678003030694</v>
      </c>
      <c r="L28" s="528">
        <f t="shared" si="2"/>
        <v>100.07567263823482</v>
      </c>
    </row>
    <row r="29" spans="1:12" ht="17.399999999999999">
      <c r="A29" s="527">
        <v>43922</v>
      </c>
      <c r="B29" s="526">
        <v>2020</v>
      </c>
      <c r="C29" s="526">
        <v>485.93022164445802</v>
      </c>
      <c r="D29" s="526">
        <v>853.38</v>
      </c>
      <c r="E29" s="526">
        <v>414683.13254694757</v>
      </c>
      <c r="F29" s="526">
        <v>23391.4</v>
      </c>
      <c r="G29" s="493">
        <v>1056</v>
      </c>
      <c r="H29" s="493">
        <v>913</v>
      </c>
      <c r="I29" s="528">
        <f t="shared" si="2"/>
        <v>100.30429464725269</v>
      </c>
      <c r="J29" s="528">
        <f t="shared" si="2"/>
        <v>100.32547087832059</v>
      </c>
      <c r="K29" s="528">
        <f t="shared" si="2"/>
        <v>99.985238232476206</v>
      </c>
      <c r="L29" s="528">
        <f t="shared" si="2"/>
        <v>100.07676912946289</v>
      </c>
    </row>
    <row r="30" spans="1:12" ht="17.399999999999999">
      <c r="A30" s="527">
        <v>43952</v>
      </c>
      <c r="B30" s="526">
        <v>2020</v>
      </c>
      <c r="C30" s="526">
        <v>488.60434020492249</v>
      </c>
      <c r="D30" s="526">
        <v>821.81</v>
      </c>
      <c r="E30" s="526">
        <v>401539.93282380735</v>
      </c>
      <c r="F30" s="526">
        <v>23366.354838709678</v>
      </c>
      <c r="G30" s="493">
        <v>1091</v>
      </c>
      <c r="H30" s="493">
        <v>927</v>
      </c>
      <c r="I30" s="528">
        <f t="shared" si="2"/>
        <v>100.27260008653492</v>
      </c>
      <c r="J30" s="528">
        <f t="shared" si="2"/>
        <v>100.32440017877758</v>
      </c>
      <c r="K30" s="528">
        <f t="shared" si="2"/>
        <v>100.01838217187014</v>
      </c>
      <c r="L30" s="528">
        <f t="shared" si="2"/>
        <v>100.09210319298973</v>
      </c>
    </row>
    <row r="31" spans="1:12" ht="17.399999999999999">
      <c r="A31" s="527">
        <v>43983</v>
      </c>
      <c r="B31" s="526">
        <v>2020</v>
      </c>
      <c r="C31" s="526">
        <v>506.83333341292433</v>
      </c>
      <c r="D31" s="526">
        <v>792.72</v>
      </c>
      <c r="E31" s="526">
        <v>401776.92006309336</v>
      </c>
      <c r="F31" s="526">
        <v>22901.533333333333</v>
      </c>
      <c r="G31" s="493">
        <v>1072</v>
      </c>
      <c r="H31" s="493">
        <v>914</v>
      </c>
      <c r="I31" s="528">
        <f t="shared" si="2"/>
        <v>100.27319028247787</v>
      </c>
      <c r="J31" s="528">
        <f t="shared" si="2"/>
        <v>100.30450740951234</v>
      </c>
      <c r="K31" s="528">
        <f t="shared" si="2"/>
        <v>100.00096695647143</v>
      </c>
      <c r="L31" s="528">
        <f t="shared" si="2"/>
        <v>100.07807946051939</v>
      </c>
    </row>
    <row r="32" spans="1:12" ht="17.399999999999999">
      <c r="A32" s="527">
        <v>44013</v>
      </c>
      <c r="B32" s="526">
        <v>2020</v>
      </c>
      <c r="C32" s="526">
        <v>534.75582564397189</v>
      </c>
      <c r="D32" s="526">
        <v>784.73</v>
      </c>
      <c r="E32" s="526">
        <v>419638.93905759405</v>
      </c>
      <c r="F32" s="526">
        <v>23378.064516129034</v>
      </c>
      <c r="G32" s="493">
        <v>1050</v>
      </c>
      <c r="H32" s="493">
        <v>906</v>
      </c>
      <c r="I32" s="528">
        <f t="shared" si="2"/>
        <v>100.31764783616636</v>
      </c>
      <c r="J32" s="528">
        <f t="shared" si="2"/>
        <v>100.32531523822232</v>
      </c>
      <c r="K32" s="528">
        <f t="shared" si="2"/>
        <v>99.980444568411727</v>
      </c>
      <c r="L32" s="528">
        <f t="shared" si="2"/>
        <v>100.06932672528963</v>
      </c>
    </row>
    <row r="33" spans="1:12" ht="17.399999999999999">
      <c r="A33" s="527">
        <v>44044</v>
      </c>
      <c r="B33" s="526">
        <v>2020</v>
      </c>
      <c r="C33" s="526">
        <v>546.97583411464359</v>
      </c>
      <c r="D33" s="526">
        <v>784.66</v>
      </c>
      <c r="E33" s="526">
        <v>429190.05799639621</v>
      </c>
      <c r="F33" s="526">
        <v>25388.387096774193</v>
      </c>
      <c r="G33" s="493">
        <v>1041</v>
      </c>
      <c r="H33" s="493">
        <v>895</v>
      </c>
      <c r="I33" s="528">
        <f t="shared" si="2"/>
        <v>100.34040816188887</v>
      </c>
      <c r="J33" s="528">
        <f t="shared" si="2"/>
        <v>100.41130706955028</v>
      </c>
      <c r="K33" s="528">
        <f t="shared" si="2"/>
        <v>99.971873139840298</v>
      </c>
      <c r="L33" s="528">
        <f t="shared" si="2"/>
        <v>100.05718544493642</v>
      </c>
    </row>
    <row r="34" spans="1:12" ht="17.399999999999999">
      <c r="A34" s="527">
        <v>44075</v>
      </c>
      <c r="B34" s="526">
        <v>2020</v>
      </c>
      <c r="C34" s="526">
        <v>547.30008592686488</v>
      </c>
      <c r="D34" s="526">
        <v>773.4</v>
      </c>
      <c r="E34" s="526">
        <v>423281.88645583729</v>
      </c>
      <c r="F34" s="526">
        <v>30916.533333333333</v>
      </c>
      <c r="G34" s="493">
        <v>1055</v>
      </c>
      <c r="H34" s="493">
        <v>900</v>
      </c>
      <c r="I34" s="528">
        <f t="shared" si="2"/>
        <v>100.32664229888603</v>
      </c>
      <c r="J34" s="528">
        <f t="shared" si="2"/>
        <v>100.62905017451742</v>
      </c>
      <c r="K34" s="528">
        <f t="shared" si="2"/>
        <v>99.985321746948841</v>
      </c>
      <c r="L34" s="528">
        <f t="shared" si="2"/>
        <v>100.0627720371152</v>
      </c>
    </row>
    <row r="35" spans="1:12" ht="17.399999999999999">
      <c r="A35" s="527">
        <v>44105</v>
      </c>
      <c r="B35" s="526">
        <v>2020</v>
      </c>
      <c r="C35" s="526">
        <v>611.45540506874011</v>
      </c>
      <c r="D35" s="526">
        <v>778.27</v>
      </c>
      <c r="E35" s="526">
        <v>475877.39810284832</v>
      </c>
      <c r="F35" s="526">
        <v>31507.741935483871</v>
      </c>
      <c r="G35" s="493">
        <v>1158</v>
      </c>
      <c r="H35" s="493">
        <v>910</v>
      </c>
      <c r="I35" s="528">
        <f t="shared" si="2"/>
        <v>100.45089876562831</v>
      </c>
      <c r="J35" s="528">
        <f t="shared" si="2"/>
        <v>100.64817290719175</v>
      </c>
      <c r="K35" s="528">
        <f t="shared" si="2"/>
        <v>100.08295207870239</v>
      </c>
      <c r="L35" s="528">
        <f t="shared" si="2"/>
        <v>100.0738831482263</v>
      </c>
    </row>
    <row r="36" spans="1:12" ht="17.399999999999999">
      <c r="A36" s="527">
        <v>44136</v>
      </c>
      <c r="B36" s="526">
        <v>2020</v>
      </c>
      <c r="C36" s="526">
        <v>657.03983530257608</v>
      </c>
      <c r="D36" s="526">
        <v>763.72</v>
      </c>
      <c r="E36" s="526">
        <v>501794.46301728341</v>
      </c>
      <c r="F36" s="526">
        <v>29467.733333333334</v>
      </c>
      <c r="G36" s="493">
        <v>1069</v>
      </c>
      <c r="H36" s="493">
        <v>898</v>
      </c>
      <c r="I36" s="528">
        <f t="shared" ref="I36:L41" si="3">((E36-E35)/E35)+I35</f>
        <v>100.50536040851733</v>
      </c>
      <c r="J36" s="528">
        <f t="shared" si="3"/>
        <v>100.58342664240617</v>
      </c>
      <c r="K36" s="528">
        <f t="shared" si="3"/>
        <v>100.00609542930688</v>
      </c>
      <c r="L36" s="528">
        <f t="shared" si="3"/>
        <v>100.06069633503948</v>
      </c>
    </row>
    <row r="37" spans="1:12" ht="17.399999999999999">
      <c r="A37" s="527">
        <v>44166</v>
      </c>
      <c r="B37" s="526">
        <v>2020</v>
      </c>
      <c r="C37" s="526">
        <v>522.55345354356325</v>
      </c>
      <c r="D37" s="526">
        <v>734.73</v>
      </c>
      <c r="E37" s="526">
        <v>383935.69892206223</v>
      </c>
      <c r="F37" s="526">
        <v>27967.451612903227</v>
      </c>
      <c r="G37" s="493">
        <v>1063</v>
      </c>
      <c r="H37" s="493">
        <v>896</v>
      </c>
      <c r="I37" s="528">
        <f t="shared" si="3"/>
        <v>100.2704858278244</v>
      </c>
      <c r="J37" s="528">
        <f t="shared" si="3"/>
        <v>100.532513947376</v>
      </c>
      <c r="K37" s="528">
        <f t="shared" si="3"/>
        <v>100.00048270713663</v>
      </c>
      <c r="L37" s="528">
        <f t="shared" si="3"/>
        <v>100.05846916354727</v>
      </c>
    </row>
    <row r="38" spans="1:12" ht="17.399999999999999">
      <c r="A38" s="527">
        <v>44197</v>
      </c>
      <c r="B38" s="526">
        <v>2021</v>
      </c>
      <c r="C38" s="526">
        <v>524.3046206835927</v>
      </c>
      <c r="D38" s="526">
        <v>723.56</v>
      </c>
      <c r="E38" s="526">
        <f t="shared" ref="E38:E40" si="4">C38*D38</f>
        <v>379365.85134182032</v>
      </c>
      <c r="F38" s="526">
        <v>25659.741935483871</v>
      </c>
      <c r="G38" s="493">
        <v>1062</v>
      </c>
      <c r="H38" s="493">
        <v>901</v>
      </c>
      <c r="I38" s="528">
        <f t="shared" si="3"/>
        <v>100.25858318997886</v>
      </c>
      <c r="J38" s="528">
        <f>((F38-F37)/F37)+J37</f>
        <v>100.44999982669886</v>
      </c>
      <c r="K38" s="528">
        <f t="shared" si="3"/>
        <v>99.999541973364288</v>
      </c>
      <c r="L38" s="528">
        <f t="shared" si="3"/>
        <v>100.06404952069013</v>
      </c>
    </row>
    <row r="39" spans="1:12" ht="17.399999999999999">
      <c r="A39" s="527">
        <v>44228</v>
      </c>
      <c r="B39" s="526">
        <v>2021</v>
      </c>
      <c r="C39" s="526">
        <v>570.13865280248558</v>
      </c>
      <c r="D39" s="526">
        <v>722.63</v>
      </c>
      <c r="E39" s="526">
        <f t="shared" si="4"/>
        <v>411999.29467466014</v>
      </c>
      <c r="F39" s="526">
        <v>25049.666666666668</v>
      </c>
      <c r="G39" s="493">
        <v>1072</v>
      </c>
      <c r="H39" s="493">
        <v>900</v>
      </c>
      <c r="I39" s="528">
        <f t="shared" si="3"/>
        <v>100.34460422539208</v>
      </c>
      <c r="J39" s="528">
        <f t="shared" si="3"/>
        <v>100.4262242458551</v>
      </c>
      <c r="K39" s="528">
        <f t="shared" si="3"/>
        <v>100.00895816922116</v>
      </c>
      <c r="L39" s="528">
        <f t="shared" si="3"/>
        <v>100.0629396427767</v>
      </c>
    </row>
    <row r="40" spans="1:12" ht="17.399999999999999">
      <c r="A40" s="527">
        <v>44256</v>
      </c>
      <c r="B40" s="526">
        <v>2021</v>
      </c>
      <c r="C40" s="526">
        <v>575.27615541876776</v>
      </c>
      <c r="D40" s="526">
        <v>726.37</v>
      </c>
      <c r="E40" s="526">
        <f t="shared" si="4"/>
        <v>417863.34101153031</v>
      </c>
      <c r="F40" s="526">
        <f>'57'!I20*'61'!D40/10</f>
        <v>23509.458333333332</v>
      </c>
      <c r="G40" s="493">
        <v>1070</v>
      </c>
      <c r="H40" s="493">
        <v>911</v>
      </c>
      <c r="I40" s="528">
        <f t="shared" si="3"/>
        <v>100.35883737193545</v>
      </c>
      <c r="J40" s="528">
        <f t="shared" si="3"/>
        <v>100.3647380650676</v>
      </c>
      <c r="K40" s="528">
        <f t="shared" si="3"/>
        <v>100.00709249757936</v>
      </c>
      <c r="L40" s="528">
        <f t="shared" si="3"/>
        <v>100.07516186499892</v>
      </c>
    </row>
    <row r="41" spans="1:12" ht="17.399999999999999">
      <c r="A41" s="527">
        <v>44287</v>
      </c>
      <c r="B41" s="526">
        <v>2021</v>
      </c>
      <c r="C41" s="526">
        <f>'57'!G21</f>
        <v>595.9091176226982</v>
      </c>
      <c r="D41" s="526">
        <v>707.85</v>
      </c>
      <c r="E41" s="526">
        <f t="shared" ref="E41:E46" si="5">C41*D41</f>
        <v>421814.26890922693</v>
      </c>
      <c r="F41" s="526">
        <f>'57'!I21*'61'!D41/10</f>
        <v>22921.120000000003</v>
      </c>
      <c r="G41" s="493">
        <f>'59'!G22</f>
        <v>1088</v>
      </c>
      <c r="H41" s="493">
        <f>'59'!H22</f>
        <v>920</v>
      </c>
      <c r="I41" s="528">
        <f t="shared" si="3"/>
        <v>100.36829244374944</v>
      </c>
      <c r="J41" s="528">
        <f t="shared" si="3"/>
        <v>100.33971246366958</v>
      </c>
      <c r="K41" s="528">
        <f t="shared" ref="K41" si="6">((G41-G40)/G40)+K40</f>
        <v>100.0239149274859</v>
      </c>
      <c r="L41" s="528">
        <f t="shared" ref="L41" si="7">((H41-H40)/H40)+L40</f>
        <v>100.08504111856642</v>
      </c>
    </row>
    <row r="42" spans="1:12" ht="17.399999999999999">
      <c r="A42" s="527">
        <v>44317</v>
      </c>
      <c r="B42" s="526">
        <v>2021</v>
      </c>
      <c r="C42" s="526">
        <f>'57'!G22</f>
        <v>550.41993363719439</v>
      </c>
      <c r="D42" s="526">
        <v>708.85</v>
      </c>
      <c r="E42" s="526">
        <f t="shared" si="5"/>
        <v>390165.16995872528</v>
      </c>
      <c r="F42" s="526">
        <f>'57'!I22*'61'!D42/10</f>
        <v>22253.880770704425</v>
      </c>
      <c r="G42" s="493">
        <f>'59'!G23</f>
        <v>1081</v>
      </c>
      <c r="H42" s="493">
        <f>'59'!H23</f>
        <v>918</v>
      </c>
      <c r="I42" s="528">
        <f t="shared" ref="I42" si="8">((E42-E41)/E41)+I41</f>
        <v>100.29326155626347</v>
      </c>
      <c r="J42" s="528">
        <f t="shared" ref="J42" si="9">((F42-F41)/F41)+J41</f>
        <v>100.3106022269405</v>
      </c>
      <c r="K42" s="528">
        <f t="shared" ref="K42" si="10">((G42-G41)/G41)+K41</f>
        <v>100.0174811039565</v>
      </c>
      <c r="L42" s="528">
        <f t="shared" ref="L42" si="11">((H42-H41)/H41)+L41</f>
        <v>100.08286720552294</v>
      </c>
    </row>
    <row r="43" spans="1:12" ht="17.399999999999999">
      <c r="A43" s="527">
        <v>44348</v>
      </c>
      <c r="B43" s="526">
        <v>2021</v>
      </c>
      <c r="C43" s="526">
        <f>'57'!G23</f>
        <v>628.28779953260755</v>
      </c>
      <c r="D43" s="526">
        <v>709.85</v>
      </c>
      <c r="E43" s="526">
        <f t="shared" si="5"/>
        <v>445990.09449822147</v>
      </c>
      <c r="F43" s="526">
        <f>'57'!I23*'61'!D43/10</f>
        <v>22077.676133913254</v>
      </c>
      <c r="G43" s="493">
        <f>'59'!G24</f>
        <v>1057</v>
      </c>
      <c r="H43" s="493">
        <f>'59'!H24</f>
        <v>911</v>
      </c>
      <c r="I43" s="528">
        <f t="shared" ref="I43:L44" si="12">((E43-E42)/E42)+I42</f>
        <v>100.43634179211692</v>
      </c>
      <c r="J43" s="528">
        <f t="shared" si="12"/>
        <v>100.30268429844045</v>
      </c>
      <c r="K43" s="528">
        <f t="shared" si="12"/>
        <v>99.995279438831616</v>
      </c>
      <c r="L43" s="528">
        <f t="shared" si="12"/>
        <v>100.07524193319179</v>
      </c>
    </row>
    <row r="44" spans="1:12" ht="17.399999999999999">
      <c r="A44" s="527">
        <v>44378</v>
      </c>
      <c r="B44" s="526">
        <v>2021</v>
      </c>
      <c r="C44" s="526">
        <f>'57'!G24</f>
        <v>590.01634891700269</v>
      </c>
      <c r="D44" s="526">
        <v>710.85</v>
      </c>
      <c r="E44" s="526">
        <f t="shared" si="5"/>
        <v>419413.12162765139</v>
      </c>
      <c r="F44" s="526">
        <f>'57'!I24*'61'!D44/10</f>
        <v>21795.021490617975</v>
      </c>
      <c r="G44" s="493">
        <f>'59'!G25</f>
        <v>1082</v>
      </c>
      <c r="H44" s="493">
        <f>'59'!H25</f>
        <v>916</v>
      </c>
      <c r="I44" s="528">
        <f t="shared" si="12"/>
        <v>100.37675084335275</v>
      </c>
      <c r="J44" s="528">
        <f t="shared" si="12"/>
        <v>100.28988156315343</v>
      </c>
      <c r="K44" s="528">
        <f t="shared" si="12"/>
        <v>100.01893128367551</v>
      </c>
      <c r="L44" s="528">
        <f t="shared" si="12"/>
        <v>100.08073040739596</v>
      </c>
    </row>
    <row r="45" spans="1:12" ht="17.399999999999999">
      <c r="A45" s="527">
        <v>44409</v>
      </c>
      <c r="B45" s="526">
        <v>2021</v>
      </c>
      <c r="C45" s="526">
        <f>'57'!G25</f>
        <v>602.79229418600823</v>
      </c>
      <c r="D45" s="526">
        <v>711.85</v>
      </c>
      <c r="E45" s="526">
        <f t="shared" si="5"/>
        <v>429097.69461630995</v>
      </c>
      <c r="F45" s="526">
        <f>'57'!I25*'61'!D45/10</f>
        <v>21699.853027207075</v>
      </c>
      <c r="G45" s="493">
        <f>'59'!G26</f>
        <v>1108</v>
      </c>
      <c r="H45" s="493">
        <f>'59'!H26</f>
        <v>911</v>
      </c>
      <c r="I45" s="528">
        <f t="shared" ref="I45" si="13">((E45-E44)/E44)+I44</f>
        <v>100.39984161588528</v>
      </c>
      <c r="J45" s="528">
        <f t="shared" ref="J45" si="14">((F45-F44)/F44)+J44</f>
        <v>100.28551504011733</v>
      </c>
      <c r="K45" s="528">
        <f t="shared" ref="K45" si="15">((G45-G44)/G44)+K44</f>
        <v>100.04296085853689</v>
      </c>
      <c r="L45" s="528">
        <f t="shared" ref="L45" si="16">((H45-H44)/H44)+L44</f>
        <v>100.07527189211211</v>
      </c>
    </row>
    <row r="46" spans="1:12" ht="17.399999999999999">
      <c r="A46" s="527">
        <v>44440</v>
      </c>
      <c r="B46" s="526">
        <v>2022</v>
      </c>
      <c r="C46" s="526">
        <f>'57'!G26</f>
        <v>588.77641975476865</v>
      </c>
      <c r="D46" s="526">
        <v>712.85</v>
      </c>
      <c r="E46" s="526">
        <f t="shared" si="5"/>
        <v>419709.27082218684</v>
      </c>
      <c r="F46" s="526">
        <f>'57'!I26*'61'!D46/10</f>
        <v>21411.577400473863</v>
      </c>
      <c r="G46" s="493">
        <f>'59'!G27</f>
        <v>1130</v>
      </c>
      <c r="H46" s="493">
        <f>'59'!H27</f>
        <v>913</v>
      </c>
      <c r="I46" s="528">
        <f t="shared" ref="I46" si="17">((E46-E45)/E45)+I45</f>
        <v>100.37796216066583</v>
      </c>
      <c r="J46" s="528">
        <f t="shared" ref="J46" si="18">((F46-F45)/F45)+J45</f>
        <v>100.27223035904728</v>
      </c>
      <c r="K46" s="528">
        <f t="shared" ref="K46" si="19">((G46-G45)/G45)+K45</f>
        <v>100.06281645420475</v>
      </c>
      <c r="L46" s="528">
        <f t="shared" ref="L46" si="20">((H46-H45)/H45)+L45</f>
        <v>100.07746728179379</v>
      </c>
    </row>
    <row r="47" spans="1:12" ht="17.399999999999999">
      <c r="A47" s="527">
        <v>44470</v>
      </c>
      <c r="B47" s="526">
        <v>2023</v>
      </c>
      <c r="C47" s="526">
        <f>'57'!G27</f>
        <v>565.97413856195249</v>
      </c>
      <c r="D47" s="526">
        <v>713.85</v>
      </c>
      <c r="E47" s="526">
        <f t="shared" ref="E47" si="21">C47*D47</f>
        <v>404020.63881244982</v>
      </c>
      <c r="F47" s="526">
        <f>'57'!I27*'61'!D47/10</f>
        <v>21050.447717126161</v>
      </c>
      <c r="G47" s="493">
        <f>'59'!G28</f>
        <v>1139</v>
      </c>
      <c r="H47" s="493">
        <f>'59'!H28</f>
        <v>916</v>
      </c>
      <c r="I47" s="528">
        <f t="shared" ref="I47" si="22">((E47-E46)/E46)+I46</f>
        <v>100.34058240019735</v>
      </c>
      <c r="J47" s="528">
        <f t="shared" ref="J47" si="23">((F47-F46)/F46)+J46</f>
        <v>100.25536426475665</v>
      </c>
      <c r="K47" s="528">
        <f t="shared" ref="K47" si="24">((G47-G46)/G46)+K46</f>
        <v>100.07078105597466</v>
      </c>
      <c r="L47" s="528">
        <f t="shared" ref="L47" si="25">((H47-H46)/H46)+L46</f>
        <v>100.08075315254953</v>
      </c>
    </row>
    <row r="48" spans="1:12" ht="17.399999999999999">
      <c r="A48" s="527">
        <v>44501</v>
      </c>
      <c r="B48" s="526">
        <v>2024</v>
      </c>
      <c r="C48" s="526">
        <f>'57'!G28</f>
        <v>601.55447686894615</v>
      </c>
      <c r="D48" s="526">
        <v>714.85</v>
      </c>
      <c r="E48" s="526">
        <f t="shared" ref="E48" si="26">C48*D48</f>
        <v>430021.21778976615</v>
      </c>
      <c r="F48" s="526">
        <f>'57'!I28*'61'!D48/10</f>
        <v>19629.176612604431</v>
      </c>
      <c r="G48" s="493">
        <f>'59'!G29</f>
        <v>1158</v>
      </c>
      <c r="H48" s="493">
        <f>'59'!H29</f>
        <v>922</v>
      </c>
      <c r="I48" s="528">
        <f t="shared" ref="I48" si="27">((E48-E47)/E47)+I47</f>
        <v>100.40493698132404</v>
      </c>
      <c r="J48" s="528">
        <f t="shared" ref="J48" si="28">((F48-F47)/F47)+J47</f>
        <v>100.18784688348188</v>
      </c>
      <c r="K48" s="528">
        <f t="shared" ref="K48" si="29">((G48-G47)/G47)+K47</f>
        <v>100.08746235536009</v>
      </c>
      <c r="L48" s="528">
        <f t="shared" ref="L48" si="30">((H48-H47)/H47)+L47</f>
        <v>100.08730337089014</v>
      </c>
    </row>
    <row r="49" spans="1:12" ht="17.399999999999999">
      <c r="A49" s="527">
        <v>44531</v>
      </c>
      <c r="B49" s="526">
        <v>2025</v>
      </c>
      <c r="C49" s="526">
        <f>'57'!G29</f>
        <v>590.44644989820915</v>
      </c>
      <c r="D49" s="526">
        <v>715.85</v>
      </c>
      <c r="E49" s="526">
        <f t="shared" ref="E49" si="31">C49*D49</f>
        <v>422671.09115963301</v>
      </c>
      <c r="F49" s="526">
        <f>'57'!I29*'61'!D49/10</f>
        <v>19701.789594692342</v>
      </c>
      <c r="G49" s="493">
        <f>'59'!G30</f>
        <v>1184</v>
      </c>
      <c r="H49" s="493">
        <f>'59'!H30</f>
        <v>929</v>
      </c>
      <c r="I49" s="528">
        <f t="shared" ref="I49" si="32">((E49-E48)/E48)+I48</f>
        <v>100.38784450698542</v>
      </c>
      <c r="J49" s="528">
        <f t="shared" ref="J49" si="33">((F49-F48)/F48)+J48</f>
        <v>100.19154612077141</v>
      </c>
      <c r="K49" s="528">
        <f t="shared" ref="K49" si="34">((G49-G48)/G48)+K48</f>
        <v>100.10991485967787</v>
      </c>
      <c r="L49" s="528">
        <f t="shared" ref="L49" si="35">((H49-H48)/H48)+L48</f>
        <v>100.09489556177951</v>
      </c>
    </row>
    <row r="50" spans="1:12" ht="17.399999999999999">
      <c r="A50" s="526"/>
      <c r="B50" s="526"/>
      <c r="C50" s="526"/>
      <c r="D50" s="526"/>
      <c r="E50" s="526"/>
      <c r="F50" s="526"/>
      <c r="G50" s="493"/>
      <c r="H50" s="493"/>
      <c r="I50" s="493"/>
      <c r="J50" s="493"/>
      <c r="K50" s="528"/>
      <c r="L50" s="528"/>
    </row>
    <row r="51" spans="1:12" ht="17.399999999999999">
      <c r="A51" s="526"/>
      <c r="B51" s="526"/>
      <c r="C51" s="526"/>
      <c r="D51" s="526"/>
      <c r="E51" s="526"/>
      <c r="F51" s="526"/>
      <c r="G51" s="493"/>
      <c r="H51" s="493"/>
      <c r="I51" s="493"/>
      <c r="J51" s="493"/>
      <c r="K51" s="528"/>
      <c r="L51" s="528"/>
    </row>
    <row r="52" spans="1:12" ht="17.399999999999999">
      <c r="A52" s="526"/>
      <c r="B52" s="526"/>
      <c r="C52" s="526"/>
      <c r="D52" s="526"/>
      <c r="E52" s="526"/>
      <c r="F52" s="526"/>
      <c r="G52" s="493"/>
      <c r="H52" s="493"/>
      <c r="I52" s="493"/>
      <c r="J52" s="493"/>
      <c r="K52" s="493"/>
      <c r="L52" s="493"/>
    </row>
    <row r="53" spans="1:12" ht="17.399999999999999">
      <c r="A53" s="526"/>
      <c r="B53" s="526"/>
      <c r="C53" s="526"/>
      <c r="D53" s="526"/>
      <c r="E53" s="526"/>
      <c r="F53" s="526"/>
      <c r="G53" s="493"/>
      <c r="H53" s="493"/>
      <c r="I53" s="493"/>
      <c r="J53" s="493"/>
      <c r="K53" s="493"/>
      <c r="L53" s="493"/>
    </row>
    <row r="54" spans="1:12" ht="17.399999999999999">
      <c r="A54" s="526"/>
      <c r="B54" s="526"/>
      <c r="C54" s="526"/>
      <c r="D54" s="526"/>
      <c r="E54" s="526"/>
      <c r="F54" s="526"/>
      <c r="G54" s="493"/>
      <c r="H54" s="493"/>
      <c r="I54" s="493"/>
      <c r="J54" s="493"/>
      <c r="K54" s="493"/>
      <c r="L54" s="493"/>
    </row>
    <row r="55" spans="1:12" ht="17.399999999999999">
      <c r="A55" s="526"/>
      <c r="B55" s="526"/>
      <c r="C55" s="526"/>
      <c r="D55" s="526"/>
      <c r="E55" s="526"/>
      <c r="F55" s="526"/>
      <c r="G55" s="493"/>
      <c r="H55" s="493"/>
      <c r="I55" s="493"/>
      <c r="J55" s="493"/>
      <c r="K55" s="493"/>
      <c r="L55" s="493"/>
    </row>
    <row r="56" spans="1:12" ht="17.399999999999999">
      <c r="A56" s="526"/>
      <c r="B56" s="526"/>
      <c r="C56" s="526"/>
      <c r="D56" s="526"/>
      <c r="E56" s="526"/>
      <c r="F56" s="526"/>
      <c r="G56" s="493"/>
      <c r="H56" s="493"/>
      <c r="I56" s="493"/>
      <c r="J56" s="493"/>
      <c r="K56" s="493"/>
      <c r="L56" s="493"/>
    </row>
    <row r="57" spans="1:12" ht="17.399999999999999">
      <c r="A57" s="526"/>
      <c r="B57" s="526"/>
      <c r="C57" s="526"/>
      <c r="D57" s="526"/>
      <c r="E57" s="526"/>
      <c r="F57" s="526"/>
      <c r="G57" s="493"/>
      <c r="H57" s="493"/>
      <c r="I57" s="493"/>
      <c r="J57" s="493"/>
      <c r="K57" s="493"/>
      <c r="L57" s="493"/>
    </row>
    <row r="58" spans="1:12" ht="17.399999999999999">
      <c r="A58" s="526"/>
      <c r="B58" s="526"/>
      <c r="C58" s="526"/>
      <c r="D58" s="526"/>
      <c r="E58" s="526"/>
      <c r="F58" s="526"/>
      <c r="G58" s="493"/>
      <c r="H58" s="493"/>
      <c r="I58" s="493"/>
      <c r="J58" s="493"/>
      <c r="K58" s="493"/>
      <c r="L58" s="493"/>
    </row>
    <row r="59" spans="1:12" ht="17.399999999999999">
      <c r="A59" s="526"/>
      <c r="B59" s="526"/>
      <c r="C59" s="526"/>
      <c r="D59" s="526"/>
      <c r="E59" s="526"/>
      <c r="F59" s="526"/>
      <c r="G59" s="493"/>
      <c r="H59" s="493"/>
      <c r="I59" s="493"/>
      <c r="J59" s="493"/>
      <c r="K59" s="493"/>
      <c r="L59" s="493"/>
    </row>
    <row r="60" spans="1:12" ht="17.399999999999999">
      <c r="A60" s="526"/>
      <c r="B60" s="526"/>
      <c r="C60" s="526"/>
      <c r="D60" s="526"/>
      <c r="E60" s="526"/>
      <c r="F60" s="526"/>
      <c r="G60" s="493"/>
      <c r="H60" s="493"/>
      <c r="I60" s="493"/>
      <c r="J60" s="493"/>
      <c r="K60" s="493"/>
      <c r="L60" s="493"/>
    </row>
    <row r="61" spans="1:12" ht="17.399999999999999">
      <c r="A61" s="526"/>
      <c r="B61" s="526"/>
      <c r="C61" s="526"/>
      <c r="D61" s="526"/>
      <c r="E61" s="526"/>
      <c r="F61" s="526"/>
      <c r="G61" s="493"/>
      <c r="H61" s="493"/>
      <c r="I61" s="493"/>
      <c r="J61" s="493"/>
      <c r="K61" s="493"/>
      <c r="L61" s="493"/>
    </row>
    <row r="62" spans="1:12" ht="17.399999999999999">
      <c r="A62" s="526"/>
      <c r="B62" s="526"/>
      <c r="C62" s="526"/>
      <c r="D62" s="526"/>
      <c r="E62" s="526"/>
      <c r="F62" s="526"/>
      <c r="G62" s="493"/>
      <c r="H62" s="493"/>
      <c r="I62" s="493"/>
      <c r="J62" s="493"/>
      <c r="K62" s="493"/>
      <c r="L62" s="493"/>
    </row>
    <row r="63" spans="1:12" ht="17.399999999999999">
      <c r="A63" s="526"/>
      <c r="B63" s="526"/>
      <c r="C63" s="526"/>
      <c r="D63" s="526"/>
      <c r="E63" s="526"/>
      <c r="F63" s="526"/>
      <c r="G63" s="493"/>
      <c r="H63" s="493"/>
      <c r="I63" s="493"/>
      <c r="J63" s="493"/>
      <c r="K63" s="493"/>
      <c r="L63" s="493"/>
    </row>
    <row r="64" spans="1:12" ht="17.399999999999999">
      <c r="A64" s="526"/>
      <c r="B64" s="526"/>
      <c r="C64" s="526"/>
      <c r="D64" s="526"/>
      <c r="E64" s="526"/>
      <c r="F64" s="526"/>
      <c r="G64" s="493"/>
      <c r="H64" s="493"/>
      <c r="I64" s="493"/>
      <c r="J64" s="493"/>
      <c r="K64" s="493"/>
      <c r="L64" s="493"/>
    </row>
    <row r="65" spans="1:12" ht="17.399999999999999">
      <c r="A65" s="493"/>
      <c r="B65" s="493"/>
      <c r="C65" s="493"/>
      <c r="D65" s="493"/>
      <c r="E65" s="493"/>
      <c r="F65" s="493"/>
      <c r="G65" s="493"/>
      <c r="H65" s="493"/>
      <c r="I65" s="493"/>
      <c r="J65" s="493"/>
      <c r="K65" s="493"/>
      <c r="L65" s="493"/>
    </row>
    <row r="66" spans="1:12" ht="17.399999999999999">
      <c r="A66" s="493"/>
      <c r="B66" s="493"/>
      <c r="C66" s="493"/>
      <c r="D66" s="493"/>
      <c r="E66" s="493"/>
      <c r="F66" s="493"/>
      <c r="G66" s="493"/>
      <c r="H66" s="493"/>
      <c r="I66" s="493"/>
      <c r="J66" s="493"/>
      <c r="K66" s="493"/>
      <c r="L66" s="493"/>
    </row>
    <row r="67" spans="1:12" ht="17.399999999999999">
      <c r="A67" s="493"/>
      <c r="B67" s="493"/>
      <c r="C67" s="493"/>
      <c r="D67" s="493"/>
      <c r="E67" s="493"/>
      <c r="F67" s="493"/>
      <c r="G67" s="493"/>
      <c r="H67" s="493"/>
      <c r="I67" s="493"/>
      <c r="J67" s="493"/>
      <c r="K67" s="493"/>
      <c r="L67" s="493"/>
    </row>
    <row r="68" spans="1:12" ht="17.399999999999999">
      <c r="A68" s="493"/>
      <c r="B68" s="493"/>
      <c r="C68" s="493"/>
      <c r="D68" s="493"/>
      <c r="E68" s="493"/>
      <c r="F68" s="493"/>
      <c r="G68" s="493"/>
      <c r="H68" s="493"/>
      <c r="I68" s="493"/>
      <c r="J68" s="493"/>
      <c r="K68" s="493"/>
      <c r="L68" s="493"/>
    </row>
    <row r="69" spans="1:12" ht="17.399999999999999">
      <c r="A69" s="493"/>
      <c r="B69" s="493"/>
      <c r="C69" s="493"/>
      <c r="D69" s="493"/>
      <c r="E69" s="493"/>
      <c r="F69" s="493"/>
      <c r="G69" s="493"/>
      <c r="H69" s="493"/>
      <c r="I69" s="493"/>
      <c r="J69" s="493"/>
      <c r="K69" s="493"/>
      <c r="L69" s="493"/>
    </row>
    <row r="70" spans="1:12" ht="17.399999999999999">
      <c r="A70" s="493"/>
      <c r="B70" s="493"/>
      <c r="C70" s="493"/>
      <c r="D70" s="493"/>
      <c r="E70" s="493"/>
      <c r="F70" s="493"/>
      <c r="G70" s="493"/>
      <c r="H70" s="493"/>
      <c r="I70" s="493"/>
      <c r="J70" s="493"/>
      <c r="K70" s="493"/>
      <c r="L70" s="493"/>
    </row>
    <row r="71" spans="1:12" ht="17.399999999999999">
      <c r="A71" s="493"/>
      <c r="B71" s="493"/>
      <c r="C71" s="493"/>
      <c r="D71" s="493"/>
      <c r="E71" s="493"/>
      <c r="F71" s="493"/>
      <c r="G71" s="493"/>
      <c r="H71" s="493"/>
      <c r="I71" s="493"/>
      <c r="J71" s="493"/>
      <c r="K71" s="493"/>
      <c r="L71" s="493"/>
    </row>
    <row r="72" spans="1:12" ht="17.399999999999999">
      <c r="A72" s="493"/>
      <c r="B72" s="493"/>
      <c r="C72" s="493"/>
      <c r="D72" s="493"/>
      <c r="E72" s="493"/>
      <c r="F72" s="493"/>
      <c r="G72" s="493"/>
      <c r="H72" s="493"/>
      <c r="I72" s="493"/>
      <c r="J72" s="493"/>
      <c r="K72" s="493"/>
      <c r="L72" s="493"/>
    </row>
    <row r="73" spans="1:12" ht="17.399999999999999">
      <c r="A73" s="493"/>
      <c r="B73" s="493"/>
      <c r="C73" s="493"/>
      <c r="D73" s="493"/>
      <c r="E73" s="493"/>
      <c r="F73" s="493"/>
      <c r="G73" s="493"/>
      <c r="H73" s="493"/>
      <c r="I73" s="493"/>
      <c r="J73" s="493"/>
      <c r="K73" s="493"/>
      <c r="L73" s="493"/>
    </row>
    <row r="74" spans="1:12" ht="17.399999999999999">
      <c r="A74" s="493"/>
      <c r="B74" s="493"/>
      <c r="C74" s="493"/>
      <c r="D74" s="493"/>
      <c r="E74" s="493"/>
      <c r="F74" s="493"/>
      <c r="G74" s="493"/>
      <c r="H74" s="493"/>
      <c r="I74" s="493"/>
      <c r="J74" s="493"/>
      <c r="K74" s="493"/>
      <c r="L74" s="493"/>
    </row>
    <row r="75" spans="1:12" ht="17.399999999999999">
      <c r="A75" s="493"/>
      <c r="B75" s="493"/>
      <c r="C75" s="493"/>
      <c r="D75" s="493"/>
      <c r="E75" s="493"/>
      <c r="F75" s="493"/>
      <c r="G75" s="493"/>
      <c r="H75" s="493"/>
      <c r="I75" s="493"/>
      <c r="J75" s="493"/>
      <c r="K75" s="493"/>
      <c r="L75" s="493"/>
    </row>
    <row r="76" spans="1:12" ht="17.399999999999999">
      <c r="A76" s="493"/>
      <c r="B76" s="493"/>
      <c r="C76" s="493"/>
      <c r="D76" s="493"/>
      <c r="E76" s="493"/>
      <c r="F76" s="493"/>
      <c r="G76" s="493"/>
      <c r="H76" s="493"/>
      <c r="I76" s="493"/>
      <c r="J76" s="493"/>
      <c r="K76" s="493"/>
      <c r="L76" s="493"/>
    </row>
    <row r="77" spans="1:12" ht="17.399999999999999">
      <c r="A77" s="493"/>
      <c r="B77" s="493"/>
      <c r="C77" s="493"/>
      <c r="D77" s="493"/>
      <c r="E77" s="493"/>
      <c r="F77" s="493"/>
      <c r="G77" s="493"/>
      <c r="H77" s="493"/>
      <c r="I77" s="493"/>
      <c r="J77" s="493"/>
      <c r="K77" s="493"/>
      <c r="L77" s="493"/>
    </row>
    <row r="78" spans="1:12" ht="17.399999999999999">
      <c r="A78" s="493"/>
      <c r="B78" s="493"/>
      <c r="C78" s="493"/>
      <c r="D78" s="493"/>
      <c r="E78" s="493"/>
      <c r="F78" s="493"/>
      <c r="G78" s="493"/>
      <c r="H78" s="493"/>
      <c r="I78" s="493"/>
      <c r="J78" s="493"/>
      <c r="K78" s="493"/>
      <c r="L78" s="493"/>
    </row>
    <row r="79" spans="1:12" ht="17.399999999999999">
      <c r="A79" s="493"/>
      <c r="B79" s="493"/>
      <c r="C79" s="493"/>
      <c r="D79" s="493"/>
      <c r="E79" s="493"/>
      <c r="F79" s="493"/>
      <c r="G79" s="493"/>
      <c r="H79" s="493"/>
      <c r="I79" s="493"/>
      <c r="J79" s="493"/>
      <c r="K79" s="493"/>
      <c r="L79" s="493"/>
    </row>
    <row r="80" spans="1:12" ht="17.399999999999999">
      <c r="A80" s="493"/>
      <c r="B80" s="493"/>
      <c r="C80" s="493"/>
      <c r="D80" s="493"/>
      <c r="E80" s="493"/>
      <c r="F80" s="493"/>
      <c r="G80" s="493"/>
      <c r="H80" s="493"/>
      <c r="I80" s="493"/>
      <c r="J80" s="493"/>
      <c r="K80" s="493"/>
      <c r="L80" s="493"/>
    </row>
    <row r="81" spans="1:12" ht="17.399999999999999">
      <c r="A81" s="493"/>
      <c r="B81" s="493"/>
      <c r="C81" s="493"/>
      <c r="D81" s="493"/>
      <c r="E81" s="493"/>
      <c r="F81" s="493"/>
      <c r="G81" s="493"/>
      <c r="H81" s="493"/>
      <c r="I81" s="493"/>
      <c r="J81" s="493"/>
      <c r="K81" s="493"/>
      <c r="L81" s="493"/>
    </row>
    <row r="82" spans="1:12" ht="17.399999999999999">
      <c r="A82" s="493"/>
      <c r="B82" s="493"/>
      <c r="C82" s="493"/>
      <c r="D82" s="493"/>
      <c r="E82" s="493"/>
      <c r="F82" s="493"/>
      <c r="G82" s="493"/>
      <c r="H82" s="493"/>
      <c r="I82" s="493"/>
      <c r="J82" s="493"/>
      <c r="K82" s="493"/>
      <c r="L82" s="493"/>
    </row>
    <row r="83" spans="1:12" ht="17.399999999999999">
      <c r="A83" s="493"/>
      <c r="B83" s="493"/>
      <c r="C83" s="493"/>
      <c r="D83" s="493"/>
      <c r="E83" s="493"/>
      <c r="F83" s="493"/>
      <c r="G83" s="493"/>
      <c r="H83" s="493"/>
      <c r="I83" s="493"/>
      <c r="J83" s="493"/>
      <c r="K83" s="493"/>
      <c r="L83" s="493"/>
    </row>
    <row r="84" spans="1:12" ht="17.399999999999999">
      <c r="A84" s="493"/>
      <c r="B84" s="493"/>
      <c r="C84" s="493"/>
      <c r="D84" s="493"/>
      <c r="E84" s="493"/>
      <c r="F84" s="493"/>
      <c r="G84" s="493"/>
      <c r="H84" s="493"/>
      <c r="I84" s="493"/>
      <c r="J84" s="493"/>
      <c r="K84" s="493"/>
      <c r="L84" s="493"/>
    </row>
    <row r="85" spans="1:12" ht="17.399999999999999">
      <c r="A85" s="493"/>
      <c r="B85" s="493"/>
      <c r="C85" s="493"/>
      <c r="D85" s="493"/>
      <c r="E85" s="493"/>
      <c r="F85" s="493"/>
      <c r="G85" s="493"/>
      <c r="H85" s="493"/>
      <c r="I85" s="493"/>
      <c r="J85" s="493"/>
      <c r="K85" s="493"/>
      <c r="L85" s="493"/>
    </row>
    <row r="86" spans="1:12" ht="17.399999999999999">
      <c r="A86" s="493"/>
      <c r="B86" s="493"/>
      <c r="C86" s="493"/>
      <c r="D86" s="493"/>
      <c r="E86" s="493"/>
      <c r="F86" s="493"/>
      <c r="G86" s="493"/>
      <c r="H86" s="493"/>
      <c r="I86" s="493"/>
      <c r="J86" s="493"/>
      <c r="K86" s="493"/>
      <c r="L86" s="493"/>
    </row>
    <row r="87" spans="1:12" ht="17.399999999999999">
      <c r="A87" s="493"/>
      <c r="B87" s="493"/>
      <c r="C87" s="493"/>
      <c r="D87" s="493"/>
      <c r="E87" s="493"/>
      <c r="F87" s="493"/>
      <c r="G87" s="493"/>
      <c r="H87" s="493"/>
      <c r="I87" s="493"/>
      <c r="J87" s="493"/>
      <c r="K87" s="493"/>
      <c r="L87" s="493"/>
    </row>
    <row r="88" spans="1:12" ht="17.399999999999999">
      <c r="A88" s="493"/>
      <c r="B88" s="493"/>
      <c r="C88" s="493"/>
      <c r="D88" s="493"/>
      <c r="E88" s="493"/>
      <c r="F88" s="493"/>
      <c r="G88" s="493"/>
      <c r="H88" s="493"/>
      <c r="I88" s="493"/>
      <c r="J88" s="493"/>
      <c r="K88" s="493"/>
      <c r="L88" s="493"/>
    </row>
    <row r="89" spans="1:12" ht="17.399999999999999">
      <c r="A89" s="493"/>
      <c r="B89" s="493"/>
      <c r="C89" s="493"/>
      <c r="D89" s="493"/>
      <c r="E89" s="493"/>
      <c r="F89" s="493"/>
      <c r="G89" s="493"/>
      <c r="H89" s="493"/>
      <c r="I89" s="493"/>
      <c r="J89" s="493"/>
      <c r="K89" s="493"/>
      <c r="L89" s="493"/>
    </row>
    <row r="90" spans="1:12" ht="17.399999999999999">
      <c r="A90" s="493"/>
      <c r="B90" s="493"/>
      <c r="C90" s="493"/>
      <c r="D90" s="493"/>
      <c r="E90" s="493"/>
      <c r="F90" s="493"/>
      <c r="G90" s="493"/>
      <c r="H90" s="493"/>
      <c r="I90" s="493"/>
      <c r="J90" s="493"/>
      <c r="K90" s="493"/>
      <c r="L90" s="493"/>
    </row>
    <row r="91" spans="1:12" ht="17.399999999999999">
      <c r="A91" s="493"/>
      <c r="B91" s="493"/>
      <c r="C91" s="493"/>
      <c r="D91" s="493"/>
      <c r="E91" s="493"/>
      <c r="F91" s="493"/>
      <c r="G91" s="493"/>
      <c r="H91" s="493"/>
      <c r="I91" s="493"/>
      <c r="J91" s="493"/>
      <c r="K91" s="493"/>
      <c r="L91" s="493"/>
    </row>
    <row r="92" spans="1:12" ht="17.399999999999999">
      <c r="A92" s="493"/>
      <c r="B92" s="493"/>
      <c r="C92" s="493"/>
      <c r="D92" s="493"/>
      <c r="E92" s="493"/>
      <c r="F92" s="493"/>
      <c r="G92" s="493"/>
      <c r="H92" s="493"/>
      <c r="I92" s="493"/>
      <c r="J92" s="493"/>
      <c r="K92" s="493"/>
      <c r="L92" s="493"/>
    </row>
    <row r="93" spans="1:12" ht="17.399999999999999">
      <c r="A93" s="493"/>
      <c r="B93" s="493"/>
      <c r="C93" s="493"/>
      <c r="D93" s="493"/>
      <c r="E93" s="493"/>
      <c r="F93" s="493"/>
      <c r="G93" s="493"/>
      <c r="H93" s="493"/>
      <c r="I93" s="493"/>
      <c r="J93" s="493"/>
      <c r="K93" s="493"/>
      <c r="L93" s="493"/>
    </row>
    <row r="94" spans="1:12" ht="17.399999999999999">
      <c r="A94" s="493"/>
      <c r="B94" s="493"/>
      <c r="C94" s="493"/>
      <c r="D94" s="493"/>
      <c r="E94" s="493"/>
      <c r="F94" s="493"/>
      <c r="G94" s="493"/>
      <c r="H94" s="493"/>
      <c r="I94" s="493"/>
      <c r="J94" s="493"/>
      <c r="K94" s="493"/>
      <c r="L94" s="493"/>
    </row>
    <row r="95" spans="1:12" ht="17.399999999999999">
      <c r="A95" s="493"/>
      <c r="B95" s="493"/>
      <c r="C95" s="493"/>
      <c r="D95" s="493"/>
      <c r="E95" s="493"/>
      <c r="F95" s="493"/>
      <c r="G95" s="493"/>
      <c r="H95" s="493"/>
      <c r="I95" s="493"/>
      <c r="J95" s="493"/>
      <c r="K95" s="493"/>
      <c r="L95" s="493"/>
    </row>
    <row r="96" spans="1:12" ht="17.399999999999999">
      <c r="A96" s="493"/>
      <c r="B96" s="493"/>
      <c r="C96" s="493"/>
      <c r="D96" s="493"/>
      <c r="E96" s="493"/>
      <c r="F96" s="493"/>
      <c r="G96" s="493"/>
      <c r="H96" s="493"/>
      <c r="I96" s="493"/>
      <c r="J96" s="493"/>
      <c r="K96" s="493"/>
      <c r="L96" s="493"/>
    </row>
    <row r="97" spans="1:12" ht="17.399999999999999">
      <c r="A97" s="493"/>
      <c r="B97" s="493"/>
      <c r="C97" s="493"/>
      <c r="D97" s="493"/>
      <c r="E97" s="493"/>
      <c r="F97" s="493"/>
      <c r="G97" s="493"/>
      <c r="H97" s="493"/>
      <c r="I97" s="493"/>
      <c r="J97" s="493"/>
      <c r="K97" s="493"/>
      <c r="L97" s="493"/>
    </row>
    <row r="98" spans="1:12" ht="17.399999999999999">
      <c r="A98" s="493"/>
      <c r="B98" s="493"/>
      <c r="C98" s="493"/>
      <c r="D98" s="493"/>
      <c r="E98" s="493"/>
      <c r="F98" s="493"/>
      <c r="G98" s="493"/>
      <c r="H98" s="493"/>
      <c r="I98" s="493"/>
      <c r="J98" s="493"/>
      <c r="K98" s="493"/>
      <c r="L98" s="493"/>
    </row>
    <row r="99" spans="1:12" ht="17.399999999999999">
      <c r="A99" s="493"/>
      <c r="B99" s="493"/>
      <c r="C99" s="493"/>
      <c r="D99" s="493"/>
      <c r="E99" s="493"/>
      <c r="F99" s="493"/>
      <c r="G99" s="493"/>
      <c r="H99" s="493"/>
      <c r="I99" s="493"/>
      <c r="J99" s="493"/>
      <c r="K99" s="493"/>
      <c r="L99" s="493"/>
    </row>
    <row r="100" spans="1:12" ht="17.399999999999999">
      <c r="A100" s="493"/>
      <c r="B100" s="493"/>
      <c r="C100" s="493"/>
      <c r="D100" s="493"/>
      <c r="E100" s="493"/>
      <c r="F100" s="493"/>
      <c r="G100" s="493"/>
      <c r="H100" s="493"/>
      <c r="I100" s="493"/>
      <c r="J100" s="493"/>
      <c r="K100" s="493"/>
      <c r="L100" s="493"/>
    </row>
    <row r="101" spans="1:12" ht="17.399999999999999">
      <c r="A101" s="493"/>
      <c r="B101" s="493"/>
      <c r="C101" s="493"/>
      <c r="D101" s="493"/>
      <c r="E101" s="493"/>
      <c r="F101" s="493"/>
      <c r="G101" s="493"/>
      <c r="H101" s="493"/>
      <c r="I101" s="493"/>
      <c r="J101" s="493"/>
      <c r="K101" s="493"/>
      <c r="L101" s="493"/>
    </row>
    <row r="102" spans="1:12" ht="17.399999999999999">
      <c r="A102" s="493"/>
      <c r="B102" s="493"/>
      <c r="C102" s="493"/>
      <c r="D102" s="493"/>
      <c r="E102" s="493"/>
      <c r="F102" s="493"/>
      <c r="G102" s="493"/>
      <c r="H102" s="493"/>
      <c r="I102" s="493"/>
      <c r="J102" s="493"/>
      <c r="K102" s="493"/>
      <c r="L102" s="493"/>
    </row>
    <row r="103" spans="1:12" ht="17.399999999999999">
      <c r="A103" s="493"/>
      <c r="B103" s="493"/>
      <c r="C103" s="493"/>
      <c r="D103" s="493"/>
      <c r="E103" s="493"/>
      <c r="F103" s="493"/>
      <c r="G103" s="493"/>
      <c r="H103" s="493"/>
      <c r="I103" s="493"/>
      <c r="J103" s="493"/>
      <c r="K103" s="493"/>
      <c r="L103" s="493"/>
    </row>
    <row r="104" spans="1:12" ht="17.399999999999999">
      <c r="A104" s="493"/>
      <c r="B104" s="493"/>
      <c r="C104" s="493"/>
      <c r="D104" s="493"/>
      <c r="E104" s="493"/>
      <c r="F104" s="493"/>
      <c r="G104" s="493"/>
      <c r="H104" s="493"/>
      <c r="I104" s="493"/>
      <c r="J104" s="493"/>
      <c r="K104" s="493"/>
      <c r="L104" s="493"/>
    </row>
    <row r="105" spans="1:12" ht="17.399999999999999">
      <c r="A105" s="493"/>
      <c r="B105" s="493"/>
      <c r="C105" s="493"/>
      <c r="D105" s="493"/>
      <c r="E105" s="493"/>
      <c r="F105" s="493"/>
      <c r="G105" s="493"/>
      <c r="H105" s="493"/>
      <c r="I105" s="493"/>
      <c r="J105" s="493"/>
      <c r="K105" s="493"/>
      <c r="L105" s="493"/>
    </row>
    <row r="106" spans="1:12" ht="17.399999999999999">
      <c r="A106" s="493"/>
      <c r="B106" s="493"/>
      <c r="C106" s="493"/>
      <c r="D106" s="493"/>
      <c r="E106" s="493"/>
      <c r="F106" s="493"/>
      <c r="G106" s="493"/>
      <c r="H106" s="493"/>
      <c r="I106" s="493"/>
      <c r="J106" s="493"/>
      <c r="K106" s="493"/>
      <c r="L106" s="493"/>
    </row>
    <row r="107" spans="1:12" ht="17.399999999999999">
      <c r="A107" s="493"/>
      <c r="B107" s="493"/>
      <c r="C107" s="493"/>
      <c r="D107" s="493"/>
      <c r="E107" s="493"/>
      <c r="F107" s="493"/>
      <c r="G107" s="493"/>
      <c r="H107" s="493"/>
      <c r="I107" s="493"/>
      <c r="J107" s="493"/>
      <c r="K107" s="493"/>
      <c r="L107" s="493"/>
    </row>
    <row r="108" spans="1:12" ht="17.399999999999999">
      <c r="A108" s="493"/>
      <c r="B108" s="493"/>
      <c r="C108" s="493"/>
      <c r="D108" s="493"/>
      <c r="E108" s="493"/>
      <c r="F108" s="493"/>
      <c r="G108" s="493"/>
      <c r="H108" s="493"/>
      <c r="I108" s="493"/>
      <c r="J108" s="493"/>
      <c r="K108" s="493"/>
      <c r="L108" s="493"/>
    </row>
    <row r="109" spans="1:12" ht="17.399999999999999">
      <c r="A109" s="493"/>
      <c r="B109" s="493"/>
      <c r="C109" s="493"/>
      <c r="D109" s="493"/>
      <c r="E109" s="493"/>
      <c r="F109" s="493"/>
      <c r="G109" s="493"/>
      <c r="H109" s="493"/>
      <c r="I109" s="493"/>
      <c r="J109" s="493"/>
      <c r="K109" s="493"/>
      <c r="L109" s="493"/>
    </row>
    <row r="110" spans="1:12" ht="17.399999999999999">
      <c r="A110" s="493"/>
      <c r="B110" s="493"/>
      <c r="C110" s="493"/>
      <c r="D110" s="493"/>
      <c r="E110" s="493"/>
      <c r="F110" s="493"/>
      <c r="G110" s="493"/>
      <c r="H110" s="493"/>
      <c r="I110" s="493"/>
      <c r="J110" s="493"/>
      <c r="K110" s="493"/>
      <c r="L110" s="493"/>
    </row>
    <row r="111" spans="1:12" ht="17.399999999999999">
      <c r="A111" s="493"/>
      <c r="B111" s="493"/>
      <c r="C111" s="493"/>
      <c r="D111" s="493"/>
      <c r="E111" s="493"/>
      <c r="F111" s="493"/>
      <c r="G111" s="493"/>
      <c r="H111" s="493"/>
      <c r="I111" s="493"/>
      <c r="J111" s="493"/>
      <c r="K111" s="493"/>
      <c r="L111" s="493"/>
    </row>
    <row r="112" spans="1:12" ht="17.399999999999999">
      <c r="A112" s="493"/>
      <c r="B112" s="493"/>
      <c r="C112" s="493"/>
      <c r="D112" s="493"/>
      <c r="E112" s="493"/>
      <c r="F112" s="493"/>
      <c r="G112" s="493"/>
      <c r="H112" s="493"/>
      <c r="I112" s="493"/>
      <c r="J112" s="493"/>
      <c r="K112" s="493"/>
      <c r="L112" s="493"/>
    </row>
    <row r="113" spans="1:12" ht="17.399999999999999">
      <c r="A113" s="493"/>
      <c r="B113" s="493"/>
      <c r="C113" s="493"/>
      <c r="D113" s="493"/>
      <c r="E113" s="493"/>
      <c r="F113" s="493"/>
      <c r="G113" s="493"/>
      <c r="H113" s="493"/>
      <c r="I113" s="493"/>
      <c r="J113" s="493"/>
      <c r="K113" s="493"/>
      <c r="L113" s="493"/>
    </row>
    <row r="114" spans="1:12" ht="17.399999999999999">
      <c r="A114" s="493"/>
      <c r="B114" s="493"/>
      <c r="C114" s="493"/>
      <c r="D114" s="493"/>
      <c r="E114" s="493"/>
      <c r="F114" s="493"/>
      <c r="G114" s="493"/>
      <c r="H114" s="493"/>
      <c r="I114" s="493"/>
      <c r="J114" s="493"/>
      <c r="K114" s="493"/>
      <c r="L114" s="493"/>
    </row>
    <row r="115" spans="1:12" ht="17.399999999999999">
      <c r="A115" s="493"/>
      <c r="B115" s="493"/>
      <c r="C115" s="493"/>
      <c r="D115" s="493"/>
      <c r="E115" s="493"/>
      <c r="F115" s="493"/>
      <c r="G115" s="493"/>
      <c r="H115" s="493"/>
      <c r="I115" s="493"/>
      <c r="J115" s="493"/>
      <c r="K115" s="493"/>
      <c r="L115" s="493"/>
    </row>
    <row r="116" spans="1:12" ht="17.399999999999999">
      <c r="A116" s="493"/>
      <c r="B116" s="493"/>
      <c r="C116" s="493"/>
      <c r="D116" s="493"/>
      <c r="E116" s="493"/>
      <c r="F116" s="493"/>
      <c r="G116" s="493"/>
      <c r="H116" s="493"/>
      <c r="I116" s="493"/>
      <c r="J116" s="493"/>
      <c r="K116" s="493"/>
      <c r="L116" s="493"/>
    </row>
    <row r="117" spans="1:12" ht="17.399999999999999">
      <c r="A117" s="493"/>
      <c r="B117" s="493"/>
      <c r="C117" s="493"/>
      <c r="D117" s="493"/>
      <c r="E117" s="493"/>
      <c r="F117" s="493"/>
      <c r="G117" s="493"/>
      <c r="H117" s="493"/>
      <c r="I117" s="493"/>
      <c r="J117" s="493"/>
      <c r="K117" s="493"/>
      <c r="L117" s="493"/>
    </row>
    <row r="118" spans="1:12" ht="17.399999999999999">
      <c r="A118" s="493"/>
      <c r="B118" s="493"/>
      <c r="C118" s="493"/>
      <c r="D118" s="493"/>
      <c r="E118" s="493"/>
      <c r="F118" s="493"/>
      <c r="G118" s="493"/>
      <c r="H118" s="493"/>
      <c r="I118" s="493"/>
      <c r="J118" s="493"/>
      <c r="K118" s="493"/>
      <c r="L118" s="493"/>
    </row>
    <row r="119" spans="1:12" ht="17.399999999999999">
      <c r="A119" s="493"/>
      <c r="B119" s="493"/>
      <c r="C119" s="493"/>
      <c r="D119" s="493"/>
      <c r="E119" s="493"/>
      <c r="F119" s="493"/>
      <c r="G119" s="493"/>
      <c r="H119" s="493"/>
      <c r="I119" s="493"/>
      <c r="J119" s="493"/>
      <c r="K119" s="493"/>
      <c r="L119" s="493"/>
    </row>
    <row r="120" spans="1:12" ht="17.399999999999999">
      <c r="A120" s="493"/>
      <c r="B120" s="493"/>
      <c r="C120" s="493"/>
      <c r="D120" s="493"/>
      <c r="E120" s="493"/>
      <c r="F120" s="493"/>
      <c r="G120" s="493"/>
      <c r="H120" s="493"/>
      <c r="I120" s="493"/>
      <c r="J120" s="493"/>
      <c r="K120" s="493"/>
      <c r="L120" s="493"/>
    </row>
    <row r="121" spans="1:12" ht="17.399999999999999">
      <c r="A121" s="493"/>
      <c r="B121" s="493"/>
      <c r="C121" s="493"/>
      <c r="D121" s="493"/>
      <c r="E121" s="493"/>
      <c r="F121" s="493"/>
      <c r="G121" s="493"/>
      <c r="H121" s="493"/>
      <c r="I121" s="493"/>
      <c r="J121" s="493"/>
      <c r="K121" s="493"/>
      <c r="L121" s="493"/>
    </row>
    <row r="122" spans="1:12" ht="17.399999999999999">
      <c r="A122" s="493"/>
      <c r="B122" s="493"/>
      <c r="C122" s="493"/>
      <c r="D122" s="493"/>
      <c r="E122" s="493"/>
      <c r="F122" s="493"/>
      <c r="G122" s="493"/>
      <c r="H122" s="493"/>
      <c r="I122" s="493"/>
      <c r="J122" s="493"/>
      <c r="K122" s="493"/>
      <c r="L122" s="493"/>
    </row>
    <row r="123" spans="1:12" ht="17.399999999999999">
      <c r="A123" s="493"/>
      <c r="B123" s="493"/>
      <c r="C123" s="493"/>
      <c r="D123" s="493"/>
      <c r="E123" s="493"/>
      <c r="F123" s="493"/>
      <c r="G123" s="493"/>
      <c r="H123" s="493"/>
      <c r="I123" s="493"/>
      <c r="J123" s="493"/>
      <c r="K123" s="493"/>
      <c r="L123" s="493"/>
    </row>
    <row r="124" spans="1:12" ht="17.399999999999999">
      <c r="A124" s="493"/>
      <c r="B124" s="493"/>
      <c r="C124" s="493"/>
      <c r="D124" s="493"/>
      <c r="E124" s="493"/>
      <c r="F124" s="493"/>
      <c r="G124" s="493"/>
      <c r="H124" s="493"/>
      <c r="I124" s="493"/>
      <c r="J124" s="493"/>
      <c r="K124" s="493"/>
      <c r="L124" s="493"/>
    </row>
    <row r="125" spans="1:12" ht="17.399999999999999">
      <c r="A125" s="493"/>
      <c r="B125" s="493"/>
      <c r="C125" s="493"/>
      <c r="D125" s="493"/>
      <c r="E125" s="493"/>
      <c r="F125" s="493"/>
      <c r="G125" s="493"/>
      <c r="H125" s="493"/>
      <c r="I125" s="493"/>
      <c r="J125" s="493"/>
      <c r="K125" s="493"/>
      <c r="L125" s="493"/>
    </row>
    <row r="126" spans="1:12" ht="17.399999999999999">
      <c r="A126" s="493"/>
      <c r="B126" s="493"/>
      <c r="C126" s="493"/>
      <c r="D126" s="493"/>
      <c r="E126" s="493"/>
      <c r="F126" s="493"/>
      <c r="G126" s="493"/>
      <c r="H126" s="493"/>
      <c r="I126" s="493"/>
      <c r="J126" s="493"/>
      <c r="K126" s="493"/>
      <c r="L126" s="493"/>
    </row>
    <row r="127" spans="1:12" ht="17.399999999999999">
      <c r="A127" s="493"/>
      <c r="B127" s="493"/>
      <c r="C127" s="493"/>
      <c r="D127" s="493"/>
      <c r="E127" s="493"/>
      <c r="F127" s="493"/>
      <c r="G127" s="493"/>
      <c r="H127" s="493"/>
      <c r="I127" s="493"/>
      <c r="J127" s="493"/>
      <c r="K127" s="493"/>
      <c r="L127" s="493"/>
    </row>
    <row r="128" spans="1:12" ht="17.399999999999999">
      <c r="A128" s="493"/>
      <c r="B128" s="493"/>
      <c r="C128" s="493"/>
      <c r="D128" s="493"/>
      <c r="E128" s="493"/>
      <c r="F128" s="493"/>
      <c r="G128" s="493"/>
      <c r="H128" s="493"/>
      <c r="I128" s="493"/>
      <c r="J128" s="493"/>
      <c r="K128" s="493"/>
      <c r="L128" s="493"/>
    </row>
    <row r="129" spans="1:12" ht="17.399999999999999">
      <c r="A129" s="493"/>
      <c r="B129" s="493"/>
      <c r="C129" s="493"/>
      <c r="D129" s="493"/>
      <c r="E129" s="493"/>
      <c r="F129" s="493"/>
      <c r="G129" s="493"/>
      <c r="H129" s="493"/>
      <c r="I129" s="493"/>
      <c r="J129" s="493"/>
      <c r="K129" s="493"/>
      <c r="L129" s="493"/>
    </row>
    <row r="130" spans="1:12" ht="17.399999999999999">
      <c r="A130" s="493"/>
      <c r="B130" s="493"/>
      <c r="C130" s="493"/>
      <c r="D130" s="493"/>
      <c r="E130" s="493"/>
      <c r="F130" s="493"/>
      <c r="G130" s="493"/>
      <c r="H130" s="493"/>
      <c r="I130" s="493"/>
      <c r="J130" s="493"/>
      <c r="K130" s="493"/>
      <c r="L130" s="493"/>
    </row>
    <row r="131" spans="1:12" ht="17.399999999999999">
      <c r="A131" s="493"/>
      <c r="B131" s="493"/>
      <c r="C131" s="493"/>
      <c r="D131" s="493"/>
      <c r="E131" s="493"/>
      <c r="F131" s="493"/>
      <c r="G131" s="493"/>
      <c r="H131" s="493"/>
      <c r="I131" s="493"/>
      <c r="J131" s="493"/>
      <c r="K131" s="493"/>
      <c r="L131" s="493"/>
    </row>
    <row r="132" spans="1:12" ht="17.399999999999999">
      <c r="A132" s="493"/>
      <c r="B132" s="493"/>
      <c r="C132" s="493"/>
      <c r="D132" s="493"/>
      <c r="E132" s="493"/>
      <c r="F132" s="493"/>
      <c r="G132" s="493"/>
      <c r="H132" s="493"/>
      <c r="I132" s="493"/>
      <c r="J132" s="493"/>
      <c r="K132" s="493"/>
      <c r="L132" s="493"/>
    </row>
    <row r="133" spans="1:12" ht="17.399999999999999">
      <c r="A133" s="493"/>
      <c r="B133" s="493"/>
      <c r="C133" s="493"/>
      <c r="D133" s="493"/>
      <c r="E133" s="493"/>
      <c r="F133" s="493"/>
      <c r="G133" s="493"/>
      <c r="H133" s="493"/>
      <c r="I133" s="493"/>
      <c r="J133" s="493"/>
      <c r="K133" s="493"/>
      <c r="L133" s="493"/>
    </row>
    <row r="134" spans="1:12" ht="17.399999999999999">
      <c r="A134" s="493"/>
      <c r="B134" s="493"/>
      <c r="C134" s="493"/>
      <c r="D134" s="493"/>
      <c r="E134" s="493"/>
      <c r="F134" s="493"/>
      <c r="G134" s="493"/>
      <c r="H134" s="493"/>
      <c r="I134" s="493"/>
      <c r="J134" s="493"/>
      <c r="K134" s="493"/>
      <c r="L134" s="493"/>
    </row>
    <row r="135" spans="1:12" ht="17.399999999999999">
      <c r="A135" s="493"/>
      <c r="B135" s="493"/>
      <c r="C135" s="493"/>
      <c r="D135" s="493"/>
      <c r="E135" s="493"/>
      <c r="F135" s="493"/>
      <c r="G135" s="493"/>
      <c r="H135" s="493"/>
      <c r="I135" s="493"/>
      <c r="J135" s="493"/>
      <c r="K135" s="493"/>
      <c r="L135" s="493"/>
    </row>
    <row r="136" spans="1:12" ht="17.399999999999999">
      <c r="A136" s="493"/>
      <c r="B136" s="493"/>
      <c r="C136" s="493"/>
      <c r="D136" s="493"/>
      <c r="E136" s="493"/>
      <c r="F136" s="493"/>
      <c r="G136" s="493"/>
      <c r="H136" s="493"/>
      <c r="I136" s="493"/>
      <c r="J136" s="493"/>
      <c r="K136" s="493"/>
      <c r="L136" s="493"/>
    </row>
    <row r="137" spans="1:12" ht="17.399999999999999">
      <c r="A137" s="493"/>
      <c r="B137" s="493"/>
      <c r="C137" s="493"/>
      <c r="D137" s="493"/>
      <c r="E137" s="493"/>
      <c r="F137" s="493"/>
      <c r="G137" s="493"/>
      <c r="H137" s="493"/>
      <c r="I137" s="493"/>
      <c r="J137" s="493"/>
      <c r="K137" s="493"/>
      <c r="L137" s="493"/>
    </row>
    <row r="138" spans="1:12" ht="17.399999999999999">
      <c r="A138" s="493"/>
      <c r="B138" s="493"/>
      <c r="C138" s="493"/>
      <c r="D138" s="493"/>
      <c r="E138" s="493"/>
      <c r="F138" s="493"/>
      <c r="G138" s="493"/>
      <c r="H138" s="493"/>
      <c r="I138" s="493"/>
      <c r="J138" s="493"/>
      <c r="K138" s="493"/>
      <c r="L138" s="493"/>
    </row>
    <row r="139" spans="1:12" ht="17.399999999999999">
      <c r="A139" s="493"/>
      <c r="B139" s="493"/>
      <c r="C139" s="493"/>
      <c r="D139" s="493"/>
      <c r="E139" s="493"/>
      <c r="F139" s="493"/>
      <c r="G139" s="493"/>
      <c r="H139" s="493"/>
      <c r="I139" s="493"/>
      <c r="J139" s="493"/>
      <c r="K139" s="493"/>
      <c r="L139" s="493"/>
    </row>
    <row r="140" spans="1:12" ht="17.399999999999999">
      <c r="A140" s="493"/>
      <c r="B140" s="493"/>
      <c r="C140" s="493"/>
      <c r="D140" s="493"/>
      <c r="E140" s="493"/>
      <c r="F140" s="493"/>
      <c r="G140" s="493"/>
      <c r="H140" s="493"/>
      <c r="I140" s="493"/>
      <c r="J140" s="493"/>
      <c r="K140" s="493"/>
      <c r="L140" s="493"/>
    </row>
    <row r="141" spans="1:12" ht="17.399999999999999">
      <c r="A141" s="493"/>
      <c r="B141" s="493"/>
      <c r="C141" s="493"/>
      <c r="D141" s="493"/>
      <c r="E141" s="493"/>
      <c r="F141" s="493"/>
      <c r="G141" s="493"/>
      <c r="H141" s="493"/>
      <c r="I141" s="493"/>
      <c r="J141" s="493"/>
      <c r="K141" s="493"/>
      <c r="L141" s="493"/>
    </row>
    <row r="142" spans="1:12" ht="17.399999999999999">
      <c r="A142" s="493"/>
      <c r="B142" s="493"/>
      <c r="C142" s="493"/>
      <c r="D142" s="493"/>
      <c r="E142" s="493"/>
      <c r="F142" s="493"/>
      <c r="G142" s="493"/>
      <c r="H142" s="493"/>
      <c r="I142" s="493"/>
      <c r="J142" s="493"/>
      <c r="K142" s="493"/>
      <c r="L142" s="493"/>
    </row>
    <row r="143" spans="1:12" ht="17.399999999999999">
      <c r="A143" s="493"/>
      <c r="B143" s="493"/>
      <c r="C143" s="493"/>
      <c r="D143" s="493"/>
      <c r="E143" s="493"/>
      <c r="F143" s="493"/>
      <c r="G143" s="493"/>
      <c r="H143" s="493"/>
      <c r="I143" s="493"/>
      <c r="J143" s="493"/>
      <c r="K143" s="493"/>
      <c r="L143" s="493"/>
    </row>
    <row r="144" spans="1:12" ht="17.399999999999999">
      <c r="A144" s="493"/>
      <c r="B144" s="493"/>
      <c r="C144" s="493"/>
      <c r="D144" s="493"/>
      <c r="E144" s="493"/>
      <c r="F144" s="493"/>
      <c r="G144" s="493"/>
      <c r="H144" s="493"/>
      <c r="I144" s="493"/>
      <c r="J144" s="493"/>
      <c r="K144" s="493"/>
      <c r="L144" s="493"/>
    </row>
    <row r="145" spans="1:12" ht="17.399999999999999">
      <c r="A145" s="493"/>
      <c r="B145" s="493"/>
      <c r="C145" s="493"/>
      <c r="D145" s="493"/>
      <c r="E145" s="493"/>
      <c r="F145" s="493"/>
      <c r="G145" s="493"/>
      <c r="H145" s="493"/>
      <c r="I145" s="493"/>
      <c r="J145" s="493"/>
      <c r="K145" s="493"/>
      <c r="L145" s="493"/>
    </row>
    <row r="146" spans="1:12" ht="17.399999999999999">
      <c r="A146" s="493"/>
      <c r="B146" s="493"/>
      <c r="C146" s="493"/>
      <c r="D146" s="493"/>
      <c r="E146" s="493"/>
      <c r="F146" s="493"/>
      <c r="G146" s="493"/>
      <c r="H146" s="493"/>
      <c r="I146" s="493"/>
      <c r="J146" s="493"/>
      <c r="K146" s="493"/>
      <c r="L146" s="493"/>
    </row>
    <row r="147" spans="1:12" ht="17.399999999999999">
      <c r="A147" s="493"/>
      <c r="B147" s="493"/>
      <c r="C147" s="493"/>
      <c r="D147" s="493"/>
      <c r="E147" s="493"/>
      <c r="F147" s="493"/>
      <c r="G147" s="493"/>
      <c r="H147" s="493"/>
      <c r="I147" s="493"/>
      <c r="J147" s="493"/>
      <c r="K147" s="493"/>
      <c r="L147" s="493"/>
    </row>
    <row r="148" spans="1:12" ht="17.399999999999999">
      <c r="A148" s="493"/>
      <c r="B148" s="493"/>
      <c r="C148" s="493"/>
      <c r="D148" s="493"/>
      <c r="E148" s="493"/>
      <c r="F148" s="493"/>
      <c r="G148" s="493"/>
      <c r="H148" s="493"/>
      <c r="I148" s="493"/>
      <c r="J148" s="493"/>
      <c r="K148" s="493"/>
      <c r="L148" s="493"/>
    </row>
    <row r="149" spans="1:12" ht="17.399999999999999">
      <c r="A149" s="493"/>
      <c r="B149" s="493"/>
      <c r="C149" s="493"/>
      <c r="D149" s="493"/>
      <c r="E149" s="493"/>
      <c r="F149" s="493"/>
      <c r="G149" s="493"/>
      <c r="H149" s="493"/>
      <c r="I149" s="493"/>
      <c r="J149" s="493"/>
      <c r="K149" s="493"/>
      <c r="L149" s="493"/>
    </row>
    <row r="150" spans="1:12" ht="17.399999999999999">
      <c r="A150" s="493"/>
      <c r="B150" s="493"/>
      <c r="C150" s="493"/>
      <c r="D150" s="493"/>
      <c r="E150" s="493"/>
      <c r="F150" s="493"/>
      <c r="G150" s="493"/>
      <c r="H150" s="493"/>
      <c r="I150" s="493"/>
      <c r="J150" s="493"/>
      <c r="K150" s="493"/>
      <c r="L150" s="493"/>
    </row>
    <row r="151" spans="1:12" ht="17.399999999999999">
      <c r="A151" s="493"/>
      <c r="B151" s="493"/>
      <c r="C151" s="493"/>
      <c r="D151" s="493"/>
      <c r="E151" s="493"/>
      <c r="F151" s="493"/>
      <c r="G151" s="493"/>
      <c r="H151" s="493"/>
      <c r="I151" s="493"/>
      <c r="J151" s="493"/>
      <c r="K151" s="493"/>
      <c r="L151" s="493"/>
    </row>
    <row r="152" spans="1:12" ht="17.399999999999999">
      <c r="A152" s="493"/>
      <c r="B152" s="493"/>
      <c r="C152" s="493"/>
      <c r="D152" s="493"/>
      <c r="E152" s="493"/>
      <c r="F152" s="493"/>
      <c r="G152" s="493"/>
      <c r="H152" s="493"/>
      <c r="I152" s="493"/>
      <c r="J152" s="493"/>
      <c r="K152" s="493"/>
      <c r="L152" s="493"/>
    </row>
    <row r="153" spans="1:12" ht="17.399999999999999">
      <c r="A153" s="493"/>
      <c r="B153" s="493"/>
      <c r="C153" s="493"/>
      <c r="D153" s="493"/>
      <c r="E153" s="493"/>
      <c r="F153" s="493"/>
      <c r="G153" s="493"/>
      <c r="H153" s="493"/>
      <c r="I153" s="493"/>
      <c r="J153" s="493"/>
      <c r="K153" s="493"/>
      <c r="L153" s="493"/>
    </row>
    <row r="154" spans="1:12" ht="17.399999999999999">
      <c r="A154" s="493"/>
      <c r="B154" s="493"/>
      <c r="C154" s="493"/>
      <c r="D154" s="493"/>
      <c r="E154" s="493"/>
      <c r="F154" s="493"/>
      <c r="G154" s="493"/>
      <c r="H154" s="493"/>
      <c r="I154" s="493"/>
      <c r="J154" s="493"/>
      <c r="K154" s="493"/>
      <c r="L154" s="493"/>
    </row>
    <row r="155" spans="1:12" ht="17.399999999999999">
      <c r="A155" s="493"/>
      <c r="B155" s="493"/>
      <c r="C155" s="493"/>
      <c r="D155" s="493"/>
      <c r="E155" s="493"/>
      <c r="F155" s="493"/>
      <c r="G155" s="493"/>
      <c r="H155" s="493"/>
      <c r="I155" s="493"/>
      <c r="J155" s="493"/>
      <c r="K155" s="493"/>
      <c r="L155" s="493"/>
    </row>
    <row r="156" spans="1:12" ht="17.399999999999999">
      <c r="A156" s="493"/>
      <c r="B156" s="493"/>
      <c r="C156" s="493"/>
      <c r="D156" s="493"/>
      <c r="E156" s="493"/>
      <c r="F156" s="493"/>
      <c r="G156" s="493"/>
      <c r="H156" s="493"/>
      <c r="I156" s="493"/>
      <c r="J156" s="493"/>
      <c r="K156" s="493"/>
      <c r="L156" s="493"/>
    </row>
    <row r="157" spans="1:12" ht="17.399999999999999">
      <c r="A157" s="493"/>
      <c r="B157" s="493"/>
      <c r="C157" s="493"/>
      <c r="D157" s="493"/>
      <c r="E157" s="493"/>
      <c r="F157" s="493"/>
      <c r="G157" s="493"/>
      <c r="H157" s="493"/>
      <c r="I157" s="493"/>
      <c r="J157" s="493"/>
      <c r="K157" s="493"/>
      <c r="L157" s="493"/>
    </row>
    <row r="158" spans="1:12" ht="17.399999999999999">
      <c r="A158" s="493"/>
      <c r="B158" s="493"/>
      <c r="C158" s="493"/>
      <c r="D158" s="493"/>
      <c r="E158" s="493"/>
      <c r="F158" s="493"/>
      <c r="G158" s="493"/>
      <c r="H158" s="493"/>
      <c r="I158" s="493"/>
      <c r="J158" s="493"/>
      <c r="K158" s="493"/>
      <c r="L158" s="493"/>
    </row>
    <row r="159" spans="1:12" ht="17.399999999999999">
      <c r="A159" s="493"/>
      <c r="B159" s="493"/>
      <c r="C159" s="493"/>
      <c r="D159" s="493"/>
      <c r="E159" s="493"/>
      <c r="F159" s="493"/>
      <c r="G159" s="493"/>
      <c r="H159" s="493"/>
      <c r="I159" s="493"/>
      <c r="J159" s="493"/>
      <c r="K159" s="493"/>
      <c r="L159" s="493"/>
    </row>
    <row r="160" spans="1:12" ht="17.399999999999999">
      <c r="A160" s="493"/>
      <c r="B160" s="493"/>
      <c r="C160" s="493"/>
      <c r="D160" s="493"/>
      <c r="E160" s="493"/>
      <c r="F160" s="493"/>
      <c r="G160" s="493"/>
      <c r="H160" s="493"/>
      <c r="I160" s="493"/>
      <c r="J160" s="493"/>
      <c r="K160" s="493"/>
      <c r="L160" s="493"/>
    </row>
    <row r="161" spans="1:12" ht="17.399999999999999">
      <c r="A161" s="493"/>
      <c r="B161" s="493"/>
      <c r="C161" s="493"/>
      <c r="D161" s="493"/>
      <c r="E161" s="493"/>
      <c r="F161" s="493"/>
      <c r="G161" s="493"/>
      <c r="H161" s="493"/>
      <c r="I161" s="493"/>
      <c r="J161" s="493"/>
      <c r="K161" s="493"/>
      <c r="L161" s="493"/>
    </row>
    <row r="162" spans="1:12" ht="17.399999999999999">
      <c r="A162" s="493"/>
      <c r="B162" s="493"/>
      <c r="C162" s="493"/>
      <c r="D162" s="493"/>
      <c r="E162" s="493"/>
      <c r="F162" s="493"/>
      <c r="G162" s="493"/>
      <c r="H162" s="493"/>
      <c r="I162" s="493"/>
      <c r="J162" s="493"/>
      <c r="K162" s="493"/>
      <c r="L162" s="493"/>
    </row>
    <row r="163" spans="1:12" ht="17.399999999999999">
      <c r="A163" s="493"/>
      <c r="B163" s="493"/>
      <c r="C163" s="493"/>
      <c r="D163" s="493"/>
      <c r="E163" s="493"/>
      <c r="F163" s="493"/>
      <c r="G163" s="493"/>
      <c r="H163" s="493"/>
      <c r="I163" s="493"/>
      <c r="J163" s="493"/>
      <c r="K163" s="493"/>
      <c r="L163" s="493"/>
    </row>
    <row r="164" spans="1:12" ht="17.399999999999999">
      <c r="A164" s="493"/>
      <c r="B164" s="493"/>
      <c r="C164" s="493"/>
      <c r="D164" s="493"/>
      <c r="E164" s="493"/>
      <c r="F164" s="493"/>
      <c r="G164" s="493"/>
      <c r="H164" s="493"/>
      <c r="I164" s="493"/>
      <c r="J164" s="493"/>
      <c r="K164" s="493"/>
      <c r="L164" s="493"/>
    </row>
    <row r="165" spans="1:12" ht="17.399999999999999">
      <c r="A165" s="493"/>
      <c r="B165" s="493"/>
      <c r="C165" s="493"/>
      <c r="D165" s="493"/>
      <c r="E165" s="493"/>
      <c r="F165" s="493"/>
      <c r="G165" s="493"/>
      <c r="H165" s="493"/>
      <c r="I165" s="493"/>
      <c r="J165" s="493"/>
      <c r="K165" s="493"/>
      <c r="L165" s="493"/>
    </row>
    <row r="166" spans="1:12" ht="17.399999999999999">
      <c r="A166" s="493"/>
      <c r="B166" s="493"/>
      <c r="C166" s="493"/>
      <c r="D166" s="493"/>
      <c r="E166" s="493"/>
      <c r="F166" s="493"/>
      <c r="G166" s="493"/>
      <c r="H166" s="493"/>
      <c r="I166" s="493"/>
      <c r="J166" s="493"/>
      <c r="K166" s="493"/>
      <c r="L166" s="493"/>
    </row>
    <row r="167" spans="1:12" ht="17.399999999999999">
      <c r="A167" s="493"/>
      <c r="B167" s="493"/>
      <c r="C167" s="493"/>
      <c r="D167" s="493"/>
      <c r="E167" s="493"/>
      <c r="F167" s="493"/>
      <c r="G167" s="493"/>
      <c r="H167" s="493"/>
      <c r="I167" s="493"/>
      <c r="J167" s="493"/>
      <c r="K167" s="493"/>
      <c r="L167" s="493"/>
    </row>
    <row r="168" spans="1:12" ht="17.399999999999999">
      <c r="A168" s="493"/>
      <c r="B168" s="493"/>
      <c r="C168" s="493"/>
      <c r="D168" s="493"/>
      <c r="E168" s="493"/>
      <c r="F168" s="493"/>
      <c r="G168" s="493"/>
      <c r="H168" s="493"/>
      <c r="I168" s="493"/>
      <c r="J168" s="493"/>
      <c r="K168" s="493"/>
      <c r="L168" s="493"/>
    </row>
    <row r="169" spans="1:12" ht="17.399999999999999">
      <c r="A169" s="493"/>
      <c r="B169" s="493"/>
      <c r="C169" s="493"/>
      <c r="D169" s="493"/>
      <c r="E169" s="493"/>
      <c r="F169" s="493"/>
      <c r="G169" s="493"/>
      <c r="H169" s="493"/>
      <c r="I169" s="493"/>
      <c r="J169" s="493"/>
      <c r="K169" s="493"/>
      <c r="L169" s="493"/>
    </row>
    <row r="170" spans="1:12" ht="17.399999999999999">
      <c r="A170" s="493"/>
      <c r="B170" s="493"/>
      <c r="C170" s="493"/>
      <c r="D170" s="493"/>
      <c r="E170" s="493"/>
      <c r="F170" s="493"/>
      <c r="G170" s="493"/>
      <c r="H170" s="493"/>
      <c r="I170" s="493"/>
      <c r="J170" s="493"/>
      <c r="K170" s="493"/>
      <c r="L170" s="493"/>
    </row>
    <row r="171" spans="1:12" ht="17.399999999999999">
      <c r="A171" s="493"/>
      <c r="B171" s="493"/>
      <c r="C171" s="493"/>
      <c r="D171" s="493"/>
      <c r="E171" s="493"/>
      <c r="F171" s="493"/>
      <c r="G171" s="493"/>
      <c r="H171" s="493"/>
      <c r="I171" s="493"/>
      <c r="J171" s="493"/>
      <c r="K171" s="493"/>
      <c r="L171" s="493"/>
    </row>
    <row r="172" spans="1:12" ht="17.399999999999999">
      <c r="A172" s="493"/>
      <c r="B172" s="493"/>
      <c r="C172" s="493"/>
      <c r="D172" s="493"/>
      <c r="E172" s="493"/>
      <c r="F172" s="493"/>
      <c r="G172" s="493"/>
      <c r="H172" s="493"/>
      <c r="I172" s="493"/>
      <c r="J172" s="493"/>
      <c r="K172" s="493"/>
      <c r="L172" s="493"/>
    </row>
    <row r="173" spans="1:12" ht="17.399999999999999">
      <c r="A173" s="493"/>
      <c r="B173" s="493"/>
      <c r="C173" s="493"/>
      <c r="D173" s="493"/>
      <c r="E173" s="493"/>
      <c r="F173" s="493"/>
      <c r="G173" s="493"/>
      <c r="H173" s="493"/>
      <c r="I173" s="493"/>
      <c r="J173" s="493"/>
      <c r="K173" s="493"/>
      <c r="L173" s="493"/>
    </row>
    <row r="174" spans="1:12" ht="17.399999999999999">
      <c r="A174" s="493"/>
      <c r="B174" s="493"/>
      <c r="C174" s="493"/>
      <c r="D174" s="493"/>
      <c r="E174" s="493"/>
      <c r="F174" s="493"/>
      <c r="G174" s="493"/>
      <c r="H174" s="493"/>
      <c r="I174" s="493"/>
      <c r="J174" s="493"/>
      <c r="K174" s="493"/>
      <c r="L174" s="493"/>
    </row>
    <row r="175" spans="1:12" ht="17.399999999999999">
      <c r="A175" s="493"/>
      <c r="B175" s="493"/>
      <c r="C175" s="493"/>
      <c r="D175" s="493"/>
      <c r="E175" s="493"/>
      <c r="F175" s="493"/>
      <c r="G175" s="493"/>
      <c r="H175" s="493"/>
      <c r="I175" s="493"/>
      <c r="J175" s="493"/>
      <c r="K175" s="493"/>
      <c r="L175" s="493"/>
    </row>
    <row r="176" spans="1:12" ht="17.399999999999999">
      <c r="A176" s="493"/>
      <c r="B176" s="493"/>
      <c r="C176" s="493"/>
      <c r="D176" s="493"/>
      <c r="E176" s="493"/>
      <c r="F176" s="493"/>
      <c r="G176" s="493"/>
      <c r="H176" s="493"/>
      <c r="I176" s="493"/>
      <c r="J176" s="493"/>
      <c r="K176" s="493"/>
      <c r="L176" s="493"/>
    </row>
    <row r="177" spans="1:12" ht="17.399999999999999">
      <c r="A177" s="493"/>
      <c r="B177" s="493"/>
      <c r="C177" s="493"/>
      <c r="D177" s="493"/>
      <c r="E177" s="493"/>
      <c r="F177" s="493"/>
      <c r="G177" s="493"/>
      <c r="H177" s="493"/>
      <c r="I177" s="493"/>
      <c r="J177" s="493"/>
      <c r="K177" s="493"/>
      <c r="L177" s="493"/>
    </row>
    <row r="178" spans="1:12" ht="17.399999999999999">
      <c r="A178" s="493"/>
      <c r="B178" s="493"/>
      <c r="C178" s="493"/>
      <c r="D178" s="493"/>
      <c r="E178" s="493"/>
      <c r="F178" s="493"/>
      <c r="G178" s="493"/>
      <c r="H178" s="493"/>
      <c r="I178" s="493"/>
      <c r="J178" s="493"/>
      <c r="K178" s="493"/>
      <c r="L178" s="493"/>
    </row>
    <row r="179" spans="1:12" ht="17.399999999999999">
      <c r="A179" s="493"/>
      <c r="B179" s="493"/>
      <c r="C179" s="493"/>
      <c r="D179" s="493"/>
      <c r="E179" s="493"/>
      <c r="F179" s="493"/>
      <c r="G179" s="493"/>
      <c r="H179" s="493"/>
      <c r="I179" s="493"/>
      <c r="J179" s="493"/>
      <c r="K179" s="493"/>
      <c r="L179" s="493"/>
    </row>
    <row r="180" spans="1:12" ht="17.399999999999999">
      <c r="A180" s="493"/>
      <c r="B180" s="493"/>
      <c r="C180" s="493"/>
      <c r="D180" s="493"/>
      <c r="E180" s="493"/>
      <c r="F180" s="493"/>
      <c r="G180" s="493"/>
      <c r="H180" s="493"/>
      <c r="I180" s="493"/>
      <c r="J180" s="493"/>
      <c r="K180" s="493"/>
      <c r="L180" s="493"/>
    </row>
    <row r="181" spans="1:12" ht="17.399999999999999">
      <c r="A181" s="493"/>
      <c r="B181" s="493"/>
      <c r="C181" s="493"/>
      <c r="D181" s="493"/>
      <c r="E181" s="493"/>
      <c r="F181" s="493"/>
      <c r="G181" s="493"/>
      <c r="H181" s="493"/>
      <c r="I181" s="493"/>
      <c r="J181" s="493"/>
      <c r="K181" s="493"/>
      <c r="L181" s="493"/>
    </row>
    <row r="182" spans="1:12" ht="17.399999999999999">
      <c r="A182" s="493"/>
      <c r="B182" s="493"/>
      <c r="C182" s="493"/>
      <c r="D182" s="493"/>
      <c r="E182" s="493"/>
      <c r="F182" s="493"/>
      <c r="G182" s="493"/>
      <c r="H182" s="493"/>
      <c r="I182" s="493"/>
      <c r="J182" s="493"/>
      <c r="K182" s="493"/>
      <c r="L182" s="493"/>
    </row>
    <row r="183" spans="1:12" ht="17.399999999999999">
      <c r="A183" s="493"/>
      <c r="B183" s="493"/>
      <c r="C183" s="493"/>
      <c r="D183" s="493"/>
      <c r="E183" s="493"/>
      <c r="F183" s="493"/>
      <c r="G183" s="493"/>
      <c r="H183" s="493"/>
      <c r="I183" s="493"/>
      <c r="J183" s="493"/>
      <c r="K183" s="493"/>
      <c r="L183" s="493"/>
    </row>
    <row r="184" spans="1:12" ht="17.399999999999999">
      <c r="A184" s="493"/>
      <c r="B184" s="493"/>
      <c r="C184" s="493"/>
      <c r="D184" s="493"/>
      <c r="E184" s="493"/>
      <c r="F184" s="493"/>
      <c r="G184" s="493"/>
      <c r="H184" s="493"/>
      <c r="I184" s="493"/>
      <c r="J184" s="493"/>
      <c r="K184" s="493"/>
      <c r="L184" s="493"/>
    </row>
    <row r="185" spans="1:12" ht="17.399999999999999">
      <c r="A185" s="493"/>
      <c r="B185" s="493"/>
      <c r="C185" s="493"/>
      <c r="D185" s="493"/>
      <c r="E185" s="493"/>
      <c r="F185" s="493"/>
      <c r="G185" s="493"/>
      <c r="H185" s="493"/>
      <c r="I185" s="493"/>
      <c r="J185" s="493"/>
      <c r="K185" s="493"/>
      <c r="L185" s="493"/>
    </row>
    <row r="186" spans="1:12" ht="17.399999999999999">
      <c r="A186" s="493"/>
      <c r="B186" s="493"/>
      <c r="C186" s="493"/>
      <c r="D186" s="493"/>
      <c r="E186" s="493"/>
      <c r="F186" s="493"/>
      <c r="G186" s="493"/>
      <c r="H186" s="493"/>
      <c r="I186" s="493"/>
      <c r="J186" s="493"/>
      <c r="K186" s="493"/>
      <c r="L186" s="493"/>
    </row>
    <row r="187" spans="1:12" ht="17.399999999999999">
      <c r="A187" s="493"/>
      <c r="B187" s="493"/>
      <c r="C187" s="493"/>
      <c r="D187" s="493"/>
      <c r="E187" s="493"/>
      <c r="F187" s="493"/>
      <c r="G187" s="493"/>
      <c r="H187" s="493"/>
      <c r="I187" s="493"/>
      <c r="J187" s="493"/>
      <c r="K187" s="493"/>
      <c r="L187" s="493"/>
    </row>
    <row r="188" spans="1:12" ht="17.399999999999999">
      <c r="A188" s="493"/>
      <c r="B188" s="493"/>
      <c r="C188" s="493"/>
      <c r="D188" s="493"/>
      <c r="E188" s="493"/>
      <c r="F188" s="493"/>
      <c r="G188" s="493"/>
      <c r="H188" s="493"/>
      <c r="I188" s="493"/>
      <c r="J188" s="493"/>
      <c r="K188" s="493"/>
      <c r="L188" s="493"/>
    </row>
    <row r="189" spans="1:12" ht="17.399999999999999">
      <c r="A189" s="493"/>
      <c r="B189" s="493"/>
      <c r="C189" s="493"/>
      <c r="D189" s="493"/>
      <c r="E189" s="493"/>
      <c r="F189" s="493"/>
      <c r="G189" s="493"/>
      <c r="H189" s="493"/>
      <c r="I189" s="493"/>
      <c r="J189" s="493"/>
      <c r="K189" s="493"/>
      <c r="L189" s="493"/>
    </row>
    <row r="190" spans="1:12" ht="17.399999999999999">
      <c r="A190" s="493"/>
      <c r="B190" s="493"/>
      <c r="C190" s="493"/>
      <c r="D190" s="493"/>
      <c r="E190" s="493"/>
      <c r="F190" s="493"/>
      <c r="G190" s="493"/>
      <c r="H190" s="493"/>
      <c r="I190" s="493"/>
      <c r="J190" s="493"/>
      <c r="K190" s="493"/>
      <c r="L190" s="493"/>
    </row>
    <row r="191" spans="1:12" ht="17.399999999999999">
      <c r="A191" s="493"/>
      <c r="B191" s="493"/>
      <c r="C191" s="493"/>
      <c r="D191" s="493"/>
      <c r="E191" s="493"/>
      <c r="F191" s="493"/>
      <c r="G191" s="493"/>
      <c r="H191" s="493"/>
      <c r="I191" s="493"/>
      <c r="J191" s="493"/>
      <c r="K191" s="493"/>
      <c r="L191" s="493"/>
    </row>
    <row r="192" spans="1:12" ht="17.399999999999999">
      <c r="A192" s="493"/>
      <c r="B192" s="493"/>
      <c r="C192" s="493"/>
      <c r="D192" s="493"/>
      <c r="E192" s="493"/>
      <c r="F192" s="493"/>
      <c r="G192" s="493"/>
      <c r="H192" s="493"/>
      <c r="I192" s="493"/>
      <c r="J192" s="493"/>
      <c r="K192" s="493"/>
      <c r="L192" s="493"/>
    </row>
    <row r="193" spans="1:12" ht="17.399999999999999">
      <c r="A193" s="493"/>
      <c r="B193" s="493"/>
      <c r="C193" s="493"/>
      <c r="D193" s="493"/>
      <c r="E193" s="493"/>
      <c r="F193" s="493"/>
      <c r="G193" s="493"/>
      <c r="H193" s="493"/>
      <c r="I193" s="493"/>
      <c r="J193" s="493"/>
      <c r="K193" s="493"/>
      <c r="L193" s="493"/>
    </row>
    <row r="194" spans="1:12" ht="17.399999999999999">
      <c r="A194" s="493"/>
      <c r="B194" s="493"/>
      <c r="C194" s="493"/>
      <c r="D194" s="493"/>
      <c r="E194" s="493"/>
      <c r="F194" s="493"/>
      <c r="G194" s="493"/>
      <c r="H194" s="493"/>
      <c r="I194" s="493"/>
      <c r="J194" s="493"/>
      <c r="K194" s="493"/>
      <c r="L194" s="493"/>
    </row>
    <row r="195" spans="1:12" ht="17.399999999999999">
      <c r="A195" s="493"/>
      <c r="B195" s="493"/>
      <c r="C195" s="493"/>
      <c r="D195" s="493"/>
      <c r="E195" s="493"/>
      <c r="F195" s="493"/>
      <c r="G195" s="493"/>
      <c r="H195" s="493"/>
      <c r="I195" s="493"/>
      <c r="J195" s="493"/>
      <c r="K195" s="493"/>
      <c r="L195" s="493"/>
    </row>
    <row r="196" spans="1:12" ht="17.399999999999999">
      <c r="A196" s="493"/>
      <c r="B196" s="493"/>
      <c r="C196" s="493"/>
      <c r="D196" s="493"/>
      <c r="E196" s="493"/>
      <c r="F196" s="493"/>
      <c r="G196" s="493"/>
      <c r="H196" s="493"/>
      <c r="I196" s="493"/>
      <c r="J196" s="493"/>
      <c r="K196" s="493"/>
      <c r="L196" s="493"/>
    </row>
    <row r="197" spans="1:12" ht="17.399999999999999">
      <c r="A197" s="493"/>
      <c r="B197" s="493"/>
      <c r="C197" s="493"/>
      <c r="D197" s="493"/>
      <c r="E197" s="493"/>
      <c r="F197" s="493"/>
      <c r="G197" s="493"/>
      <c r="H197" s="493"/>
      <c r="I197" s="493"/>
      <c r="J197" s="493"/>
      <c r="K197" s="493"/>
      <c r="L197" s="493"/>
    </row>
    <row r="198" spans="1:12" ht="17.399999999999999">
      <c r="A198" s="493"/>
      <c r="B198" s="493"/>
      <c r="C198" s="493"/>
      <c r="D198" s="493"/>
      <c r="E198" s="493"/>
      <c r="F198" s="493"/>
      <c r="G198" s="493"/>
      <c r="H198" s="493"/>
      <c r="I198" s="493"/>
      <c r="J198" s="493"/>
      <c r="K198" s="493"/>
      <c r="L198" s="493"/>
    </row>
    <row r="199" spans="1:12" ht="17.399999999999999">
      <c r="A199" s="493"/>
      <c r="B199" s="493"/>
      <c r="C199" s="493"/>
      <c r="D199" s="493"/>
      <c r="E199" s="493"/>
      <c r="F199" s="493"/>
      <c r="G199" s="493"/>
      <c r="H199" s="493"/>
      <c r="I199" s="493"/>
      <c r="J199" s="493"/>
      <c r="K199" s="493"/>
      <c r="L199" s="493"/>
    </row>
    <row r="200" spans="1:12" ht="17.399999999999999">
      <c r="A200" s="493"/>
      <c r="B200" s="493"/>
      <c r="C200" s="493"/>
      <c r="D200" s="493"/>
      <c r="E200" s="493"/>
      <c r="F200" s="493"/>
      <c r="G200" s="493"/>
      <c r="H200" s="493"/>
      <c r="I200" s="493"/>
      <c r="J200" s="493"/>
      <c r="K200" s="493"/>
      <c r="L200" s="493"/>
    </row>
    <row r="201" spans="1:12" ht="17.399999999999999">
      <c r="A201" s="493"/>
      <c r="B201" s="493"/>
      <c r="C201" s="493"/>
      <c r="D201" s="493"/>
      <c r="E201" s="493"/>
      <c r="F201" s="493"/>
      <c r="G201" s="493"/>
      <c r="H201" s="493"/>
      <c r="I201" s="493"/>
      <c r="J201" s="493"/>
      <c r="K201" s="493"/>
      <c r="L201" s="493"/>
    </row>
    <row r="202" spans="1:12" ht="17.399999999999999">
      <c r="A202" s="493"/>
      <c r="B202" s="493"/>
      <c r="C202" s="493"/>
      <c r="D202" s="493"/>
      <c r="E202" s="493"/>
      <c r="F202" s="493"/>
      <c r="G202" s="493"/>
      <c r="H202" s="493"/>
      <c r="I202" s="493"/>
      <c r="J202" s="493"/>
      <c r="K202" s="493"/>
      <c r="L202" s="493"/>
    </row>
    <row r="203" spans="1:12" ht="17.399999999999999">
      <c r="A203" s="493"/>
      <c r="B203" s="493"/>
      <c r="C203" s="493"/>
      <c r="D203" s="493"/>
      <c r="E203" s="493"/>
      <c r="F203" s="493"/>
      <c r="G203" s="493"/>
      <c r="H203" s="493"/>
      <c r="I203" s="493"/>
      <c r="J203" s="493"/>
      <c r="K203" s="493"/>
      <c r="L203" s="493"/>
    </row>
    <row r="204" spans="1:12" ht="17.399999999999999">
      <c r="A204" s="493"/>
      <c r="B204" s="493"/>
      <c r="C204" s="493"/>
      <c r="D204" s="493"/>
      <c r="E204" s="493"/>
      <c r="F204" s="493"/>
      <c r="G204" s="493"/>
      <c r="H204" s="493"/>
      <c r="I204" s="493"/>
      <c r="J204" s="493"/>
      <c r="K204" s="493"/>
      <c r="L204" s="493"/>
    </row>
    <row r="205" spans="1:12" ht="17.399999999999999">
      <c r="A205" s="493"/>
      <c r="B205" s="493"/>
      <c r="C205" s="493"/>
      <c r="D205" s="493"/>
      <c r="E205" s="493"/>
      <c r="F205" s="493"/>
      <c r="G205" s="493"/>
      <c r="H205" s="493"/>
      <c r="I205" s="493"/>
      <c r="J205" s="493"/>
      <c r="K205" s="493"/>
      <c r="L205" s="493"/>
    </row>
    <row r="206" spans="1:12" ht="17.399999999999999">
      <c r="A206" s="493"/>
      <c r="B206" s="493"/>
      <c r="C206" s="493"/>
      <c r="D206" s="493"/>
      <c r="E206" s="493"/>
      <c r="F206" s="493"/>
      <c r="G206" s="493"/>
      <c r="H206" s="493"/>
      <c r="I206" s="493"/>
      <c r="J206" s="493"/>
      <c r="K206" s="493"/>
      <c r="L206" s="493"/>
    </row>
    <row r="207" spans="1:12" ht="17.399999999999999">
      <c r="A207" s="493"/>
      <c r="B207" s="493"/>
      <c r="C207" s="493"/>
      <c r="D207" s="493"/>
      <c r="E207" s="493"/>
      <c r="F207" s="493"/>
      <c r="G207" s="493"/>
      <c r="H207" s="493"/>
      <c r="I207" s="493"/>
      <c r="J207" s="493"/>
      <c r="K207" s="493"/>
      <c r="L207" s="493"/>
    </row>
    <row r="208" spans="1:12" ht="17.399999999999999">
      <c r="A208" s="493"/>
      <c r="B208" s="493"/>
      <c r="C208" s="493"/>
      <c r="D208" s="493"/>
      <c r="E208" s="493"/>
      <c r="F208" s="493"/>
      <c r="G208" s="493"/>
      <c r="H208" s="493"/>
      <c r="I208" s="493"/>
      <c r="J208" s="493"/>
      <c r="K208" s="493"/>
      <c r="L208" s="493"/>
    </row>
    <row r="209" spans="1:12" ht="17.399999999999999">
      <c r="A209" s="493"/>
      <c r="B209" s="493"/>
      <c r="C209" s="493"/>
      <c r="D209" s="493"/>
      <c r="E209" s="493"/>
      <c r="F209" s="493"/>
      <c r="G209" s="493"/>
      <c r="H209" s="493"/>
      <c r="I209" s="493"/>
      <c r="J209" s="493"/>
      <c r="K209" s="493"/>
      <c r="L209" s="493"/>
    </row>
    <row r="210" spans="1:12" ht="17.399999999999999">
      <c r="A210" s="493"/>
      <c r="B210" s="493"/>
      <c r="C210" s="493"/>
      <c r="D210" s="493"/>
      <c r="E210" s="493"/>
      <c r="F210" s="493"/>
      <c r="G210" s="493"/>
      <c r="H210" s="493"/>
      <c r="I210" s="493"/>
      <c r="J210" s="493"/>
      <c r="K210" s="493"/>
      <c r="L210" s="493"/>
    </row>
    <row r="211" spans="1:12" ht="17.399999999999999">
      <c r="A211" s="493"/>
      <c r="B211" s="493"/>
      <c r="C211" s="493"/>
      <c r="D211" s="493"/>
      <c r="E211" s="493"/>
      <c r="F211" s="493"/>
      <c r="G211" s="493"/>
      <c r="H211" s="493"/>
      <c r="I211" s="493"/>
      <c r="J211" s="493"/>
      <c r="K211" s="493"/>
      <c r="L211" s="493"/>
    </row>
    <row r="212" spans="1:12" ht="17.399999999999999">
      <c r="A212" s="493"/>
      <c r="B212" s="493"/>
      <c r="C212" s="493"/>
      <c r="D212" s="493"/>
      <c r="E212" s="493"/>
      <c r="F212" s="493"/>
      <c r="G212" s="493"/>
      <c r="H212" s="493"/>
      <c r="I212" s="493"/>
      <c r="J212" s="493"/>
      <c r="K212" s="493"/>
      <c r="L212" s="493"/>
    </row>
    <row r="213" spans="1:12" ht="17.399999999999999">
      <c r="A213" s="493"/>
      <c r="B213" s="493"/>
      <c r="C213" s="493"/>
      <c r="D213" s="493"/>
      <c r="E213" s="493"/>
      <c r="F213" s="493"/>
      <c r="G213" s="493"/>
      <c r="H213" s="493"/>
      <c r="I213" s="493"/>
      <c r="J213" s="493"/>
      <c r="K213" s="493"/>
      <c r="L213" s="493"/>
    </row>
    <row r="214" spans="1:12" ht="17.399999999999999">
      <c r="A214" s="493"/>
      <c r="B214" s="493"/>
      <c r="C214" s="493"/>
      <c r="D214" s="493"/>
      <c r="E214" s="493"/>
      <c r="F214" s="493"/>
      <c r="G214" s="493"/>
      <c r="H214" s="493"/>
      <c r="I214" s="493"/>
      <c r="J214" s="493"/>
      <c r="K214" s="493"/>
      <c r="L214" s="493"/>
    </row>
    <row r="215" spans="1:12" ht="17.399999999999999">
      <c r="A215" s="493"/>
      <c r="B215" s="493"/>
      <c r="C215" s="493"/>
      <c r="D215" s="493"/>
      <c r="E215" s="493"/>
      <c r="F215" s="493"/>
      <c r="G215" s="493"/>
      <c r="H215" s="493"/>
      <c r="I215" s="493"/>
      <c r="J215" s="493"/>
      <c r="K215" s="493"/>
      <c r="L215" s="493"/>
    </row>
    <row r="216" spans="1:12" ht="17.399999999999999">
      <c r="A216" s="493"/>
      <c r="B216" s="493"/>
      <c r="C216" s="493"/>
      <c r="D216" s="493"/>
      <c r="E216" s="493"/>
      <c r="F216" s="493"/>
      <c r="G216" s="493"/>
      <c r="H216" s="493"/>
      <c r="I216" s="493"/>
      <c r="J216" s="493"/>
      <c r="K216" s="493"/>
      <c r="L216" s="493"/>
    </row>
    <row r="217" spans="1:12" ht="17.399999999999999">
      <c r="A217" s="493"/>
      <c r="B217" s="493"/>
      <c r="C217" s="493"/>
      <c r="D217" s="493"/>
      <c r="E217" s="493"/>
      <c r="F217" s="493"/>
      <c r="G217" s="493"/>
      <c r="H217" s="493"/>
      <c r="I217" s="493"/>
      <c r="J217" s="493"/>
      <c r="K217" s="493"/>
      <c r="L217" s="493"/>
    </row>
    <row r="218" spans="1:12" ht="17.399999999999999">
      <c r="A218" s="493"/>
      <c r="B218" s="493"/>
      <c r="C218" s="493"/>
      <c r="D218" s="493"/>
      <c r="E218" s="493"/>
      <c r="F218" s="493"/>
      <c r="G218" s="493"/>
      <c r="H218" s="493"/>
      <c r="I218" s="493"/>
      <c r="J218" s="493"/>
      <c r="K218" s="493"/>
      <c r="L218" s="493"/>
    </row>
    <row r="219" spans="1:12" ht="17.399999999999999">
      <c r="A219" s="493"/>
      <c r="B219" s="493"/>
      <c r="C219" s="493"/>
      <c r="D219" s="493"/>
      <c r="E219" s="493"/>
      <c r="F219" s="493"/>
      <c r="G219" s="493"/>
      <c r="H219" s="493"/>
      <c r="I219" s="493"/>
      <c r="J219" s="493"/>
      <c r="K219" s="493"/>
      <c r="L219" s="493"/>
    </row>
    <row r="220" spans="1:12" ht="17.399999999999999">
      <c r="A220" s="493"/>
      <c r="B220" s="493"/>
      <c r="C220" s="493"/>
      <c r="D220" s="493"/>
      <c r="E220" s="493"/>
      <c r="F220" s="493"/>
      <c r="G220" s="493"/>
      <c r="H220" s="493"/>
      <c r="I220" s="493"/>
      <c r="J220" s="493"/>
      <c r="K220" s="493"/>
      <c r="L220" s="493"/>
    </row>
    <row r="221" spans="1:12" ht="17.399999999999999">
      <c r="A221" s="493"/>
      <c r="B221" s="493"/>
      <c r="C221" s="493"/>
      <c r="D221" s="493"/>
      <c r="E221" s="493"/>
      <c r="F221" s="493"/>
      <c r="G221" s="493"/>
      <c r="H221" s="493"/>
      <c r="I221" s="493"/>
      <c r="J221" s="493"/>
      <c r="K221" s="493"/>
      <c r="L221" s="493"/>
    </row>
    <row r="222" spans="1:12" ht="17.399999999999999">
      <c r="A222" s="493"/>
      <c r="B222" s="493"/>
      <c r="C222" s="493"/>
      <c r="D222" s="493"/>
      <c r="E222" s="493"/>
      <c r="F222" s="493"/>
      <c r="G222" s="493"/>
      <c r="H222" s="493"/>
      <c r="I222" s="493"/>
      <c r="J222" s="493"/>
      <c r="K222" s="493"/>
      <c r="L222" s="493"/>
    </row>
    <row r="223" spans="1:12" ht="17.399999999999999">
      <c r="A223" s="493"/>
      <c r="B223" s="493"/>
      <c r="C223" s="493"/>
      <c r="D223" s="493"/>
      <c r="E223" s="493"/>
      <c r="F223" s="493"/>
      <c r="G223" s="493"/>
      <c r="H223" s="493"/>
      <c r="I223" s="493"/>
      <c r="J223" s="493"/>
      <c r="K223" s="493"/>
      <c r="L223" s="493"/>
    </row>
    <row r="224" spans="1:12" ht="17.399999999999999">
      <c r="A224" s="493"/>
      <c r="B224" s="493"/>
      <c r="C224" s="493"/>
      <c r="D224" s="493"/>
      <c r="E224" s="493"/>
      <c r="F224" s="493"/>
      <c r="G224" s="493"/>
      <c r="H224" s="493"/>
      <c r="I224" s="493"/>
      <c r="J224" s="493"/>
      <c r="K224" s="493"/>
      <c r="L224" s="493"/>
    </row>
    <row r="225" spans="1:12" ht="17.399999999999999">
      <c r="A225" s="493"/>
      <c r="B225" s="493"/>
      <c r="C225" s="493"/>
      <c r="D225" s="493"/>
      <c r="E225" s="493"/>
      <c r="F225" s="493"/>
      <c r="G225" s="493"/>
      <c r="H225" s="493"/>
      <c r="I225" s="493"/>
      <c r="J225" s="493"/>
      <c r="K225" s="493"/>
      <c r="L225" s="493"/>
    </row>
    <row r="226" spans="1:12" ht="17.399999999999999">
      <c r="A226" s="493"/>
      <c r="B226" s="493"/>
      <c r="C226" s="493"/>
      <c r="D226" s="493"/>
      <c r="E226" s="493"/>
      <c r="F226" s="493"/>
      <c r="G226" s="493"/>
      <c r="H226" s="493"/>
      <c r="I226" s="493"/>
      <c r="J226" s="493"/>
      <c r="K226" s="493"/>
      <c r="L226" s="493"/>
    </row>
    <row r="227" spans="1:12" ht="17.399999999999999">
      <c r="A227" s="493"/>
      <c r="B227" s="493"/>
      <c r="C227" s="493"/>
      <c r="D227" s="493"/>
      <c r="E227" s="493"/>
      <c r="F227" s="493"/>
      <c r="G227" s="493"/>
      <c r="H227" s="493"/>
      <c r="I227" s="493"/>
      <c r="J227" s="493"/>
      <c r="K227" s="493"/>
      <c r="L227" s="493"/>
    </row>
    <row r="228" spans="1:12" ht="17.399999999999999">
      <c r="A228" s="493"/>
      <c r="B228" s="493"/>
      <c r="C228" s="493"/>
      <c r="D228" s="493"/>
      <c r="E228" s="493"/>
      <c r="F228" s="493"/>
      <c r="G228" s="493"/>
      <c r="H228" s="493"/>
      <c r="I228" s="493"/>
      <c r="J228" s="493"/>
      <c r="K228" s="493"/>
      <c r="L228" s="493"/>
    </row>
    <row r="229" spans="1:12" ht="17.399999999999999">
      <c r="A229" s="493"/>
      <c r="B229" s="493"/>
      <c r="C229" s="493"/>
      <c r="D229" s="493"/>
      <c r="E229" s="493"/>
      <c r="F229" s="493"/>
      <c r="G229" s="493"/>
      <c r="H229" s="493"/>
      <c r="I229" s="493"/>
      <c r="J229" s="493"/>
      <c r="K229" s="493"/>
      <c r="L229" s="493"/>
    </row>
    <row r="230" spans="1:12" ht="17.399999999999999">
      <c r="A230" s="493"/>
      <c r="B230" s="493"/>
      <c r="C230" s="493"/>
      <c r="D230" s="493"/>
      <c r="E230" s="493"/>
      <c r="F230" s="493"/>
      <c r="G230" s="493"/>
      <c r="H230" s="493"/>
      <c r="I230" s="493"/>
      <c r="J230" s="493"/>
      <c r="K230" s="493"/>
      <c r="L230" s="493"/>
    </row>
    <row r="231" spans="1:12" ht="17.399999999999999">
      <c r="A231" s="493"/>
      <c r="B231" s="493"/>
      <c r="C231" s="493"/>
      <c r="D231" s="493"/>
      <c r="E231" s="493"/>
      <c r="F231" s="493"/>
      <c r="G231" s="493"/>
      <c r="H231" s="493"/>
      <c r="I231" s="493"/>
      <c r="J231" s="493"/>
      <c r="K231" s="493"/>
      <c r="L231" s="493"/>
    </row>
    <row r="232" spans="1:12" ht="17.399999999999999">
      <c r="A232" s="493"/>
      <c r="B232" s="493"/>
      <c r="C232" s="493"/>
      <c r="D232" s="493"/>
      <c r="E232" s="493"/>
      <c r="F232" s="493"/>
      <c r="G232" s="493"/>
      <c r="H232" s="493"/>
      <c r="I232" s="493"/>
      <c r="J232" s="493"/>
      <c r="K232" s="493"/>
      <c r="L232" s="493"/>
    </row>
    <row r="233" spans="1:12" ht="17.399999999999999">
      <c r="A233" s="493"/>
      <c r="B233" s="493"/>
      <c r="C233" s="493"/>
      <c r="D233" s="493"/>
      <c r="E233" s="493"/>
      <c r="F233" s="493"/>
      <c r="G233" s="493"/>
      <c r="H233" s="493"/>
      <c r="I233" s="493"/>
      <c r="J233" s="493"/>
      <c r="K233" s="493"/>
      <c r="L233" s="493"/>
    </row>
    <row r="234" spans="1:12" ht="17.399999999999999">
      <c r="A234" s="493"/>
      <c r="B234" s="493"/>
      <c r="C234" s="493"/>
      <c r="D234" s="493"/>
      <c r="E234" s="493"/>
      <c r="F234" s="493"/>
      <c r="G234" s="493"/>
      <c r="H234" s="493"/>
      <c r="I234" s="493"/>
      <c r="J234" s="493"/>
      <c r="K234" s="493"/>
      <c r="L234" s="493"/>
    </row>
    <row r="235" spans="1:12" ht="17.399999999999999">
      <c r="A235" s="493"/>
      <c r="B235" s="493"/>
      <c r="C235" s="493"/>
      <c r="D235" s="493"/>
      <c r="E235" s="493"/>
      <c r="F235" s="493"/>
      <c r="G235" s="493"/>
      <c r="H235" s="493"/>
      <c r="I235" s="493"/>
      <c r="J235" s="493"/>
      <c r="K235" s="493"/>
      <c r="L235" s="493"/>
    </row>
    <row r="236" spans="1:12" ht="17.399999999999999">
      <c r="A236" s="493"/>
      <c r="B236" s="493"/>
      <c r="C236" s="493"/>
      <c r="D236" s="493"/>
      <c r="E236" s="493"/>
      <c r="F236" s="493"/>
      <c r="G236" s="493"/>
      <c r="H236" s="493"/>
      <c r="I236" s="493"/>
      <c r="J236" s="493"/>
      <c r="K236" s="493"/>
      <c r="L236" s="493"/>
    </row>
    <row r="237" spans="1:12" ht="17.399999999999999">
      <c r="A237" s="493"/>
      <c r="B237" s="493"/>
      <c r="C237" s="493"/>
      <c r="D237" s="493"/>
      <c r="E237" s="493"/>
      <c r="F237" s="493"/>
      <c r="G237" s="493"/>
      <c r="H237" s="493"/>
      <c r="I237" s="493"/>
      <c r="J237" s="493"/>
      <c r="K237" s="493"/>
      <c r="L237" s="493"/>
    </row>
    <row r="238" spans="1:12" ht="17.399999999999999">
      <c r="A238" s="493"/>
      <c r="B238" s="493"/>
      <c r="C238" s="493"/>
      <c r="D238" s="493"/>
      <c r="E238" s="493"/>
      <c r="F238" s="493"/>
      <c r="G238" s="493"/>
      <c r="H238" s="493"/>
      <c r="I238" s="493"/>
      <c r="J238" s="493"/>
      <c r="K238" s="493"/>
      <c r="L238" s="493"/>
    </row>
    <row r="239" spans="1:12" ht="17.399999999999999">
      <c r="A239" s="493"/>
      <c r="B239" s="493"/>
      <c r="C239" s="493"/>
      <c r="D239" s="493"/>
      <c r="E239" s="493"/>
      <c r="F239" s="493"/>
      <c r="G239" s="493"/>
      <c r="H239" s="493"/>
      <c r="I239" s="493"/>
      <c r="J239" s="493"/>
      <c r="K239" s="493"/>
      <c r="L239" s="493"/>
    </row>
    <row r="240" spans="1:12" ht="17.399999999999999">
      <c r="A240" s="493"/>
      <c r="B240" s="493"/>
      <c r="C240" s="493"/>
      <c r="D240" s="493"/>
      <c r="E240" s="493"/>
      <c r="F240" s="493"/>
      <c r="G240" s="493"/>
      <c r="H240" s="493"/>
      <c r="I240" s="493"/>
      <c r="J240" s="493"/>
      <c r="K240" s="493"/>
      <c r="L240" s="493"/>
    </row>
    <row r="241" spans="1:12" ht="17.399999999999999">
      <c r="A241" s="493"/>
      <c r="B241" s="493"/>
      <c r="C241" s="493"/>
      <c r="D241" s="493"/>
      <c r="E241" s="493"/>
      <c r="F241" s="493"/>
      <c r="G241" s="493"/>
      <c r="H241" s="493"/>
      <c r="I241" s="493"/>
      <c r="J241" s="493"/>
      <c r="K241" s="493"/>
      <c r="L241" s="493"/>
    </row>
    <row r="242" spans="1:12" ht="17.399999999999999">
      <c r="A242" s="493"/>
      <c r="B242" s="493"/>
      <c r="C242" s="493"/>
      <c r="D242" s="493"/>
      <c r="E242" s="493"/>
      <c r="F242" s="493"/>
      <c r="G242" s="493"/>
      <c r="H242" s="493"/>
      <c r="I242" s="493"/>
      <c r="J242" s="493"/>
      <c r="K242" s="493"/>
      <c r="L242" s="493"/>
    </row>
    <row r="243" spans="1:12" ht="17.399999999999999">
      <c r="A243" s="493"/>
      <c r="B243" s="493"/>
      <c r="C243" s="493"/>
      <c r="D243" s="493"/>
      <c r="E243" s="493"/>
      <c r="F243" s="493"/>
      <c r="G243" s="493"/>
      <c r="H243" s="493"/>
      <c r="I243" s="493"/>
      <c r="J243" s="493"/>
      <c r="K243" s="493"/>
      <c r="L243" s="493"/>
    </row>
    <row r="244" spans="1:12" ht="17.399999999999999">
      <c r="A244" s="493"/>
      <c r="B244" s="493"/>
      <c r="C244" s="493"/>
      <c r="D244" s="493"/>
      <c r="E244" s="493"/>
      <c r="F244" s="493"/>
      <c r="G244" s="493"/>
      <c r="H244" s="493"/>
      <c r="I244" s="493"/>
      <c r="J244" s="493"/>
      <c r="K244" s="493"/>
      <c r="L244" s="493"/>
    </row>
    <row r="245" spans="1:12" ht="17.399999999999999">
      <c r="A245" s="493"/>
      <c r="B245" s="493"/>
      <c r="C245" s="493"/>
      <c r="D245" s="493"/>
      <c r="E245" s="493"/>
      <c r="F245" s="493"/>
      <c r="G245" s="493"/>
      <c r="H245" s="493"/>
      <c r="I245" s="493"/>
      <c r="J245" s="493"/>
      <c r="K245" s="493"/>
      <c r="L245" s="493"/>
    </row>
    <row r="246" spans="1:12" ht="17.399999999999999">
      <c r="A246" s="493"/>
      <c r="B246" s="493"/>
      <c r="C246" s="493"/>
      <c r="D246" s="493"/>
      <c r="E246" s="493"/>
      <c r="F246" s="493"/>
      <c r="G246" s="493"/>
      <c r="H246" s="493"/>
      <c r="I246" s="493"/>
      <c r="J246" s="493"/>
      <c r="K246" s="493"/>
      <c r="L246" s="493"/>
    </row>
    <row r="247" spans="1:12" ht="17.399999999999999">
      <c r="A247" s="493"/>
      <c r="B247" s="493"/>
      <c r="C247" s="493"/>
      <c r="D247" s="493"/>
      <c r="E247" s="493"/>
      <c r="F247" s="493"/>
      <c r="G247" s="493"/>
      <c r="H247" s="493"/>
      <c r="I247" s="493"/>
      <c r="J247" s="493"/>
      <c r="K247" s="493"/>
      <c r="L247" s="493"/>
    </row>
    <row r="248" spans="1:12" ht="17.399999999999999">
      <c r="A248" s="493"/>
      <c r="B248" s="493"/>
      <c r="C248" s="493"/>
      <c r="D248" s="493"/>
      <c r="E248" s="493"/>
      <c r="F248" s="493"/>
      <c r="G248" s="493"/>
      <c r="H248" s="493"/>
      <c r="I248" s="493"/>
      <c r="J248" s="493"/>
      <c r="K248" s="493"/>
      <c r="L248" s="493"/>
    </row>
    <row r="249" spans="1:12" ht="17.399999999999999">
      <c r="A249" s="493"/>
      <c r="B249" s="493"/>
      <c r="C249" s="493"/>
      <c r="D249" s="493"/>
      <c r="E249" s="493"/>
      <c r="F249" s="493"/>
      <c r="G249" s="493"/>
      <c r="H249" s="493"/>
      <c r="I249" s="493"/>
      <c r="J249" s="493"/>
      <c r="K249" s="493"/>
      <c r="L249" s="493"/>
    </row>
    <row r="250" spans="1:12" ht="17.399999999999999">
      <c r="A250" s="493"/>
      <c r="B250" s="493"/>
      <c r="C250" s="493"/>
      <c r="D250" s="493"/>
      <c r="E250" s="493"/>
      <c r="F250" s="493"/>
      <c r="G250" s="493"/>
      <c r="H250" s="493"/>
      <c r="I250" s="493"/>
      <c r="J250" s="493"/>
      <c r="K250" s="493"/>
      <c r="L250" s="493"/>
    </row>
    <row r="251" spans="1:12" ht="17.399999999999999">
      <c r="A251" s="493"/>
      <c r="B251" s="493"/>
      <c r="C251" s="493"/>
      <c r="D251" s="493"/>
      <c r="E251" s="493"/>
      <c r="F251" s="493"/>
      <c r="G251" s="493"/>
      <c r="H251" s="493"/>
      <c r="I251" s="493"/>
      <c r="J251" s="493"/>
      <c r="K251" s="493"/>
      <c r="L251" s="493"/>
    </row>
    <row r="252" spans="1:12" ht="17.399999999999999">
      <c r="A252" s="493"/>
      <c r="B252" s="493"/>
      <c r="C252" s="493"/>
      <c r="D252" s="493"/>
      <c r="E252" s="493"/>
      <c r="F252" s="493"/>
      <c r="G252" s="493"/>
      <c r="H252" s="493"/>
      <c r="I252" s="493"/>
      <c r="J252" s="493"/>
      <c r="K252" s="493"/>
      <c r="L252" s="493"/>
    </row>
    <row r="253" spans="1:12" ht="17.399999999999999">
      <c r="A253" s="493"/>
      <c r="B253" s="493"/>
      <c r="C253" s="493"/>
      <c r="D253" s="493"/>
      <c r="E253" s="493"/>
      <c r="F253" s="493"/>
      <c r="G253" s="493"/>
      <c r="H253" s="493"/>
      <c r="I253" s="493"/>
      <c r="J253" s="493"/>
      <c r="K253" s="493"/>
      <c r="L253" s="493"/>
    </row>
    <row r="254" spans="1:12" ht="17.399999999999999">
      <c r="A254" s="493"/>
      <c r="B254" s="493"/>
      <c r="C254" s="493"/>
      <c r="D254" s="493"/>
      <c r="E254" s="493"/>
      <c r="F254" s="493"/>
      <c r="G254" s="493"/>
      <c r="H254" s="493"/>
      <c r="I254" s="493"/>
      <c r="J254" s="493"/>
      <c r="K254" s="493"/>
      <c r="L254" s="493"/>
    </row>
    <row r="255" spans="1:12" ht="17.399999999999999">
      <c r="A255" s="493"/>
      <c r="B255" s="493"/>
      <c r="C255" s="493"/>
      <c r="D255" s="493"/>
      <c r="E255" s="493"/>
      <c r="F255" s="493"/>
      <c r="G255" s="493"/>
      <c r="H255" s="493"/>
      <c r="I255" s="493"/>
      <c r="J255" s="493"/>
      <c r="K255" s="493"/>
      <c r="L255" s="493"/>
    </row>
    <row r="256" spans="1:12" ht="17.399999999999999">
      <c r="A256" s="493"/>
      <c r="B256" s="493"/>
      <c r="C256" s="493"/>
      <c r="D256" s="493"/>
      <c r="E256" s="493"/>
      <c r="F256" s="493"/>
      <c r="G256" s="493"/>
      <c r="H256" s="493"/>
      <c r="I256" s="493"/>
      <c r="J256" s="493"/>
      <c r="K256" s="493"/>
      <c r="L256" s="493"/>
    </row>
    <row r="257" spans="1:12" ht="17.399999999999999">
      <c r="A257" s="493"/>
      <c r="B257" s="493"/>
      <c r="C257" s="493"/>
      <c r="D257" s="493"/>
      <c r="E257" s="493"/>
      <c r="F257" s="493"/>
      <c r="G257" s="493"/>
      <c r="H257" s="493"/>
      <c r="I257" s="493"/>
      <c r="J257" s="493"/>
      <c r="K257" s="493"/>
      <c r="L257" s="493"/>
    </row>
    <row r="258" spans="1:12" ht="17.399999999999999">
      <c r="A258" s="493"/>
      <c r="B258" s="493"/>
      <c r="C258" s="493"/>
      <c r="D258" s="493"/>
      <c r="E258" s="493"/>
      <c r="F258" s="493"/>
      <c r="G258" s="493"/>
      <c r="H258" s="493"/>
      <c r="I258" s="493"/>
      <c r="J258" s="493"/>
      <c r="K258" s="493"/>
      <c r="L258" s="493"/>
    </row>
    <row r="259" spans="1:12" ht="17.399999999999999">
      <c r="A259" s="493"/>
      <c r="B259" s="493"/>
      <c r="C259" s="493"/>
      <c r="D259" s="493"/>
      <c r="E259" s="493"/>
      <c r="F259" s="493"/>
      <c r="G259" s="493"/>
      <c r="H259" s="493"/>
      <c r="I259" s="493"/>
      <c r="J259" s="493"/>
      <c r="K259" s="493"/>
      <c r="L259" s="493"/>
    </row>
    <row r="260" spans="1:12" ht="17.399999999999999">
      <c r="A260" s="493"/>
      <c r="B260" s="493"/>
      <c r="C260" s="493"/>
      <c r="D260" s="493"/>
      <c r="E260" s="493"/>
      <c r="F260" s="493"/>
      <c r="G260" s="493"/>
      <c r="H260" s="493"/>
      <c r="I260" s="493"/>
      <c r="J260" s="493"/>
      <c r="K260" s="493"/>
      <c r="L260" s="493"/>
    </row>
    <row r="261" spans="1:12" ht="17.399999999999999">
      <c r="A261" s="493"/>
      <c r="B261" s="493"/>
      <c r="C261" s="493"/>
      <c r="D261" s="493"/>
      <c r="E261" s="493"/>
      <c r="F261" s="493"/>
      <c r="G261" s="493"/>
      <c r="H261" s="493"/>
      <c r="I261" s="493"/>
      <c r="J261" s="493"/>
      <c r="K261" s="493"/>
      <c r="L261" s="493"/>
    </row>
    <row r="262" spans="1:12" ht="17.399999999999999">
      <c r="A262" s="493"/>
      <c r="B262" s="493"/>
      <c r="C262" s="493"/>
      <c r="D262" s="493"/>
      <c r="E262" s="493"/>
      <c r="F262" s="493"/>
      <c r="G262" s="493"/>
      <c r="H262" s="493"/>
      <c r="I262" s="493"/>
      <c r="J262" s="493"/>
      <c r="K262" s="493"/>
      <c r="L262" s="493"/>
    </row>
    <row r="263" spans="1:12" ht="17.399999999999999">
      <c r="A263" s="493"/>
      <c r="B263" s="493"/>
      <c r="C263" s="493"/>
      <c r="D263" s="493"/>
      <c r="E263" s="493"/>
      <c r="F263" s="493"/>
      <c r="G263" s="493"/>
      <c r="H263" s="493"/>
      <c r="I263" s="493"/>
      <c r="J263" s="493"/>
      <c r="K263" s="493"/>
      <c r="L263" s="493"/>
    </row>
    <row r="264" spans="1:12" ht="17.399999999999999">
      <c r="A264" s="493"/>
      <c r="B264" s="493"/>
      <c r="C264" s="493"/>
      <c r="D264" s="493"/>
      <c r="E264" s="493"/>
      <c r="F264" s="493"/>
      <c r="G264" s="493"/>
      <c r="H264" s="493"/>
      <c r="I264" s="493"/>
      <c r="J264" s="493"/>
      <c r="K264" s="493"/>
      <c r="L264" s="493"/>
    </row>
    <row r="265" spans="1:12" ht="17.399999999999999">
      <c r="A265" s="493"/>
      <c r="B265" s="493"/>
      <c r="C265" s="493"/>
      <c r="D265" s="493"/>
      <c r="E265" s="493"/>
      <c r="F265" s="493"/>
      <c r="G265" s="493"/>
      <c r="H265" s="493"/>
      <c r="I265" s="493"/>
      <c r="J265" s="493"/>
      <c r="K265" s="493"/>
      <c r="L265" s="493"/>
    </row>
    <row r="266" spans="1:12" ht="17.399999999999999">
      <c r="A266" s="493"/>
      <c r="B266" s="493"/>
      <c r="C266" s="493"/>
      <c r="D266" s="493"/>
      <c r="E266" s="493"/>
      <c r="F266" s="493"/>
      <c r="G266" s="493"/>
      <c r="H266" s="493"/>
      <c r="I266" s="493"/>
      <c r="J266" s="493"/>
      <c r="K266" s="493"/>
      <c r="L266" s="493"/>
    </row>
    <row r="267" spans="1:12" ht="17.399999999999999">
      <c r="A267" s="493"/>
      <c r="B267" s="493"/>
      <c r="C267" s="493"/>
      <c r="D267" s="493"/>
      <c r="E267" s="493"/>
      <c r="F267" s="493"/>
      <c r="G267" s="493"/>
      <c r="H267" s="493"/>
      <c r="I267" s="493"/>
      <c r="J267" s="493"/>
      <c r="K267" s="493"/>
      <c r="L267" s="493"/>
    </row>
    <row r="268" spans="1:12" ht="17.399999999999999">
      <c r="A268" s="493"/>
      <c r="B268" s="493"/>
      <c r="C268" s="493"/>
      <c r="D268" s="493"/>
      <c r="E268" s="493"/>
      <c r="F268" s="493"/>
      <c r="G268" s="493"/>
      <c r="H268" s="493"/>
      <c r="I268" s="493"/>
      <c r="J268" s="493"/>
      <c r="K268" s="493"/>
      <c r="L268" s="493"/>
    </row>
    <row r="269" spans="1:12" ht="17.399999999999999">
      <c r="A269" s="493"/>
      <c r="B269" s="493"/>
      <c r="C269" s="493"/>
      <c r="D269" s="493"/>
      <c r="E269" s="493"/>
      <c r="F269" s="493"/>
      <c r="G269" s="493"/>
      <c r="H269" s="493"/>
      <c r="I269" s="493"/>
      <c r="J269" s="493"/>
      <c r="K269" s="493"/>
      <c r="L269" s="493"/>
    </row>
    <row r="270" spans="1:12" ht="17.399999999999999">
      <c r="A270" s="493"/>
      <c r="B270" s="493"/>
      <c r="C270" s="493"/>
      <c r="D270" s="493"/>
      <c r="E270" s="493"/>
      <c r="F270" s="493"/>
      <c r="G270" s="493"/>
      <c r="H270" s="493"/>
      <c r="I270" s="493"/>
      <c r="J270" s="493"/>
      <c r="K270" s="493"/>
      <c r="L270" s="493"/>
    </row>
    <row r="271" spans="1:12" ht="17.399999999999999">
      <c r="A271" s="493"/>
      <c r="B271" s="493"/>
      <c r="C271" s="493"/>
      <c r="D271" s="493"/>
      <c r="E271" s="493"/>
      <c r="F271" s="493"/>
      <c r="G271" s="493"/>
      <c r="H271" s="493"/>
      <c r="I271" s="493"/>
      <c r="J271" s="493"/>
      <c r="K271" s="493"/>
      <c r="L271" s="493"/>
    </row>
    <row r="272" spans="1:12" ht="17.399999999999999">
      <c r="A272" s="493"/>
      <c r="B272" s="493"/>
      <c r="C272" s="493"/>
      <c r="D272" s="493"/>
      <c r="E272" s="493"/>
      <c r="F272" s="493"/>
      <c r="G272" s="493"/>
      <c r="H272" s="493"/>
      <c r="I272" s="493"/>
      <c r="J272" s="493"/>
      <c r="K272" s="493"/>
      <c r="L272" s="493"/>
    </row>
    <row r="273" spans="1:12" ht="17.399999999999999">
      <c r="A273" s="493"/>
      <c r="B273" s="493"/>
      <c r="C273" s="493"/>
      <c r="D273" s="493"/>
      <c r="E273" s="493"/>
      <c r="F273" s="493"/>
      <c r="G273" s="493"/>
      <c r="H273" s="493"/>
      <c r="I273" s="493"/>
      <c r="J273" s="493"/>
      <c r="K273" s="493"/>
      <c r="L273" s="493"/>
    </row>
    <row r="274" spans="1:12" ht="17.399999999999999">
      <c r="A274" s="493"/>
      <c r="B274" s="493"/>
      <c r="C274" s="493"/>
      <c r="D274" s="493"/>
      <c r="E274" s="493"/>
      <c r="F274" s="493"/>
      <c r="G274" s="493"/>
      <c r="H274" s="493"/>
      <c r="I274" s="493"/>
      <c r="J274" s="493"/>
      <c r="K274" s="493"/>
      <c r="L274" s="493"/>
    </row>
    <row r="275" spans="1:12" ht="17.399999999999999">
      <c r="A275" s="493"/>
      <c r="B275" s="493"/>
      <c r="C275" s="493"/>
      <c r="D275" s="493"/>
      <c r="E275" s="493"/>
      <c r="F275" s="493"/>
      <c r="G275" s="493"/>
      <c r="H275" s="493"/>
      <c r="I275" s="493"/>
      <c r="J275" s="493"/>
      <c r="K275" s="493"/>
      <c r="L275" s="493"/>
    </row>
    <row r="276" spans="1:12" ht="17.399999999999999">
      <c r="A276" s="493"/>
      <c r="B276" s="493"/>
      <c r="C276" s="493"/>
      <c r="D276" s="493"/>
      <c r="E276" s="493"/>
      <c r="F276" s="493"/>
      <c r="G276" s="493"/>
      <c r="H276" s="493"/>
      <c r="I276" s="493"/>
      <c r="J276" s="493"/>
      <c r="K276" s="493"/>
      <c r="L276" s="493"/>
    </row>
    <row r="277" spans="1:12" ht="17.399999999999999">
      <c r="A277" s="493"/>
      <c r="B277" s="493"/>
      <c r="C277" s="493"/>
      <c r="D277" s="493"/>
      <c r="E277" s="493"/>
      <c r="F277" s="493"/>
      <c r="G277" s="493"/>
      <c r="H277" s="493"/>
      <c r="I277" s="493"/>
      <c r="J277" s="493"/>
      <c r="K277" s="493"/>
      <c r="L277" s="493"/>
    </row>
    <row r="278" spans="1:12" ht="17.399999999999999">
      <c r="A278" s="493"/>
      <c r="B278" s="493"/>
      <c r="C278" s="493"/>
      <c r="D278" s="493"/>
      <c r="E278" s="493"/>
      <c r="F278" s="493"/>
      <c r="G278" s="493"/>
      <c r="H278" s="493"/>
      <c r="I278" s="493"/>
      <c r="J278" s="493"/>
      <c r="K278" s="493"/>
      <c r="L278" s="493"/>
    </row>
    <row r="279" spans="1:12" ht="17.399999999999999">
      <c r="A279" s="493"/>
      <c r="B279" s="493"/>
      <c r="C279" s="493"/>
      <c r="D279" s="493"/>
      <c r="E279" s="493"/>
      <c r="F279" s="493"/>
      <c r="G279" s="493"/>
      <c r="H279" s="493"/>
      <c r="I279" s="493"/>
      <c r="J279" s="493"/>
      <c r="K279" s="493"/>
      <c r="L279" s="493"/>
    </row>
    <row r="280" spans="1:12" ht="17.399999999999999">
      <c r="A280" s="493"/>
      <c r="B280" s="493"/>
      <c r="C280" s="493"/>
      <c r="D280" s="493"/>
      <c r="E280" s="493"/>
      <c r="F280" s="493"/>
      <c r="G280" s="493"/>
      <c r="H280" s="493"/>
      <c r="I280" s="493"/>
      <c r="J280" s="493"/>
      <c r="K280" s="493"/>
      <c r="L280" s="493"/>
    </row>
    <row r="281" spans="1:12" ht="17.399999999999999">
      <c r="A281" s="493"/>
      <c r="B281" s="493"/>
      <c r="C281" s="493"/>
      <c r="D281" s="493"/>
      <c r="E281" s="493"/>
      <c r="F281" s="493"/>
      <c r="G281" s="493"/>
      <c r="H281" s="493"/>
      <c r="I281" s="493"/>
      <c r="J281" s="493"/>
      <c r="K281" s="493"/>
      <c r="L281" s="493"/>
    </row>
    <row r="282" spans="1:12" ht="17.399999999999999">
      <c r="A282" s="493"/>
      <c r="B282" s="493"/>
      <c r="C282" s="493"/>
      <c r="D282" s="493"/>
      <c r="E282" s="493"/>
      <c r="F282" s="493"/>
      <c r="G282" s="493"/>
      <c r="H282" s="493"/>
      <c r="I282" s="493"/>
      <c r="J282" s="493"/>
      <c r="K282" s="493"/>
      <c r="L282" s="493"/>
    </row>
    <row r="283" spans="1:12" ht="17.399999999999999">
      <c r="A283" s="493"/>
      <c r="B283" s="493"/>
      <c r="C283" s="493"/>
      <c r="D283" s="493"/>
      <c r="E283" s="493"/>
      <c r="F283" s="493"/>
      <c r="G283" s="493"/>
      <c r="H283" s="493"/>
      <c r="I283" s="493"/>
      <c r="J283" s="493"/>
      <c r="K283" s="493"/>
      <c r="L283" s="493"/>
    </row>
    <row r="284" spans="1:12" ht="17.399999999999999">
      <c r="A284" s="493"/>
      <c r="B284" s="493"/>
      <c r="C284" s="493"/>
      <c r="D284" s="493"/>
      <c r="E284" s="493"/>
      <c r="F284" s="493"/>
      <c r="G284" s="493"/>
      <c r="H284" s="493"/>
      <c r="I284" s="493"/>
      <c r="J284" s="493"/>
      <c r="K284" s="493"/>
      <c r="L284" s="493"/>
    </row>
    <row r="285" spans="1:12" ht="17.399999999999999">
      <c r="A285" s="493"/>
      <c r="B285" s="493"/>
      <c r="C285" s="493"/>
      <c r="D285" s="493"/>
      <c r="E285" s="493"/>
      <c r="F285" s="493"/>
      <c r="G285" s="493"/>
      <c r="H285" s="493"/>
      <c r="I285" s="493"/>
      <c r="J285" s="493"/>
      <c r="K285" s="493"/>
      <c r="L285" s="493"/>
    </row>
    <row r="286" spans="1:12" ht="17.399999999999999">
      <c r="A286" s="493"/>
      <c r="B286" s="493"/>
      <c r="C286" s="493"/>
      <c r="D286" s="493"/>
      <c r="E286" s="493"/>
      <c r="F286" s="493"/>
      <c r="G286" s="493"/>
      <c r="H286" s="493"/>
      <c r="I286" s="493"/>
      <c r="J286" s="493"/>
      <c r="K286" s="493"/>
      <c r="L286" s="493"/>
    </row>
    <row r="287" spans="1:12" ht="17.399999999999999">
      <c r="A287" s="493"/>
      <c r="B287" s="493"/>
      <c r="C287" s="493"/>
      <c r="D287" s="493"/>
      <c r="E287" s="493"/>
      <c r="F287" s="493"/>
      <c r="G287" s="493"/>
      <c r="H287" s="493"/>
      <c r="I287" s="493"/>
      <c r="J287" s="493"/>
      <c r="K287" s="493"/>
      <c r="L287" s="493"/>
    </row>
    <row r="288" spans="1:12" ht="17.399999999999999">
      <c r="A288" s="493"/>
      <c r="B288" s="493"/>
      <c r="C288" s="493"/>
      <c r="D288" s="493"/>
      <c r="E288" s="493"/>
      <c r="F288" s="493"/>
      <c r="G288" s="493"/>
      <c r="H288" s="493"/>
      <c r="I288" s="493"/>
      <c r="J288" s="493"/>
      <c r="K288" s="493"/>
      <c r="L288" s="493"/>
    </row>
    <row r="289" spans="1:12" ht="17.399999999999999">
      <c r="A289" s="493"/>
      <c r="B289" s="493"/>
      <c r="C289" s="493"/>
      <c r="D289" s="493"/>
      <c r="E289" s="493"/>
      <c r="F289" s="493"/>
      <c r="G289" s="493"/>
      <c r="H289" s="493"/>
      <c r="I289" s="493"/>
      <c r="J289" s="493"/>
      <c r="K289" s="493"/>
      <c r="L289" s="493"/>
    </row>
    <row r="290" spans="1:12" ht="17.399999999999999">
      <c r="A290" s="493"/>
      <c r="B290" s="493"/>
      <c r="C290" s="493"/>
      <c r="D290" s="493"/>
      <c r="E290" s="493"/>
      <c r="F290" s="493"/>
      <c r="G290" s="493"/>
      <c r="H290" s="493"/>
      <c r="I290" s="493"/>
      <c r="J290" s="493"/>
      <c r="K290" s="493"/>
      <c r="L290" s="493"/>
    </row>
    <row r="291" spans="1:12" ht="17.399999999999999">
      <c r="A291" s="493"/>
      <c r="B291" s="493"/>
      <c r="C291" s="493"/>
      <c r="D291" s="493"/>
      <c r="E291" s="493"/>
      <c r="F291" s="493"/>
      <c r="G291" s="493"/>
      <c r="H291" s="493"/>
      <c r="I291" s="493"/>
      <c r="J291" s="493"/>
      <c r="K291" s="493"/>
      <c r="L291" s="493"/>
    </row>
    <row r="292" spans="1:12" ht="17.399999999999999">
      <c r="A292" s="493"/>
      <c r="B292" s="493"/>
      <c r="C292" s="493"/>
      <c r="D292" s="493"/>
      <c r="E292" s="493"/>
      <c r="F292" s="493"/>
      <c r="G292" s="493"/>
      <c r="H292" s="493"/>
      <c r="I292" s="493"/>
      <c r="J292" s="493"/>
      <c r="K292" s="493"/>
      <c r="L292" s="493"/>
    </row>
    <row r="293" spans="1:12" ht="17.399999999999999">
      <c r="A293" s="493"/>
      <c r="B293" s="493"/>
      <c r="C293" s="493"/>
      <c r="D293" s="493"/>
      <c r="E293" s="493"/>
      <c r="F293" s="493"/>
      <c r="G293" s="493"/>
      <c r="H293" s="493"/>
      <c r="I293" s="493"/>
      <c r="J293" s="493"/>
      <c r="K293" s="493"/>
      <c r="L293" s="493"/>
    </row>
    <row r="294" spans="1:12" ht="17.399999999999999">
      <c r="A294" s="493"/>
      <c r="B294" s="493"/>
      <c r="C294" s="493"/>
      <c r="D294" s="493"/>
      <c r="E294" s="493"/>
      <c r="F294" s="493"/>
      <c r="G294" s="493"/>
      <c r="H294" s="493"/>
      <c r="I294" s="493"/>
      <c r="J294" s="493"/>
      <c r="K294" s="493"/>
      <c r="L294" s="493"/>
    </row>
    <row r="295" spans="1:12" ht="17.399999999999999">
      <c r="A295" s="493"/>
      <c r="B295" s="493"/>
      <c r="C295" s="493"/>
      <c r="D295" s="493"/>
      <c r="E295" s="493"/>
      <c r="F295" s="493"/>
      <c r="G295" s="493"/>
      <c r="H295" s="493"/>
      <c r="I295" s="493"/>
      <c r="J295" s="493"/>
      <c r="K295" s="493"/>
      <c r="L295" s="493"/>
    </row>
    <row r="296" spans="1:12" ht="17.399999999999999">
      <c r="A296" s="493"/>
      <c r="B296" s="493"/>
      <c r="C296" s="493"/>
      <c r="D296" s="493"/>
      <c r="E296" s="493"/>
      <c r="F296" s="493"/>
      <c r="G296" s="493"/>
      <c r="H296" s="493"/>
      <c r="I296" s="493"/>
      <c r="J296" s="493"/>
      <c r="K296" s="493"/>
      <c r="L296" s="493"/>
    </row>
    <row r="297" spans="1:12" ht="17.399999999999999">
      <c r="A297" s="493"/>
      <c r="B297" s="493"/>
      <c r="C297" s="493"/>
      <c r="D297" s="493"/>
      <c r="E297" s="493"/>
      <c r="F297" s="493"/>
      <c r="G297" s="493"/>
      <c r="H297" s="493"/>
      <c r="I297" s="493"/>
      <c r="J297" s="493"/>
      <c r="K297" s="493"/>
      <c r="L297" s="493"/>
    </row>
    <row r="298" spans="1:12" ht="17.399999999999999">
      <c r="A298" s="493"/>
      <c r="B298" s="493"/>
      <c r="C298" s="493"/>
      <c r="D298" s="493"/>
      <c r="E298" s="493"/>
      <c r="F298" s="493"/>
      <c r="G298" s="493"/>
      <c r="H298" s="493"/>
      <c r="I298" s="493"/>
      <c r="J298" s="493"/>
      <c r="K298" s="493"/>
      <c r="L298" s="493"/>
    </row>
    <row r="299" spans="1:12" ht="17.399999999999999">
      <c r="A299" s="493"/>
      <c r="B299" s="493"/>
      <c r="C299" s="493"/>
      <c r="D299" s="493"/>
      <c r="E299" s="493"/>
      <c r="F299" s="493"/>
      <c r="G299" s="493"/>
      <c r="H299" s="493"/>
      <c r="I299" s="493"/>
      <c r="J299" s="493"/>
      <c r="K299" s="493"/>
      <c r="L299" s="493"/>
    </row>
    <row r="300" spans="1:12" ht="17.399999999999999">
      <c r="A300" s="493"/>
      <c r="B300" s="493"/>
      <c r="C300" s="493"/>
      <c r="D300" s="493"/>
      <c r="E300" s="493"/>
      <c r="F300" s="493"/>
      <c r="G300" s="493"/>
      <c r="H300" s="493"/>
      <c r="I300" s="493"/>
      <c r="J300" s="493"/>
      <c r="K300" s="493"/>
      <c r="L300" s="493"/>
    </row>
    <row r="301" spans="1:12" ht="17.399999999999999">
      <c r="A301" s="493"/>
      <c r="B301" s="493"/>
      <c r="C301" s="493"/>
      <c r="D301" s="493"/>
      <c r="E301" s="493"/>
      <c r="F301" s="493"/>
      <c r="G301" s="493"/>
      <c r="H301" s="493"/>
      <c r="I301" s="493"/>
      <c r="J301" s="493"/>
      <c r="K301" s="493"/>
      <c r="L301" s="493"/>
    </row>
    <row r="302" spans="1:12" ht="17.399999999999999">
      <c r="A302" s="493"/>
      <c r="B302" s="493"/>
      <c r="C302" s="493"/>
      <c r="D302" s="493"/>
      <c r="E302" s="493"/>
      <c r="F302" s="493"/>
      <c r="G302" s="493"/>
      <c r="H302" s="493"/>
      <c r="I302" s="493"/>
      <c r="J302" s="493"/>
      <c r="K302" s="493"/>
      <c r="L302" s="493"/>
    </row>
    <row r="303" spans="1:12" ht="17.399999999999999">
      <c r="A303" s="493"/>
      <c r="B303" s="493"/>
      <c r="C303" s="493"/>
      <c r="D303" s="493"/>
      <c r="E303" s="493"/>
      <c r="F303" s="493"/>
      <c r="G303" s="493"/>
      <c r="H303" s="493"/>
      <c r="I303" s="493"/>
      <c r="J303" s="493"/>
      <c r="K303" s="493"/>
      <c r="L303" s="493"/>
    </row>
    <row r="304" spans="1:12" ht="17.399999999999999">
      <c r="A304" s="493"/>
      <c r="B304" s="493"/>
      <c r="C304" s="493"/>
      <c r="D304" s="493"/>
      <c r="E304" s="493"/>
      <c r="F304" s="493"/>
      <c r="G304" s="493"/>
      <c r="H304" s="493"/>
      <c r="I304" s="493"/>
      <c r="J304" s="493"/>
      <c r="K304" s="493"/>
      <c r="L304" s="493"/>
    </row>
    <row r="305" spans="1:12" ht="17.399999999999999">
      <c r="A305" s="493"/>
      <c r="B305" s="493"/>
      <c r="C305" s="493"/>
      <c r="D305" s="493"/>
      <c r="E305" s="493"/>
      <c r="F305" s="493"/>
      <c r="G305" s="493"/>
      <c r="H305" s="493"/>
      <c r="I305" s="493"/>
      <c r="J305" s="493"/>
      <c r="K305" s="493"/>
      <c r="L305" s="493"/>
    </row>
    <row r="306" spans="1:12" ht="17.399999999999999">
      <c r="A306" s="493"/>
      <c r="B306" s="493"/>
      <c r="C306" s="493"/>
      <c r="D306" s="493"/>
      <c r="E306" s="493"/>
      <c r="F306" s="493"/>
      <c r="G306" s="493"/>
      <c r="H306" s="493"/>
      <c r="I306" s="493"/>
      <c r="J306" s="493"/>
      <c r="K306" s="493"/>
      <c r="L306" s="493"/>
    </row>
    <row r="307" spans="1:12" ht="17.399999999999999">
      <c r="A307" s="493"/>
      <c r="B307" s="493"/>
      <c r="C307" s="493"/>
      <c r="D307" s="493"/>
      <c r="E307" s="493"/>
      <c r="F307" s="493"/>
      <c r="G307" s="493"/>
      <c r="H307" s="493"/>
      <c r="I307" s="493"/>
      <c r="J307" s="493"/>
      <c r="K307" s="493"/>
      <c r="L307" s="493"/>
    </row>
    <row r="308" spans="1:12" ht="17.399999999999999">
      <c r="A308" s="493"/>
      <c r="B308" s="493"/>
      <c r="C308" s="493"/>
      <c r="D308" s="493"/>
      <c r="E308" s="493"/>
      <c r="F308" s="493"/>
      <c r="G308" s="493"/>
      <c r="H308" s="493"/>
      <c r="I308" s="493"/>
      <c r="J308" s="493"/>
      <c r="K308" s="493"/>
      <c r="L308" s="493"/>
    </row>
    <row r="309" spans="1:12" ht="17.399999999999999">
      <c r="A309" s="493"/>
      <c r="B309" s="493"/>
      <c r="C309" s="493"/>
      <c r="D309" s="493"/>
      <c r="E309" s="493"/>
      <c r="F309" s="493"/>
      <c r="G309" s="493"/>
      <c r="H309" s="493"/>
      <c r="I309" s="493"/>
      <c r="J309" s="493"/>
      <c r="K309" s="493"/>
      <c r="L309" s="493"/>
    </row>
    <row r="310" spans="1:12" ht="17.399999999999999">
      <c r="A310" s="493"/>
      <c r="B310" s="493"/>
      <c r="C310" s="493"/>
      <c r="D310" s="493"/>
      <c r="E310" s="493"/>
      <c r="F310" s="493"/>
      <c r="G310" s="493"/>
      <c r="H310" s="493"/>
      <c r="I310" s="493"/>
      <c r="J310" s="493"/>
      <c r="K310" s="493"/>
      <c r="L310" s="493"/>
    </row>
    <row r="311" spans="1:12" ht="17.399999999999999">
      <c r="A311" s="493"/>
      <c r="B311" s="493"/>
      <c r="C311" s="493"/>
      <c r="D311" s="493"/>
      <c r="E311" s="493"/>
      <c r="F311" s="493"/>
      <c r="G311" s="493"/>
      <c r="H311" s="493"/>
      <c r="I311" s="493"/>
      <c r="J311" s="493"/>
      <c r="K311" s="493"/>
      <c r="L311" s="493"/>
    </row>
    <row r="312" spans="1:12" ht="17.399999999999999">
      <c r="A312" s="493"/>
      <c r="B312" s="493"/>
      <c r="C312" s="493"/>
      <c r="D312" s="493"/>
      <c r="E312" s="493"/>
      <c r="F312" s="493"/>
      <c r="G312" s="493"/>
      <c r="H312" s="493"/>
      <c r="I312" s="493"/>
      <c r="J312" s="493"/>
      <c r="K312" s="493"/>
      <c r="L312" s="493"/>
    </row>
    <row r="313" spans="1:12" ht="17.399999999999999">
      <c r="A313" s="493"/>
      <c r="B313" s="493"/>
      <c r="C313" s="493"/>
      <c r="D313" s="493"/>
      <c r="E313" s="493"/>
      <c r="F313" s="493"/>
      <c r="G313" s="493"/>
      <c r="H313" s="493"/>
      <c r="I313" s="493"/>
      <c r="J313" s="493"/>
      <c r="K313" s="493"/>
      <c r="L313" s="493"/>
    </row>
    <row r="314" spans="1:12" ht="17.399999999999999">
      <c r="A314" s="493"/>
      <c r="B314" s="493"/>
      <c r="C314" s="493"/>
      <c r="D314" s="493"/>
      <c r="E314" s="493"/>
      <c r="F314" s="493"/>
      <c r="G314" s="493"/>
      <c r="H314" s="493"/>
      <c r="I314" s="493"/>
      <c r="J314" s="493"/>
      <c r="K314" s="493"/>
      <c r="L314" s="493"/>
    </row>
    <row r="315" spans="1:12" ht="17.399999999999999">
      <c r="A315" s="493"/>
      <c r="B315" s="493"/>
      <c r="C315" s="493"/>
      <c r="D315" s="493"/>
      <c r="E315" s="493"/>
      <c r="F315" s="493"/>
      <c r="G315" s="493"/>
      <c r="H315" s="493"/>
      <c r="I315" s="493"/>
      <c r="J315" s="493"/>
      <c r="K315" s="493"/>
      <c r="L315" s="493"/>
    </row>
    <row r="316" spans="1:12" ht="17.399999999999999">
      <c r="A316" s="493"/>
      <c r="B316" s="493"/>
      <c r="C316" s="493"/>
      <c r="D316" s="493"/>
      <c r="E316" s="493"/>
      <c r="F316" s="493"/>
      <c r="G316" s="493"/>
      <c r="H316" s="493"/>
      <c r="I316" s="493"/>
      <c r="J316" s="493"/>
      <c r="K316" s="493"/>
      <c r="L316" s="493"/>
    </row>
    <row r="317" spans="1:12" ht="17.399999999999999">
      <c r="A317" s="493"/>
      <c r="B317" s="493"/>
      <c r="C317" s="493"/>
      <c r="D317" s="493"/>
      <c r="E317" s="493"/>
      <c r="F317" s="493"/>
      <c r="G317" s="493"/>
      <c r="H317" s="493"/>
      <c r="I317" s="493"/>
      <c r="J317" s="493"/>
      <c r="K317" s="493"/>
      <c r="L317" s="493"/>
    </row>
    <row r="318" spans="1:12" ht="17.399999999999999">
      <c r="A318" s="493"/>
      <c r="B318" s="493"/>
      <c r="C318" s="493"/>
      <c r="D318" s="493"/>
      <c r="E318" s="493"/>
      <c r="F318" s="493"/>
      <c r="G318" s="493"/>
      <c r="H318" s="493"/>
      <c r="I318" s="493"/>
      <c r="J318" s="493"/>
      <c r="K318" s="493"/>
      <c r="L318" s="493"/>
    </row>
    <row r="319" spans="1:12" ht="17.399999999999999">
      <c r="A319" s="493"/>
      <c r="B319" s="493"/>
      <c r="C319" s="493"/>
      <c r="D319" s="493"/>
      <c r="E319" s="493"/>
      <c r="F319" s="493"/>
      <c r="G319" s="493"/>
      <c r="H319" s="493"/>
      <c r="I319" s="493"/>
      <c r="J319" s="493"/>
      <c r="K319" s="493"/>
      <c r="L319" s="493"/>
    </row>
    <row r="320" spans="1:12" ht="17.399999999999999">
      <c r="A320" s="493"/>
      <c r="B320" s="493"/>
      <c r="C320" s="493"/>
      <c r="D320" s="493"/>
      <c r="E320" s="493"/>
      <c r="F320" s="493"/>
      <c r="G320" s="493"/>
      <c r="H320" s="493"/>
      <c r="I320" s="493"/>
      <c r="J320" s="493"/>
      <c r="K320" s="493"/>
      <c r="L320" s="493"/>
    </row>
    <row r="321" spans="1:12" ht="17.399999999999999">
      <c r="A321" s="493"/>
      <c r="B321" s="493"/>
      <c r="C321" s="493"/>
      <c r="D321" s="493"/>
      <c r="E321" s="493"/>
      <c r="F321" s="493"/>
      <c r="G321" s="493"/>
      <c r="H321" s="493"/>
      <c r="I321" s="493"/>
      <c r="J321" s="493"/>
      <c r="K321" s="493"/>
      <c r="L321" s="493"/>
    </row>
    <row r="322" spans="1:12" ht="17.399999999999999">
      <c r="A322" s="493"/>
      <c r="B322" s="493"/>
      <c r="C322" s="493"/>
      <c r="D322" s="493"/>
      <c r="E322" s="493"/>
      <c r="F322" s="493"/>
      <c r="G322" s="493"/>
      <c r="H322" s="493"/>
      <c r="I322" s="493"/>
      <c r="J322" s="493"/>
      <c r="K322" s="493"/>
      <c r="L322" s="493"/>
    </row>
    <row r="323" spans="1:12" ht="17.399999999999999">
      <c r="A323" s="493"/>
      <c r="B323" s="493"/>
      <c r="C323" s="493"/>
      <c r="D323" s="493"/>
      <c r="E323" s="493"/>
      <c r="F323" s="493"/>
      <c r="G323" s="493"/>
      <c r="H323" s="493"/>
      <c r="I323" s="493"/>
      <c r="J323" s="493"/>
      <c r="K323" s="493"/>
      <c r="L323" s="493"/>
    </row>
    <row r="324" spans="1:12" ht="17.399999999999999">
      <c r="A324" s="493"/>
      <c r="B324" s="493"/>
      <c r="C324" s="493"/>
      <c r="D324" s="493"/>
      <c r="E324" s="493"/>
      <c r="F324" s="493"/>
      <c r="G324" s="493"/>
      <c r="H324" s="493"/>
      <c r="I324" s="493"/>
      <c r="J324" s="493"/>
      <c r="K324" s="493"/>
      <c r="L324" s="493"/>
    </row>
    <row r="325" spans="1:12" ht="17.399999999999999">
      <c r="A325" s="493"/>
      <c r="B325" s="493"/>
      <c r="C325" s="493"/>
      <c r="D325" s="493"/>
      <c r="E325" s="493"/>
      <c r="F325" s="493"/>
      <c r="G325" s="493"/>
      <c r="H325" s="493"/>
      <c r="I325" s="493"/>
      <c r="J325" s="493"/>
      <c r="K325" s="493"/>
      <c r="L325" s="493"/>
    </row>
    <row r="326" spans="1:12" ht="17.399999999999999">
      <c r="A326" s="493"/>
      <c r="B326" s="493"/>
      <c r="C326" s="493"/>
      <c r="D326" s="493"/>
      <c r="E326" s="493"/>
      <c r="F326" s="493"/>
      <c r="G326" s="493"/>
      <c r="H326" s="493"/>
      <c r="I326" s="493"/>
      <c r="J326" s="493"/>
      <c r="K326" s="493"/>
      <c r="L326" s="493"/>
    </row>
    <row r="327" spans="1:12" ht="17.399999999999999">
      <c r="A327" s="493"/>
      <c r="B327" s="493"/>
      <c r="C327" s="493"/>
      <c r="D327" s="493"/>
      <c r="E327" s="493"/>
      <c r="F327" s="493"/>
      <c r="G327" s="493"/>
      <c r="H327" s="493"/>
      <c r="I327" s="493"/>
      <c r="J327" s="493"/>
      <c r="K327" s="493"/>
      <c r="L327" s="493"/>
    </row>
    <row r="328" spans="1:12" ht="17.399999999999999">
      <c r="A328" s="493"/>
      <c r="B328" s="493"/>
      <c r="C328" s="493"/>
      <c r="D328" s="493"/>
      <c r="E328" s="493"/>
      <c r="F328" s="493"/>
      <c r="G328" s="493"/>
      <c r="H328" s="493"/>
      <c r="I328" s="493"/>
      <c r="J328" s="493"/>
      <c r="K328" s="493"/>
      <c r="L328" s="493"/>
    </row>
  </sheetData>
  <pageMargins left="0.7" right="0.7" top="0.75" bottom="0.75" header="0.3" footer="0.3"/>
  <pageSetup paperSize="12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pageSetUpPr fitToPage="1"/>
  </sheetPr>
  <dimension ref="A1:K52"/>
  <sheetViews>
    <sheetView topLeftCell="A13" zoomScaleNormal="100" workbookViewId="0">
      <selection activeCell="I14" sqref="I14"/>
    </sheetView>
  </sheetViews>
  <sheetFormatPr baseColWidth="10" defaultColWidth="10.921875" defaultRowHeight="13.2"/>
  <cols>
    <col min="1" max="1" width="2.07421875" style="8" customWidth="1"/>
    <col min="2" max="2" width="9.3828125" style="8" customWidth="1"/>
    <col min="3" max="8" width="9.07421875" style="8" customWidth="1"/>
    <col min="9" max="16384" width="10.921875" style="8"/>
  </cols>
  <sheetData>
    <row r="1" spans="2:11" s="19" customFormat="1" ht="15" customHeight="1">
      <c r="B1" s="746" t="s">
        <v>134</v>
      </c>
      <c r="C1" s="746"/>
      <c r="D1" s="746"/>
      <c r="E1" s="746"/>
      <c r="F1" s="746"/>
      <c r="G1" s="746"/>
      <c r="H1" s="746"/>
    </row>
    <row r="2" spans="2:11" s="19" customFormat="1" ht="15" customHeight="1">
      <c r="B2" s="32"/>
      <c r="C2" s="32"/>
      <c r="D2" s="32"/>
      <c r="E2" s="32"/>
    </row>
    <row r="3" spans="2:11" s="19" customFormat="1" ht="18.600000000000001" customHeight="1">
      <c r="B3" s="747" t="s">
        <v>135</v>
      </c>
      <c r="C3" s="747"/>
      <c r="D3" s="747"/>
      <c r="E3" s="747"/>
      <c r="F3" s="747"/>
      <c r="G3" s="747"/>
      <c r="H3" s="747"/>
    </row>
    <row r="4" spans="2:11" s="19" customFormat="1" ht="18" customHeight="1">
      <c r="B4" s="746" t="s">
        <v>136</v>
      </c>
      <c r="C4" s="746"/>
      <c r="D4" s="746"/>
      <c r="E4" s="746"/>
      <c r="F4" s="746"/>
      <c r="G4" s="746"/>
      <c r="H4" s="746"/>
    </row>
    <row r="5" spans="2:11" s="19" customFormat="1" ht="27" customHeight="1">
      <c r="B5" s="750" t="s">
        <v>137</v>
      </c>
      <c r="C5" s="750" t="s">
        <v>138</v>
      </c>
      <c r="D5" s="750"/>
      <c r="E5" s="750"/>
      <c r="F5" s="750" t="s">
        <v>139</v>
      </c>
      <c r="G5" s="750"/>
      <c r="H5" s="750"/>
    </row>
    <row r="6" spans="2:11" s="19" customFormat="1" ht="42.75" customHeight="1">
      <c r="B6" s="750"/>
      <c r="C6" s="464" t="s">
        <v>140</v>
      </c>
      <c r="D6" s="130" t="s">
        <v>141</v>
      </c>
      <c r="E6" s="130" t="s">
        <v>142</v>
      </c>
      <c r="F6" s="464" t="s">
        <v>140</v>
      </c>
      <c r="G6" s="464" t="s">
        <v>141</v>
      </c>
      <c r="H6" s="464" t="s">
        <v>142</v>
      </c>
    </row>
    <row r="7" spans="2:11" s="19" customFormat="1" ht="15.75" customHeight="1">
      <c r="B7" s="45" t="s">
        <v>143</v>
      </c>
      <c r="C7" s="436">
        <v>228.58699999999999</v>
      </c>
      <c r="D7" s="436">
        <v>1114.4113</v>
      </c>
      <c r="E7" s="436">
        <v>48.8</v>
      </c>
      <c r="F7" s="436">
        <v>16.690000000000001</v>
      </c>
      <c r="G7" s="436">
        <v>98.689700000000002</v>
      </c>
      <c r="H7" s="436">
        <v>59.1</v>
      </c>
    </row>
    <row r="8" spans="2:11" s="19" customFormat="1" ht="15.75" customHeight="1">
      <c r="B8" s="45" t="s">
        <v>106</v>
      </c>
      <c r="C8" s="436">
        <v>238.41</v>
      </c>
      <c r="D8" s="436">
        <v>1365.1233</v>
      </c>
      <c r="E8" s="436">
        <v>57.259481565370578</v>
      </c>
      <c r="F8" s="436">
        <v>15.217000000000001</v>
      </c>
      <c r="G8" s="436">
        <v>109.53919999999999</v>
      </c>
      <c r="H8" s="436">
        <v>71.984753893671552</v>
      </c>
    </row>
    <row r="9" spans="2:11" s="19" customFormat="1" ht="15.75" customHeight="1">
      <c r="B9" s="45" t="s">
        <v>107</v>
      </c>
      <c r="C9" s="436">
        <v>236.12200000000001</v>
      </c>
      <c r="D9" s="436">
        <v>1236.0917400000001</v>
      </c>
      <c r="E9" s="436">
        <v>52.349706507652819</v>
      </c>
      <c r="F9" s="436">
        <v>18.734999999999999</v>
      </c>
      <c r="G9" s="436">
        <v>122.03686999999999</v>
      </c>
      <c r="H9" s="436">
        <v>65.138441419802504</v>
      </c>
    </row>
    <row r="10" spans="2:11" s="19" customFormat="1" ht="15.75" customHeight="1">
      <c r="B10" s="45" t="s">
        <v>144</v>
      </c>
      <c r="C10" s="436">
        <v>241.16</v>
      </c>
      <c r="D10" s="436">
        <v>1333.2125000000001</v>
      </c>
      <c r="E10" s="436">
        <v>55.283318129042961</v>
      </c>
      <c r="F10" s="436">
        <v>22.004000000000001</v>
      </c>
      <c r="G10" s="436">
        <v>149.0976</v>
      </c>
      <c r="H10" s="436">
        <v>67.759316487911292</v>
      </c>
    </row>
    <row r="11" spans="2:11" s="19" customFormat="1" ht="15.75" customHeight="1">
      <c r="B11" s="52" t="s">
        <v>145</v>
      </c>
      <c r="C11" s="436">
        <v>257.786</v>
      </c>
      <c r="D11" s="436">
        <v>1531.0056</v>
      </c>
      <c r="E11" s="436">
        <v>59.4</v>
      </c>
      <c r="F11" s="436">
        <v>27.510999999999999</v>
      </c>
      <c r="G11" s="436">
        <v>200.92939999999999</v>
      </c>
      <c r="H11" s="436">
        <v>73</v>
      </c>
    </row>
    <row r="12" spans="2:11" ht="15.75" customHeight="1">
      <c r="B12" s="52" t="s">
        <v>146</v>
      </c>
      <c r="C12" s="68">
        <v>205.18899999999999</v>
      </c>
      <c r="D12" s="68">
        <v>1221.2691400000001</v>
      </c>
      <c r="E12" s="436">
        <v>59.51923056304188</v>
      </c>
      <c r="F12" s="436">
        <v>19.853000000000002</v>
      </c>
      <c r="G12" s="436">
        <v>128.22280000000001</v>
      </c>
      <c r="H12" s="436">
        <v>64.586107893013647</v>
      </c>
      <c r="I12" s="40"/>
      <c r="J12" s="133"/>
      <c r="K12" s="29"/>
    </row>
    <row r="13" spans="2:11" ht="15.75" customHeight="1">
      <c r="B13" s="52" t="s">
        <v>147</v>
      </c>
      <c r="C13" s="68">
        <v>208.23699999999999</v>
      </c>
      <c r="D13" s="68">
        <v>1281.3397</v>
      </c>
      <c r="E13" s="436">
        <v>61.532758347459868</v>
      </c>
      <c r="F13" s="436">
        <v>28.178000000000001</v>
      </c>
      <c r="G13" s="436">
        <v>187.66370000000001</v>
      </c>
      <c r="H13" s="436">
        <v>66.599368301511817</v>
      </c>
      <c r="I13" s="40"/>
      <c r="J13" s="133"/>
      <c r="K13" s="29"/>
    </row>
    <row r="14" spans="2:11" ht="15.75" customHeight="1">
      <c r="B14" s="52" t="s">
        <v>112</v>
      </c>
      <c r="C14" s="68">
        <v>195.40299999999999</v>
      </c>
      <c r="D14" s="68">
        <v>1204.8561999999999</v>
      </c>
      <c r="E14" s="436">
        <v>61.660066631525616</v>
      </c>
      <c r="F14" s="436">
        <v>27.302</v>
      </c>
      <c r="G14" s="436">
        <v>195.06280000000001</v>
      </c>
      <c r="H14" s="436">
        <v>71.446340927404592</v>
      </c>
      <c r="I14" s="40"/>
      <c r="J14" s="133"/>
      <c r="K14" s="29"/>
    </row>
    <row r="15" spans="2:11" ht="15.75" customHeight="1">
      <c r="B15" s="52" t="s">
        <v>148</v>
      </c>
      <c r="C15" s="68">
        <v>183.07300000000001</v>
      </c>
      <c r="D15" s="68">
        <v>1086.1401000000001</v>
      </c>
      <c r="E15" s="436">
        <v>59.328251571777379</v>
      </c>
      <c r="F15" s="436">
        <v>21.963000000000001</v>
      </c>
      <c r="G15" s="436">
        <v>144.84829999999999</v>
      </c>
      <c r="H15" s="436">
        <v>65.95105404544006</v>
      </c>
      <c r="I15" s="40"/>
      <c r="J15" s="133"/>
      <c r="K15" s="29"/>
    </row>
    <row r="16" spans="2:11" ht="15.75" customHeight="1">
      <c r="B16" s="52" t="s">
        <v>149</v>
      </c>
      <c r="C16" s="68">
        <v>204.99299999999999</v>
      </c>
      <c r="D16" s="68">
        <v>1203.3089100000002</v>
      </c>
      <c r="E16" s="436">
        <v>58.7</v>
      </c>
      <c r="F16" s="436">
        <v>21.282</v>
      </c>
      <c r="G16" s="436">
        <v>150.25092000000001</v>
      </c>
      <c r="H16" s="436">
        <v>70.599999999999994</v>
      </c>
      <c r="I16" s="40"/>
      <c r="J16" s="40"/>
      <c r="K16" s="40"/>
    </row>
    <row r="17" spans="2:10" ht="46.5" customHeight="1">
      <c r="B17" s="749" t="s">
        <v>701</v>
      </c>
      <c r="C17" s="749"/>
      <c r="D17" s="749"/>
      <c r="E17" s="749"/>
      <c r="F17" s="749"/>
      <c r="G17" s="749"/>
      <c r="H17" s="749"/>
      <c r="I17" s="1"/>
      <c r="J17" s="1"/>
    </row>
    <row r="18" spans="2:10">
      <c r="B18" s="40"/>
      <c r="C18" s="599"/>
      <c r="D18" s="599"/>
      <c r="E18" s="600"/>
      <c r="F18" s="40"/>
      <c r="G18" s="40"/>
      <c r="H18" s="40"/>
      <c r="I18" s="40"/>
      <c r="J18" s="40"/>
    </row>
    <row r="20" spans="2:10">
      <c r="B20" s="40"/>
      <c r="C20" s="40"/>
      <c r="D20" s="40"/>
      <c r="E20" s="40"/>
      <c r="F20" s="91"/>
      <c r="G20" s="40"/>
      <c r="H20" s="40"/>
      <c r="I20" s="40"/>
      <c r="J20" s="40"/>
    </row>
    <row r="36" spans="1:1" ht="38.25" customHeight="1">
      <c r="A36" s="40"/>
    </row>
    <row r="38" spans="1:1">
      <c r="A38" s="40"/>
    </row>
    <row r="52" spans="1:8" ht="30" customHeight="1">
      <c r="A52" s="36"/>
      <c r="B52" s="40"/>
      <c r="C52" s="40"/>
      <c r="D52" s="40"/>
      <c r="E52" s="40"/>
      <c r="F52" s="40"/>
      <c r="G52" s="40"/>
      <c r="H52" s="36"/>
    </row>
  </sheetData>
  <mergeCells count="7">
    <mergeCell ref="B17:H17"/>
    <mergeCell ref="C5:E5"/>
    <mergeCell ref="B5:B6"/>
    <mergeCell ref="B1:H1"/>
    <mergeCell ref="B3:H3"/>
    <mergeCell ref="B4:H4"/>
    <mergeCell ref="F5:H5"/>
  </mergeCells>
  <pageMargins left="0.70866141732283472" right="0.70866141732283472" top="0.74803149606299213" bottom="0.74803149606299213" header="0.31496062992125984" footer="0.31496062992125984"/>
  <pageSetup paperSize="126"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79998168889431442"/>
    <pageSetUpPr fitToPage="1"/>
  </sheetPr>
  <dimension ref="A1:O53"/>
  <sheetViews>
    <sheetView topLeftCell="A13" zoomScaleNormal="100" zoomScaleSheetLayoutView="50" workbookViewId="0">
      <selection activeCell="I24" sqref="I24"/>
    </sheetView>
  </sheetViews>
  <sheetFormatPr baseColWidth="10" defaultColWidth="10.921875" defaultRowHeight="13.2"/>
  <cols>
    <col min="1" max="1" width="0.921875" style="8" customWidth="1"/>
    <col min="2" max="2" width="10.84375" style="8" customWidth="1"/>
    <col min="3" max="6" width="11.15234375" style="8" customWidth="1"/>
    <col min="7" max="7" width="1.53515625" style="8" customWidth="1"/>
    <col min="8" max="8" width="3.921875" style="8" customWidth="1"/>
    <col min="9" max="9" width="6.3828125" style="8" customWidth="1"/>
    <col min="10" max="10" width="9.4609375" style="8" customWidth="1"/>
    <col min="11" max="16384" width="10.921875" style="8"/>
  </cols>
  <sheetData>
    <row r="1" spans="2:15" s="19" customFormat="1" ht="15" customHeight="1">
      <c r="B1" s="746" t="s">
        <v>150</v>
      </c>
      <c r="C1" s="746"/>
      <c r="D1" s="746"/>
      <c r="E1" s="746"/>
      <c r="F1" s="746"/>
    </row>
    <row r="2" spans="2:15" s="19" customFormat="1" ht="15" customHeight="1"/>
    <row r="3" spans="2:15" s="19" customFormat="1" ht="31.5" customHeight="1">
      <c r="B3" s="754" t="s">
        <v>151</v>
      </c>
      <c r="C3" s="755"/>
      <c r="D3" s="755"/>
      <c r="E3" s="755"/>
      <c r="F3" s="755"/>
    </row>
    <row r="4" spans="2:15" s="19" customFormat="1" ht="15.75" customHeight="1">
      <c r="B4" s="755" t="s">
        <v>152</v>
      </c>
      <c r="C4" s="755"/>
      <c r="D4" s="755"/>
      <c r="E4" s="755"/>
      <c r="F4" s="755"/>
    </row>
    <row r="5" spans="2:15" s="19" customFormat="1" ht="45" customHeight="1">
      <c r="B5" s="299" t="s">
        <v>137</v>
      </c>
      <c r="C5" s="299" t="s">
        <v>153</v>
      </c>
      <c r="D5" s="300" t="s">
        <v>154</v>
      </c>
      <c r="E5" s="300" t="s">
        <v>155</v>
      </c>
      <c r="F5" s="300" t="s">
        <v>156</v>
      </c>
    </row>
    <row r="6" spans="2:15" ht="15.75" customHeight="1">
      <c r="B6" s="756" t="s">
        <v>148</v>
      </c>
      <c r="C6" s="34" t="s">
        <v>157</v>
      </c>
      <c r="D6" s="350">
        <v>1589</v>
      </c>
      <c r="E6" s="350">
        <v>418.7</v>
      </c>
      <c r="F6" s="351">
        <v>2.6349905601006922</v>
      </c>
      <c r="G6" s="28"/>
      <c r="H6" s="146"/>
      <c r="I6" s="147"/>
      <c r="J6" s="29"/>
      <c r="K6" s="132"/>
      <c r="L6" s="133"/>
      <c r="M6" s="29"/>
      <c r="N6" s="40"/>
      <c r="O6" s="40"/>
    </row>
    <row r="7" spans="2:15" ht="15.75" customHeight="1">
      <c r="B7" s="756"/>
      <c r="C7" s="34" t="s">
        <v>158</v>
      </c>
      <c r="D7" s="350">
        <v>1642</v>
      </c>
      <c r="E7" s="350">
        <v>2147.8000000000002</v>
      </c>
      <c r="F7" s="351">
        <v>13.080389768574909</v>
      </c>
      <c r="G7" s="28"/>
      <c r="H7" s="146"/>
      <c r="I7" s="147"/>
      <c r="J7" s="29"/>
      <c r="K7" s="132"/>
      <c r="L7" s="133"/>
      <c r="M7" s="29"/>
      <c r="N7" s="40"/>
      <c r="O7" s="40"/>
    </row>
    <row r="8" spans="2:15" ht="15.75" customHeight="1">
      <c r="B8" s="756"/>
      <c r="C8" s="34" t="s">
        <v>159</v>
      </c>
      <c r="D8" s="350">
        <v>4802</v>
      </c>
      <c r="E8" s="350">
        <v>16472.3</v>
      </c>
      <c r="F8" s="351">
        <v>34.302998750520615</v>
      </c>
      <c r="G8" s="28"/>
      <c r="H8" s="146"/>
      <c r="I8" s="147"/>
      <c r="J8" s="29"/>
      <c r="K8" s="132"/>
      <c r="L8" s="133"/>
      <c r="M8" s="29"/>
      <c r="N8" s="40"/>
      <c r="O8" s="40"/>
    </row>
    <row r="9" spans="2:15" ht="15.75" customHeight="1">
      <c r="B9" s="756"/>
      <c r="C9" s="34" t="s">
        <v>160</v>
      </c>
      <c r="D9" s="350">
        <v>18240</v>
      </c>
      <c r="E9" s="350">
        <v>104422.8</v>
      </c>
      <c r="F9" s="351">
        <v>57.24934210526316</v>
      </c>
      <c r="G9" s="28"/>
      <c r="H9" s="146"/>
      <c r="I9" s="147"/>
      <c r="J9" s="29"/>
      <c r="K9" s="132"/>
      <c r="L9" s="133"/>
      <c r="M9" s="29"/>
      <c r="N9" s="40"/>
      <c r="O9" s="40"/>
    </row>
    <row r="10" spans="2:15" ht="15.75" customHeight="1">
      <c r="B10" s="756"/>
      <c r="C10" s="34" t="s">
        <v>161</v>
      </c>
      <c r="D10" s="350">
        <v>31085</v>
      </c>
      <c r="E10" s="350">
        <v>154283.5</v>
      </c>
      <c r="F10" s="351">
        <v>49.632781084124176</v>
      </c>
      <c r="G10" s="28"/>
      <c r="H10" s="146"/>
      <c r="I10" s="147"/>
      <c r="J10" s="29"/>
      <c r="K10" s="132"/>
      <c r="L10" s="133"/>
      <c r="M10" s="29"/>
      <c r="N10" s="40"/>
      <c r="O10" s="40"/>
    </row>
    <row r="11" spans="2:15" ht="15.75" customHeight="1">
      <c r="B11" s="756"/>
      <c r="C11" s="34" t="s">
        <v>162</v>
      </c>
      <c r="D11" s="350">
        <v>22218</v>
      </c>
      <c r="E11" s="350">
        <v>153108.6</v>
      </c>
      <c r="F11" s="351">
        <v>68.911963273021868</v>
      </c>
      <c r="G11" s="28"/>
      <c r="H11" s="146"/>
      <c r="I11" s="147"/>
      <c r="J11" s="29"/>
      <c r="K11" s="132"/>
      <c r="L11" s="133"/>
      <c r="M11" s="29"/>
      <c r="N11" s="40"/>
      <c r="O11" s="40"/>
    </row>
    <row r="12" spans="2:15" ht="15.75" customHeight="1">
      <c r="B12" s="756"/>
      <c r="C12" s="34" t="s">
        <v>163</v>
      </c>
      <c r="D12" s="350">
        <v>82333</v>
      </c>
      <c r="E12" s="350">
        <v>474530.7</v>
      </c>
      <c r="F12" s="351">
        <v>57.635541034579084</v>
      </c>
      <c r="G12" s="28"/>
      <c r="H12" s="146"/>
      <c r="I12" s="147"/>
      <c r="J12" s="29"/>
      <c r="K12" s="132"/>
      <c r="L12" s="133"/>
      <c r="M12" s="29"/>
      <c r="N12" s="40"/>
      <c r="O12" s="40"/>
    </row>
    <row r="13" spans="2:15" ht="15.75" customHeight="1">
      <c r="B13" s="756"/>
      <c r="C13" s="34" t="s">
        <v>164</v>
      </c>
      <c r="D13" s="350">
        <v>10398</v>
      </c>
      <c r="E13" s="350">
        <v>89180.9</v>
      </c>
      <c r="F13" s="351">
        <v>85.767359107520676</v>
      </c>
      <c r="G13" s="28"/>
      <c r="H13" s="146"/>
      <c r="I13" s="147"/>
      <c r="J13" s="29"/>
      <c r="K13" s="132"/>
      <c r="L13" s="133"/>
      <c r="M13" s="29"/>
      <c r="N13" s="40"/>
      <c r="O13" s="40"/>
    </row>
    <row r="14" spans="2:15" ht="15.75" customHeight="1">
      <c r="B14" s="756"/>
      <c r="C14" s="34" t="s">
        <v>165</v>
      </c>
      <c r="D14" s="350">
        <v>10720</v>
      </c>
      <c r="E14" s="350">
        <v>91457</v>
      </c>
      <c r="F14" s="351">
        <v>85.314365671641795</v>
      </c>
      <c r="G14" s="28"/>
      <c r="H14" s="146"/>
      <c r="I14" s="147"/>
      <c r="J14" s="29"/>
      <c r="K14" s="132"/>
      <c r="L14" s="133"/>
      <c r="M14" s="29"/>
      <c r="N14" s="40"/>
      <c r="O14" s="40"/>
    </row>
    <row r="15" spans="2:15" ht="15.75" customHeight="1">
      <c r="B15" s="756"/>
      <c r="C15" s="34" t="s">
        <v>166</v>
      </c>
      <c r="D15" s="350">
        <v>46</v>
      </c>
      <c r="E15" s="350">
        <v>117.8</v>
      </c>
      <c r="F15" s="351">
        <v>25.608695652173914</v>
      </c>
      <c r="G15" s="28"/>
      <c r="H15" s="146"/>
      <c r="I15" s="147"/>
      <c r="J15" s="29"/>
      <c r="K15" s="132"/>
      <c r="L15" s="133"/>
      <c r="M15" s="29"/>
      <c r="N15" s="40"/>
      <c r="O15" s="40"/>
    </row>
    <row r="16" spans="2:15" ht="15.75" customHeight="1">
      <c r="B16" s="756"/>
      <c r="C16" s="34" t="s">
        <v>167</v>
      </c>
      <c r="D16" s="350">
        <v>183073</v>
      </c>
      <c r="E16" s="350">
        <v>1086140.1000000001</v>
      </c>
      <c r="F16" s="351">
        <v>59.328251571777379</v>
      </c>
      <c r="G16" s="28"/>
      <c r="H16" s="146"/>
      <c r="I16" s="147"/>
      <c r="J16" s="29"/>
      <c r="K16" s="132"/>
      <c r="L16" s="133"/>
      <c r="M16" s="29"/>
      <c r="N16" s="40"/>
      <c r="O16" s="40"/>
    </row>
    <row r="17" spans="2:15" ht="15.75" customHeight="1">
      <c r="B17" s="757" t="s">
        <v>149</v>
      </c>
      <c r="C17" s="34" t="s">
        <v>168</v>
      </c>
      <c r="D17" s="350">
        <v>360</v>
      </c>
      <c r="E17" s="350">
        <f>D17*F17/10</f>
        <v>311.50000000000006</v>
      </c>
      <c r="F17" s="351">
        <v>8.6527777777777786</v>
      </c>
      <c r="G17" s="28"/>
      <c r="H17" s="59"/>
      <c r="I17" s="445"/>
      <c r="J17" s="83"/>
      <c r="K17" s="80"/>
      <c r="L17" s="133"/>
      <c r="M17" s="29"/>
      <c r="N17" s="40"/>
      <c r="O17" s="40"/>
    </row>
    <row r="18" spans="2:15" ht="15.75" customHeight="1">
      <c r="B18" s="757"/>
      <c r="C18" s="34" t="s">
        <v>157</v>
      </c>
      <c r="D18" s="350">
        <v>292</v>
      </c>
      <c r="E18" s="350">
        <f t="shared" ref="E18:E28" si="0">D18*F18/10</f>
        <v>1054.9000000000001</v>
      </c>
      <c r="F18" s="351">
        <v>36.126712328767127</v>
      </c>
      <c r="G18" s="28"/>
      <c r="H18" s="59"/>
      <c r="I18" s="445"/>
      <c r="J18" s="83"/>
      <c r="K18" s="80"/>
      <c r="L18" s="133"/>
      <c r="M18" s="29"/>
      <c r="N18" s="40"/>
      <c r="O18" s="40"/>
    </row>
    <row r="19" spans="2:15" ht="15.75" customHeight="1">
      <c r="B19" s="757"/>
      <c r="C19" s="34" t="s">
        <v>158</v>
      </c>
      <c r="D19" s="350">
        <v>2075</v>
      </c>
      <c r="E19" s="350">
        <f t="shared" si="0"/>
        <v>9222.9</v>
      </c>
      <c r="F19" s="351">
        <v>44.447710843373493</v>
      </c>
      <c r="G19" s="28"/>
      <c r="H19" s="59"/>
      <c r="I19" s="445"/>
      <c r="J19" s="83"/>
      <c r="K19" s="80"/>
      <c r="L19" s="133"/>
      <c r="M19" s="29"/>
      <c r="N19" s="40"/>
      <c r="O19" s="40"/>
    </row>
    <row r="20" spans="2:15" ht="15.75" customHeight="1">
      <c r="B20" s="757"/>
      <c r="C20" s="34" t="s">
        <v>159</v>
      </c>
      <c r="D20" s="350">
        <v>8323</v>
      </c>
      <c r="E20" s="350">
        <f t="shared" si="0"/>
        <v>45578.899999999994</v>
      </c>
      <c r="F20" s="351">
        <v>54.762585606151625</v>
      </c>
      <c r="G20" s="28"/>
      <c r="H20" s="59"/>
      <c r="I20" s="445"/>
      <c r="J20" s="83"/>
      <c r="K20" s="80"/>
      <c r="L20" s="133"/>
      <c r="M20" s="29"/>
      <c r="N20" s="40"/>
      <c r="O20" s="40"/>
    </row>
    <row r="21" spans="2:15" ht="15.75" customHeight="1">
      <c r="B21" s="757"/>
      <c r="C21" s="34" t="s">
        <v>160</v>
      </c>
      <c r="D21" s="350">
        <v>21760</v>
      </c>
      <c r="E21" s="350">
        <f t="shared" si="0"/>
        <v>116028.3</v>
      </c>
      <c r="F21" s="351">
        <v>53.321829044117649</v>
      </c>
      <c r="G21" s="28"/>
      <c r="H21" s="59"/>
      <c r="I21" s="445"/>
      <c r="J21" s="83"/>
      <c r="K21" s="80"/>
      <c r="L21" s="133"/>
      <c r="M21" s="29"/>
      <c r="N21" s="40"/>
      <c r="O21" s="40"/>
    </row>
    <row r="22" spans="2:15" ht="15.75" customHeight="1">
      <c r="B22" s="757"/>
      <c r="C22" s="34" t="s">
        <v>161</v>
      </c>
      <c r="D22" s="350">
        <v>30998</v>
      </c>
      <c r="E22" s="350">
        <f t="shared" si="0"/>
        <v>174183.4</v>
      </c>
      <c r="F22" s="351">
        <v>56.191818827021095</v>
      </c>
      <c r="G22" s="28"/>
      <c r="H22" s="59"/>
      <c r="I22" s="445"/>
      <c r="J22" s="83"/>
      <c r="K22" s="80"/>
      <c r="L22" s="133"/>
      <c r="M22" s="29"/>
      <c r="N22" s="40"/>
      <c r="O22" s="40"/>
    </row>
    <row r="23" spans="2:15" ht="15.75" customHeight="1">
      <c r="B23" s="757"/>
      <c r="C23" s="34" t="s">
        <v>162</v>
      </c>
      <c r="D23" s="350">
        <v>25986</v>
      </c>
      <c r="E23" s="350">
        <f t="shared" si="0"/>
        <v>132209.79999999999</v>
      </c>
      <c r="F23" s="351">
        <v>50.877318556145617</v>
      </c>
      <c r="G23" s="28"/>
      <c r="H23" s="59"/>
      <c r="I23" s="445"/>
      <c r="J23" s="306"/>
      <c r="K23" s="80"/>
      <c r="L23" s="133"/>
      <c r="M23" s="29"/>
      <c r="N23" s="40"/>
      <c r="O23" s="40"/>
    </row>
    <row r="24" spans="2:15" ht="15.75" customHeight="1">
      <c r="B24" s="757"/>
      <c r="C24" s="34" t="s">
        <v>163</v>
      </c>
      <c r="D24" s="350">
        <v>92781</v>
      </c>
      <c r="E24" s="350">
        <f t="shared" si="0"/>
        <v>539238.30000000005</v>
      </c>
      <c r="F24" s="351">
        <v>58.119474892488761</v>
      </c>
      <c r="G24" s="28"/>
      <c r="H24" s="59"/>
      <c r="I24" s="445"/>
      <c r="J24" s="83"/>
      <c r="K24" s="80"/>
      <c r="L24" s="133"/>
      <c r="M24" s="29"/>
      <c r="N24" s="40"/>
      <c r="O24" s="40"/>
    </row>
    <row r="25" spans="2:15" ht="15.75" customHeight="1">
      <c r="B25" s="757"/>
      <c r="C25" s="34" t="s">
        <v>164</v>
      </c>
      <c r="D25" s="350">
        <v>8252</v>
      </c>
      <c r="E25" s="350">
        <f t="shared" si="0"/>
        <v>68245.7</v>
      </c>
      <c r="F25" s="351">
        <v>82.702011633543378</v>
      </c>
      <c r="G25" s="28"/>
      <c r="H25" s="59"/>
      <c r="I25" s="445"/>
      <c r="J25" s="83"/>
      <c r="K25" s="80"/>
      <c r="L25" s="133"/>
      <c r="M25" s="29"/>
      <c r="N25" s="40"/>
      <c r="O25" s="40"/>
    </row>
    <row r="26" spans="2:15" ht="15.75" customHeight="1">
      <c r="B26" s="757"/>
      <c r="C26" s="34" t="s">
        <v>165</v>
      </c>
      <c r="D26" s="350">
        <v>14120</v>
      </c>
      <c r="E26" s="350">
        <f t="shared" si="0"/>
        <v>117191.3</v>
      </c>
      <c r="F26" s="351">
        <v>82.996671388101987</v>
      </c>
      <c r="G26" s="28"/>
      <c r="H26" s="59"/>
      <c r="I26" s="445"/>
      <c r="J26" s="305"/>
      <c r="K26" s="80"/>
      <c r="L26" s="133"/>
      <c r="M26" s="29"/>
      <c r="N26" s="40"/>
      <c r="O26" s="40"/>
    </row>
    <row r="27" spans="2:15" ht="15.75" customHeight="1">
      <c r="B27" s="757"/>
      <c r="C27" s="34" t="s">
        <v>166</v>
      </c>
      <c r="D27" s="350">
        <v>46</v>
      </c>
      <c r="E27" s="350">
        <f t="shared" si="0"/>
        <v>117.8</v>
      </c>
      <c r="F27" s="351">
        <v>25.608695652173914</v>
      </c>
      <c r="G27" s="28"/>
      <c r="H27" s="59"/>
      <c r="I27" s="445"/>
      <c r="J27" s="83"/>
      <c r="K27" s="80"/>
      <c r="L27" s="133"/>
      <c r="M27" s="29"/>
      <c r="N27" s="40"/>
      <c r="O27" s="40"/>
    </row>
    <row r="28" spans="2:15" ht="15.75" customHeight="1">
      <c r="B28" s="757"/>
      <c r="C28" s="34" t="s">
        <v>167</v>
      </c>
      <c r="D28" s="350">
        <f>SUM(D17:D27)</f>
        <v>204993</v>
      </c>
      <c r="E28" s="350">
        <f t="shared" si="0"/>
        <v>1203308.9100000001</v>
      </c>
      <c r="F28" s="351">
        <v>58.7</v>
      </c>
      <c r="G28" s="28"/>
      <c r="H28" s="59"/>
      <c r="I28" s="445"/>
      <c r="J28" s="83"/>
      <c r="K28" s="307"/>
      <c r="L28" s="133"/>
      <c r="M28" s="29"/>
      <c r="N28" s="40"/>
      <c r="O28" s="40"/>
    </row>
    <row r="29" spans="2:15" ht="38.4" customHeight="1">
      <c r="B29" s="751" t="s">
        <v>169</v>
      </c>
      <c r="C29" s="752"/>
      <c r="D29" s="752"/>
      <c r="E29" s="752"/>
      <c r="F29" s="753"/>
      <c r="G29" s="28"/>
      <c r="H29" s="146"/>
      <c r="I29" s="80"/>
      <c r="J29" s="83"/>
      <c r="K29" s="132"/>
      <c r="L29" s="133"/>
      <c r="M29" s="29"/>
      <c r="N29" s="40"/>
      <c r="O29" s="40"/>
    </row>
    <row r="30" spans="2:15" ht="15" customHeight="1">
      <c r="B30" s="40"/>
      <c r="C30" s="40"/>
      <c r="D30" s="40"/>
      <c r="E30" s="40"/>
      <c r="F30" s="40"/>
      <c r="G30" s="40"/>
      <c r="H30" s="40"/>
      <c r="I30" s="40"/>
      <c r="J30" s="40"/>
      <c r="K30" s="570"/>
      <c r="L30" s="40"/>
      <c r="M30" s="40"/>
      <c r="N30" s="40"/>
      <c r="O30" s="40"/>
    </row>
    <row r="33" spans="4:4" ht="17.399999999999999">
      <c r="D33" s="308"/>
    </row>
    <row r="34" spans="4:4">
      <c r="D34" s="133"/>
    </row>
    <row r="52" spans="1:12">
      <c r="A52" s="40"/>
      <c r="B52" s="40"/>
      <c r="C52" s="40"/>
      <c r="D52" s="40"/>
      <c r="E52" s="40"/>
      <c r="F52" s="40"/>
      <c r="G52" s="40"/>
      <c r="H52" s="40"/>
      <c r="I52" s="40"/>
      <c r="J52" s="40"/>
      <c r="K52" s="40"/>
      <c r="L52" s="40"/>
    </row>
    <row r="53" spans="1:12" ht="30" customHeight="1">
      <c r="A53" s="36"/>
      <c r="B53" s="40"/>
      <c r="C53" s="40"/>
      <c r="D53" s="40"/>
      <c r="E53" s="40"/>
      <c r="F53" s="40"/>
      <c r="G53" s="40"/>
      <c r="H53" s="36"/>
      <c r="I53" s="40"/>
      <c r="J53" s="40"/>
      <c r="K53" s="40"/>
      <c r="L53" s="40"/>
    </row>
  </sheetData>
  <customSheetViews>
    <customSheetView guid="{5CDC6F58-B038-4A0E-A13D-C643B013E119}" topLeftCell="A13">
      <selection activeCell="F29" sqref="F29"/>
      <pageMargins left="0" right="0" top="0" bottom="0" header="0" footer="0"/>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6"/>
    <mergeCell ref="B17:B28"/>
  </mergeCells>
  <printOptions horizontalCentered="1"/>
  <pageMargins left="0.6692913385826772" right="0.35433070866141736" top="0.78740157480314965" bottom="0.78740157480314965" header="0.51181102362204722" footer="0.59055118110236227"/>
  <pageSetup paperSize="126" firstPageNumber="0" orientation="portrait" r:id="rId2"/>
  <headerFooter alignWithMargins="0">
    <oddFooter>&amp;C&amp;10&amp;A</oddFooter>
  </headerFooter>
  <ignoredErrors>
    <ignoredError sqref="D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79998168889431442"/>
    <pageSetUpPr fitToPage="1"/>
  </sheetPr>
  <dimension ref="A1:V46"/>
  <sheetViews>
    <sheetView topLeftCell="A10" zoomScaleNormal="100" zoomScaleSheetLayoutView="50" workbookViewId="0">
      <selection activeCell="E21" sqref="E21"/>
    </sheetView>
  </sheetViews>
  <sheetFormatPr baseColWidth="10" defaultColWidth="10.921875" defaultRowHeight="13.2"/>
  <cols>
    <col min="1" max="1" width="1.921875" style="8" customWidth="1"/>
    <col min="2" max="2" width="8.61328125" style="8" customWidth="1"/>
    <col min="3" max="6" width="11.84375" style="8" customWidth="1"/>
    <col min="7" max="7" width="2.53515625" style="8" customWidth="1"/>
    <col min="8" max="10" width="4.07421875" style="8" customWidth="1"/>
    <col min="11" max="16384" width="10.921875" style="8"/>
  </cols>
  <sheetData>
    <row r="1" spans="2:22" s="19" customFormat="1" ht="15" customHeight="1">
      <c r="B1" s="746" t="s">
        <v>170</v>
      </c>
      <c r="C1" s="746"/>
      <c r="D1" s="746"/>
      <c r="E1" s="746"/>
      <c r="F1" s="746"/>
    </row>
    <row r="2" spans="2:22" s="19" customFormat="1" ht="15" customHeight="1"/>
    <row r="3" spans="2:22" s="19" customFormat="1" ht="31.5" customHeight="1">
      <c r="B3" s="754" t="s">
        <v>171</v>
      </c>
      <c r="C3" s="755"/>
      <c r="D3" s="755"/>
      <c r="E3" s="755"/>
      <c r="F3" s="755"/>
    </row>
    <row r="4" spans="2:22" s="19" customFormat="1" ht="15.75" customHeight="1">
      <c r="B4" s="755" t="s">
        <v>152</v>
      </c>
      <c r="C4" s="755"/>
      <c r="D4" s="755"/>
      <c r="E4" s="755"/>
      <c r="F4" s="755"/>
    </row>
    <row r="5" spans="2:22" s="19" customFormat="1" ht="43.5" customHeight="1">
      <c r="B5" s="299" t="s">
        <v>137</v>
      </c>
      <c r="C5" s="299" t="s">
        <v>153</v>
      </c>
      <c r="D5" s="300" t="s">
        <v>154</v>
      </c>
      <c r="E5" s="300" t="s">
        <v>155</v>
      </c>
      <c r="F5" s="300" t="s">
        <v>156</v>
      </c>
    </row>
    <row r="6" spans="2:22" ht="15.75" customHeight="1">
      <c r="B6" s="758" t="s">
        <v>148</v>
      </c>
      <c r="C6" s="40" t="s">
        <v>157</v>
      </c>
      <c r="D6" s="350">
        <v>93</v>
      </c>
      <c r="E6" s="350">
        <v>189.7</v>
      </c>
      <c r="F6" s="351">
        <v>20.397849462365592</v>
      </c>
      <c r="G6" s="40"/>
      <c r="H6" s="133"/>
      <c r="I6" s="147"/>
      <c r="J6" s="40"/>
      <c r="K6" s="40"/>
      <c r="L6" s="40"/>
      <c r="M6" s="40"/>
      <c r="N6" s="40"/>
      <c r="O6" s="40"/>
      <c r="P6" s="40"/>
      <c r="Q6" s="40"/>
      <c r="R6" s="40"/>
      <c r="S6" s="40"/>
      <c r="T6" s="40"/>
      <c r="U6" s="40"/>
      <c r="V6" s="40"/>
    </row>
    <row r="7" spans="2:22" ht="15.75" customHeight="1">
      <c r="B7" s="758"/>
      <c r="C7" s="34" t="s">
        <v>158</v>
      </c>
      <c r="D7" s="350">
        <v>2486</v>
      </c>
      <c r="E7" s="350">
        <v>10680.8</v>
      </c>
      <c r="F7" s="351">
        <v>42.963797264682221</v>
      </c>
      <c r="G7" s="40"/>
      <c r="H7" s="133"/>
      <c r="I7" s="147"/>
      <c r="J7" s="40"/>
      <c r="K7" s="40"/>
      <c r="L7" s="40"/>
      <c r="M7" s="40"/>
      <c r="N7" s="40"/>
      <c r="O7" s="40"/>
      <c r="P7" s="40"/>
      <c r="Q7" s="40"/>
      <c r="R7" s="40"/>
      <c r="S7" s="40"/>
      <c r="T7" s="40"/>
      <c r="U7" s="40"/>
      <c r="V7" s="40"/>
    </row>
    <row r="8" spans="2:22" ht="15.75" customHeight="1">
      <c r="B8" s="758"/>
      <c r="C8" s="34" t="s">
        <v>159</v>
      </c>
      <c r="D8" s="350">
        <v>3992</v>
      </c>
      <c r="E8" s="350">
        <v>22634.7</v>
      </c>
      <c r="F8" s="351">
        <v>56.700150300601202</v>
      </c>
      <c r="G8" s="40"/>
      <c r="H8" s="133"/>
      <c r="I8" s="147"/>
      <c r="J8" s="40"/>
      <c r="K8" s="40"/>
      <c r="L8" s="40"/>
      <c r="M8" s="40"/>
      <c r="N8" s="40"/>
      <c r="O8" s="40"/>
      <c r="P8" s="40"/>
      <c r="Q8" s="40"/>
      <c r="R8" s="40"/>
      <c r="S8" s="40"/>
      <c r="T8" s="40"/>
      <c r="U8" s="40"/>
      <c r="V8" s="40"/>
    </row>
    <row r="9" spans="2:22" ht="15.75" customHeight="1">
      <c r="B9" s="758"/>
      <c r="C9" s="34" t="s">
        <v>160</v>
      </c>
      <c r="D9" s="350">
        <v>4500</v>
      </c>
      <c r="E9" s="350">
        <v>31050.2</v>
      </c>
      <c r="F9" s="351">
        <v>69.00044444444444</v>
      </c>
      <c r="G9" s="40"/>
      <c r="H9" s="133"/>
      <c r="I9" s="147"/>
      <c r="J9" s="40"/>
      <c r="K9" s="40"/>
      <c r="L9" s="40"/>
      <c r="M9" s="40"/>
      <c r="N9" s="40"/>
      <c r="O9" s="40"/>
      <c r="P9" s="40"/>
      <c r="Q9" s="40"/>
      <c r="R9" s="40"/>
      <c r="S9" s="40"/>
      <c r="T9" s="40"/>
      <c r="U9" s="40"/>
      <c r="V9" s="40"/>
    </row>
    <row r="10" spans="2:22" ht="15.75" customHeight="1">
      <c r="B10" s="758"/>
      <c r="C10" s="34" t="s">
        <v>161</v>
      </c>
      <c r="D10" s="350">
        <v>4803</v>
      </c>
      <c r="E10" s="350">
        <v>32920.199999999997</v>
      </c>
      <c r="F10" s="351">
        <v>68.54091193004372</v>
      </c>
      <c r="G10" s="40"/>
      <c r="H10" s="133"/>
      <c r="I10" s="147"/>
      <c r="J10" s="40"/>
      <c r="K10" s="40"/>
      <c r="L10" s="80"/>
      <c r="M10" s="80"/>
      <c r="N10" s="80"/>
      <c r="O10" s="80"/>
      <c r="P10" s="80"/>
      <c r="Q10" s="80"/>
      <c r="R10" s="80"/>
      <c r="S10" s="80"/>
      <c r="T10" s="80"/>
      <c r="U10" s="80"/>
      <c r="V10" s="80"/>
    </row>
    <row r="11" spans="2:22" ht="15.75" customHeight="1">
      <c r="B11" s="758"/>
      <c r="C11" s="34" t="s">
        <v>162</v>
      </c>
      <c r="D11" s="350">
        <v>5527</v>
      </c>
      <c r="E11" s="350">
        <v>43091.4</v>
      </c>
      <c r="F11" s="351">
        <v>77.965261443821248</v>
      </c>
      <c r="G11" s="40"/>
      <c r="H11" s="133"/>
      <c r="I11" s="147"/>
      <c r="J11" s="40"/>
      <c r="K11" s="86"/>
      <c r="L11" s="84"/>
      <c r="M11" s="83"/>
      <c r="N11" s="83"/>
      <c r="O11" s="83"/>
      <c r="P11" s="83"/>
      <c r="Q11" s="83"/>
      <c r="R11" s="83"/>
      <c r="S11" s="81"/>
      <c r="T11" s="81"/>
      <c r="U11" s="81"/>
      <c r="V11" s="81"/>
    </row>
    <row r="12" spans="2:22" ht="15.75" customHeight="1">
      <c r="B12" s="758"/>
      <c r="C12" s="34" t="s">
        <v>163</v>
      </c>
      <c r="D12" s="350">
        <v>562</v>
      </c>
      <c r="E12" s="350">
        <v>4281.3</v>
      </c>
      <c r="F12" s="351">
        <v>76.179715302491104</v>
      </c>
      <c r="G12" s="40"/>
      <c r="H12" s="133"/>
      <c r="I12" s="147"/>
      <c r="J12" s="40"/>
      <c r="K12" s="86"/>
      <c r="L12" s="84"/>
      <c r="M12" s="83"/>
      <c r="N12" s="83"/>
      <c r="O12" s="83"/>
      <c r="P12" s="83"/>
      <c r="Q12" s="83"/>
      <c r="R12" s="83"/>
      <c r="S12" s="81"/>
      <c r="T12" s="81"/>
      <c r="U12" s="81"/>
      <c r="V12" s="81"/>
    </row>
    <row r="13" spans="2:22" ht="15.75" customHeight="1">
      <c r="B13" s="759"/>
      <c r="C13" s="34" t="s">
        <v>167</v>
      </c>
      <c r="D13" s="350">
        <v>21963</v>
      </c>
      <c r="E13" s="350">
        <v>144848.29999999999</v>
      </c>
      <c r="F13" s="351">
        <v>65.95105404544006</v>
      </c>
      <c r="G13" s="28"/>
      <c r="H13" s="133"/>
      <c r="I13" s="147"/>
      <c r="J13" s="40"/>
      <c r="K13" s="40"/>
      <c r="L13" s="40"/>
      <c r="M13" s="40"/>
      <c r="N13" s="40"/>
      <c r="O13" s="40"/>
      <c r="P13" s="40"/>
      <c r="Q13" s="40"/>
      <c r="R13" s="40"/>
      <c r="S13" s="40"/>
      <c r="T13" s="40"/>
      <c r="U13" s="40"/>
      <c r="V13" s="40"/>
    </row>
    <row r="14" spans="2:22" ht="15.75" customHeight="1">
      <c r="B14" s="758" t="s">
        <v>149</v>
      </c>
      <c r="C14" s="34" t="s">
        <v>157</v>
      </c>
      <c r="D14" s="350">
        <v>87</v>
      </c>
      <c r="E14" s="350">
        <f>D14*F14/10</f>
        <v>611.6099999999999</v>
      </c>
      <c r="F14" s="351">
        <v>70.3</v>
      </c>
      <c r="G14" s="55"/>
      <c r="H14" s="90"/>
      <c r="I14" s="83"/>
      <c r="J14" s="83"/>
      <c r="K14" s="40"/>
      <c r="L14" s="40"/>
      <c r="M14" s="40"/>
      <c r="N14" s="40"/>
      <c r="O14" s="40"/>
      <c r="P14" s="40"/>
      <c r="Q14" s="40"/>
      <c r="R14" s="40"/>
      <c r="S14" s="40"/>
      <c r="T14" s="40"/>
      <c r="U14" s="40"/>
      <c r="V14" s="40"/>
    </row>
    <row r="15" spans="2:22" ht="15.75" customHeight="1">
      <c r="B15" s="758"/>
      <c r="C15" s="34" t="s">
        <v>158</v>
      </c>
      <c r="D15" s="350">
        <v>1154</v>
      </c>
      <c r="E15" s="350">
        <f t="shared" ref="E15:E21" si="0">D15*F15/10</f>
        <v>6728.4</v>
      </c>
      <c r="F15" s="351">
        <v>58.305025996533793</v>
      </c>
      <c r="G15" s="55"/>
      <c r="H15" s="90"/>
      <c r="I15" s="83"/>
      <c r="J15" s="83"/>
      <c r="K15" s="40"/>
      <c r="L15" s="40"/>
      <c r="M15" s="40"/>
      <c r="N15" s="40"/>
      <c r="O15" s="40"/>
      <c r="P15" s="40"/>
      <c r="Q15" s="40"/>
      <c r="R15" s="40"/>
      <c r="S15" s="40"/>
      <c r="T15" s="40"/>
      <c r="U15" s="40"/>
      <c r="V15" s="40"/>
    </row>
    <row r="16" spans="2:22" ht="15.75" customHeight="1">
      <c r="B16" s="758"/>
      <c r="C16" s="34" t="s">
        <v>159</v>
      </c>
      <c r="D16" s="350">
        <v>3759</v>
      </c>
      <c r="E16" s="350">
        <f t="shared" si="0"/>
        <v>26891.1</v>
      </c>
      <c r="F16" s="351">
        <v>71.537909018355947</v>
      </c>
      <c r="G16" s="55"/>
      <c r="H16" s="90"/>
      <c r="I16" s="83"/>
      <c r="J16" s="83"/>
      <c r="K16" s="40"/>
      <c r="L16" s="40"/>
      <c r="M16" s="40"/>
      <c r="N16" s="40"/>
      <c r="O16" s="40"/>
      <c r="P16" s="40"/>
      <c r="Q16" s="40"/>
      <c r="R16" s="40"/>
      <c r="S16" s="40"/>
      <c r="T16" s="40"/>
      <c r="U16" s="40"/>
      <c r="V16" s="40"/>
    </row>
    <row r="17" spans="2:18" ht="15.75" customHeight="1">
      <c r="B17" s="758"/>
      <c r="C17" s="34" t="s">
        <v>160</v>
      </c>
      <c r="D17" s="350">
        <v>3869</v>
      </c>
      <c r="E17" s="350">
        <f t="shared" si="0"/>
        <v>24368.9</v>
      </c>
      <c r="F17" s="351">
        <v>62.985009046265183</v>
      </c>
      <c r="G17" s="55"/>
      <c r="H17" s="90"/>
      <c r="I17" s="83"/>
      <c r="J17" s="83"/>
      <c r="K17" s="40"/>
      <c r="L17" s="40"/>
      <c r="M17" s="40"/>
      <c r="N17" s="40"/>
      <c r="O17" s="40"/>
      <c r="P17" s="40"/>
      <c r="Q17" s="40"/>
      <c r="R17" s="40"/>
    </row>
    <row r="18" spans="2:18" ht="15.75" customHeight="1">
      <c r="B18" s="758"/>
      <c r="C18" s="34" t="s">
        <v>161</v>
      </c>
      <c r="D18" s="350">
        <v>4085</v>
      </c>
      <c r="E18" s="350">
        <f t="shared" si="0"/>
        <v>28120.799999999999</v>
      </c>
      <c r="F18" s="351">
        <v>68.839167686658513</v>
      </c>
      <c r="G18" s="55"/>
      <c r="H18" s="90"/>
      <c r="I18" s="83"/>
      <c r="J18" s="83"/>
      <c r="K18" s="40"/>
      <c r="L18" s="40"/>
      <c r="M18" s="40"/>
      <c r="N18" s="40"/>
      <c r="O18" s="40"/>
      <c r="P18" s="40"/>
      <c r="Q18" s="40"/>
      <c r="R18" s="40"/>
    </row>
    <row r="19" spans="2:18" ht="15.75" customHeight="1">
      <c r="B19" s="758"/>
      <c r="C19" s="34" t="s">
        <v>162</v>
      </c>
      <c r="D19" s="350">
        <v>7312</v>
      </c>
      <c r="E19" s="350">
        <f t="shared" si="0"/>
        <v>56361.1</v>
      </c>
      <c r="F19" s="351">
        <v>77.080278993435442</v>
      </c>
      <c r="G19" s="55"/>
      <c r="H19" s="90"/>
      <c r="I19" s="83"/>
      <c r="J19" s="83"/>
      <c r="K19" s="40"/>
      <c r="L19" s="40"/>
      <c r="M19" s="40"/>
      <c r="N19" s="40"/>
      <c r="O19" s="40"/>
      <c r="P19" s="40"/>
      <c r="Q19" s="40"/>
      <c r="R19" s="40"/>
    </row>
    <row r="20" spans="2:18" ht="15.75" customHeight="1">
      <c r="B20" s="758"/>
      <c r="C20" s="34" t="s">
        <v>163</v>
      </c>
      <c r="D20" s="350">
        <v>1016</v>
      </c>
      <c r="E20" s="350">
        <f t="shared" si="0"/>
        <v>7142.4800000000005</v>
      </c>
      <c r="F20" s="351">
        <v>70.3</v>
      </c>
      <c r="G20" s="55"/>
      <c r="H20" s="90"/>
      <c r="I20" s="83"/>
      <c r="J20" s="83"/>
      <c r="K20" s="40"/>
      <c r="L20" s="40"/>
      <c r="M20" s="40"/>
      <c r="N20" s="40"/>
      <c r="O20" s="40"/>
      <c r="P20" s="40"/>
      <c r="Q20" s="40"/>
      <c r="R20" s="40"/>
    </row>
    <row r="21" spans="2:18" ht="15.75" customHeight="1">
      <c r="B21" s="759"/>
      <c r="C21" s="34" t="s">
        <v>167</v>
      </c>
      <c r="D21" s="350">
        <f>SUM(D14:D20)</f>
        <v>21282</v>
      </c>
      <c r="E21" s="350">
        <f t="shared" si="0"/>
        <v>150250.91999999998</v>
      </c>
      <c r="F21" s="351">
        <v>70.599999999999994</v>
      </c>
      <c r="G21" s="55"/>
      <c r="H21" s="90"/>
      <c r="I21" s="90"/>
      <c r="J21" s="90"/>
      <c r="K21" s="601"/>
      <c r="L21" s="132"/>
      <c r="M21" s="133"/>
      <c r="N21" s="29"/>
      <c r="O21" s="40"/>
      <c r="P21" s="40"/>
      <c r="Q21" s="40"/>
      <c r="R21" s="40"/>
    </row>
    <row r="22" spans="2:18" ht="18.600000000000001" customHeight="1">
      <c r="B22" s="751" t="s">
        <v>172</v>
      </c>
      <c r="C22" s="760"/>
      <c r="D22" s="760"/>
      <c r="E22" s="760"/>
      <c r="F22" s="761"/>
      <c r="G22" s="55"/>
      <c r="H22" s="82"/>
      <c r="I22" s="147"/>
      <c r="J22" s="602"/>
      <c r="K22" s="132"/>
      <c r="L22" s="132"/>
      <c r="M22" s="133"/>
      <c r="N22" s="29"/>
      <c r="O22" s="40"/>
      <c r="P22" s="40"/>
      <c r="Q22" s="40"/>
      <c r="R22" s="40"/>
    </row>
    <row r="23" spans="2:18" ht="24" customHeight="1">
      <c r="B23" s="40"/>
      <c r="C23" s="40"/>
      <c r="D23" s="40"/>
      <c r="E23" s="40"/>
      <c r="F23" s="40"/>
      <c r="G23" s="40"/>
      <c r="H23" s="40"/>
      <c r="I23" s="40"/>
      <c r="J23" s="40"/>
      <c r="K23" s="40"/>
      <c r="L23" s="40"/>
      <c r="M23" s="40"/>
      <c r="N23" s="40"/>
      <c r="O23" s="40"/>
      <c r="P23" s="40"/>
      <c r="Q23" s="40"/>
      <c r="R23" s="40"/>
    </row>
    <row r="45" spans="1:13">
      <c r="A45" s="40"/>
      <c r="B45" s="40"/>
      <c r="C45" s="40"/>
      <c r="D45" s="40"/>
      <c r="E45" s="40"/>
      <c r="F45" s="40"/>
      <c r="G45" s="40"/>
      <c r="H45" s="40"/>
      <c r="I45" s="40"/>
      <c r="J45" s="40"/>
      <c r="K45" s="40"/>
      <c r="L45" s="40"/>
      <c r="M45" s="40"/>
    </row>
    <row r="46" spans="1:13" ht="30" customHeight="1">
      <c r="A46" s="36"/>
      <c r="B46" s="40"/>
      <c r="C46" s="40"/>
      <c r="D46" s="40"/>
      <c r="E46" s="40"/>
      <c r="F46" s="40"/>
      <c r="G46" s="40"/>
      <c r="H46" s="36"/>
      <c r="I46" s="40"/>
      <c r="J46" s="40"/>
      <c r="K46" s="40"/>
      <c r="L46" s="40"/>
      <c r="M46" s="40"/>
    </row>
  </sheetData>
  <mergeCells count="6">
    <mergeCell ref="B1:F1"/>
    <mergeCell ref="B3:F3"/>
    <mergeCell ref="B4:F4"/>
    <mergeCell ref="B6:B13"/>
    <mergeCell ref="B22:F22"/>
    <mergeCell ref="B14:B21"/>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ignoredErrors>
    <ignoredError sqref="D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10" ma:contentTypeDescription="Crear nuevo documento." ma:contentTypeScope="" ma:versionID="bdaf09ca5c373675386830e5d45944af">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165d36f1addee14c254e21316140eeab"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ED896A-8A9A-4928-997A-34DB14CB857B}">
  <ds:schemaRefs>
    <ds:schemaRef ds:uri="http://schemas.microsoft.com/office/2006/metadata/properties"/>
    <ds:schemaRef ds:uri="095b0fff-259e-4803-89dd-5265f121ae2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6a60f5a6-b39c-425c-984f-bf63bb01288b"/>
    <ds:schemaRef ds:uri="http://www.w3.org/XML/1998/namespace"/>
    <ds:schemaRef ds:uri="http://purl.org/dc/elements/1.1/"/>
  </ds:schemaRefs>
</ds:datastoreItem>
</file>

<file path=customXml/itemProps2.xml><?xml version="1.0" encoding="utf-8"?>
<ds:datastoreItem xmlns:ds="http://schemas.openxmlformats.org/officeDocument/2006/customXml" ds:itemID="{3D6F8865-0993-4567-8839-DE9786B829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09DCEA-1BC2-4860-97B0-007405F655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101</vt:i4>
      </vt:variant>
    </vt:vector>
  </HeadingPairs>
  <TitlesOfParts>
    <vt:vector size="166"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'10'!Área_de_impresión</vt:lpstr>
      <vt:lpstr>'11'!Área_de_impresión</vt:lpstr>
      <vt:lpstr>'13'!Área_de_impresión</vt:lpstr>
      <vt:lpstr>'14'!Área_de_impresión</vt:lpstr>
      <vt:lpstr>'16'!Área_de_impresión</vt:lpstr>
      <vt:lpstr>'18'!Área_de_impresión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'28'!Área_de_impresión</vt:lpstr>
      <vt:lpstr>'29'!Área_de_impresión</vt:lpstr>
      <vt:lpstr>'30'!Área_de_impresión</vt:lpstr>
      <vt:lpstr>'36'!Área_de_impresión</vt:lpstr>
      <vt:lpstr>'37'!Área_de_impresión</vt:lpstr>
      <vt:lpstr>'38'!Área_de_impresión</vt:lpstr>
      <vt:lpstr>'39'!Área_de_impresión</vt:lpstr>
      <vt:lpstr>'4'!Área_de_impresión</vt:lpstr>
      <vt:lpstr>'41'!Área_de_impresión</vt:lpstr>
      <vt:lpstr>'42'!Área_de_impresión</vt:lpstr>
      <vt:lpstr>'43'!Área_de_impresión</vt:lpstr>
      <vt:lpstr>'44'!Área_de_impresión</vt:lpstr>
      <vt:lpstr>'45'!Área_de_impresión</vt:lpstr>
      <vt:lpstr>'46'!Área_de_impresión</vt:lpstr>
      <vt:lpstr>'49'!Área_de_impresión</vt:lpstr>
      <vt:lpstr>'5'!Área_de_impresión</vt:lpstr>
      <vt:lpstr>'52'!Área_de_impresión</vt:lpstr>
      <vt:lpstr>'54'!Área_de_impresión</vt:lpstr>
      <vt:lpstr>'56'!Área_de_impresión</vt:lpstr>
      <vt:lpstr>'57'!Área_de_impresión</vt:lpstr>
      <vt:lpstr>'58'!Área_de_impresión</vt:lpstr>
      <vt:lpstr>'6'!Área_de_impresión</vt:lpstr>
      <vt:lpstr>'61'!Área_de_impresión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Garcia</dc:creator>
  <cp:keywords/>
  <dc:description/>
  <cp:lastModifiedBy>Alicia Canales Meza</cp:lastModifiedBy>
  <cp:revision/>
  <cp:lastPrinted>2022-01-14T14:52:30Z</cp:lastPrinted>
  <dcterms:created xsi:type="dcterms:W3CDTF">2008-12-10T19:16:04Z</dcterms:created>
  <dcterms:modified xsi:type="dcterms:W3CDTF">2022-01-19T13:52:30Z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ies>
</file>