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codeName="ThisWorkbook"/>
  <mc:AlternateContent xmlns:mc="http://schemas.openxmlformats.org/markup-compatibility/2006">
    <mc:Choice Requires="x15">
      <x15ac:absPath xmlns:x15ac="http://schemas.microsoft.com/office/spreadsheetml/2010/11/ac" url="https://odepa-my.sharepoint.com/personal/raguirre_odepa_gob_cl/Documents/Teletrabajo respaldo/Teletrabajo/Boletín/2021/DICIEMBRE/"/>
    </mc:Choice>
  </mc:AlternateContent>
  <xr:revisionPtr revIDLastSave="40" documentId="8_{82FE25BA-4006-4AD4-BD94-F4E70CD422E6}" xr6:coauthVersionLast="47" xr6:coauthVersionMax="47" xr10:uidLastSave="{403F76D5-CC26-4076-B488-396DB7F83F9A}"/>
  <bookViews>
    <workbookView xWindow="-120" yWindow="-120" windowWidth="29040" windowHeight="15840" tabRatio="899" activeTab="15"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20-C9 " sheetId="154" r:id="rId19"/>
    <sheet name="Pág.21-C10" sheetId="155" r:id="rId20"/>
    <sheet name="Pág.22-C11" sheetId="112" r:id="rId21"/>
    <sheet name="Pág.23-C12 " sheetId="157" r:id="rId22"/>
    <sheet name="Pág.24-C13 " sheetId="159" r:id="rId23"/>
    <sheet name="Pág.25-C14 " sheetId="158" r:id="rId24"/>
    <sheet name="Pág.26-C15 " sheetId="151" r:id="rId25"/>
    <sheet name="Pág.27-G8 " sheetId="178" r:id="rId26"/>
    <sheet name="Pág.28-C16  " sheetId="179" r:id="rId27"/>
    <sheet name="Pág.29-G9  " sheetId="173" r:id="rId28"/>
    <sheet name="Pág.30-C17" sheetId="175" r:id="rId29"/>
    <sheet name="Pág.31-C18" sheetId="176" r:id="rId30"/>
    <sheet name="Hoja1" sheetId="119" state="hidden" r:id="rId31"/>
  </sheets>
  <definedNames>
    <definedName name="_xlnm.Print_Area" localSheetId="2">Indice!$A$1:$C$43</definedName>
    <definedName name="_xlnm.Print_Area" localSheetId="17">'Pág 19-C8'!$A$1:$I$55</definedName>
    <definedName name="_xlnm.Print_Area" localSheetId="8">'Pag.10-G3 '!$A$1:$B$29</definedName>
    <definedName name="_xlnm.Print_Area" localSheetId="9">'Pág.11-C4 '!$A$1:$G$80</definedName>
    <definedName name="_xlnm.Print_Area" localSheetId="10">'Pág.12-C5 '!$A$1:$K$55</definedName>
    <definedName name="_xlnm.Print_Area" localSheetId="11">'Pág.13-C6 '!$A$1:$K$54</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18">'Pág.20-C9 '!$A$1:$I$26</definedName>
    <definedName name="_xlnm.Print_Area" localSheetId="19">'Pág.21-C10'!$A$1:$I$50</definedName>
    <definedName name="_xlnm.Print_Area" localSheetId="20">'Pág.22-C11'!$A$1:$M$16</definedName>
    <definedName name="_xlnm.Print_Area" localSheetId="21">'Pág.23-C12 '!$A$1:$I$33</definedName>
    <definedName name="_xlnm.Print_Area" localSheetId="22">'Pág.24-C13 '!$A$1:$I$33</definedName>
    <definedName name="_xlnm.Print_Area" localSheetId="23">'Pág.25-C14 '!$A$1:$I$21</definedName>
    <definedName name="_xlnm.Print_Area" localSheetId="24">'Pág.26-C15 '!$A$1:$K$12</definedName>
    <definedName name="_xlnm.Print_Area" localSheetId="25">'Pág.27-G8 '!$A$1:$A$26</definedName>
    <definedName name="_xlnm.Print_Area" localSheetId="26">'Pág.28-C16  '!$A$1:$H$61</definedName>
    <definedName name="_xlnm.Print_Area" localSheetId="27">'Pág.29-G9  '!$A$1:$A$30</definedName>
    <definedName name="_xlnm.Print_Area" localSheetId="28">'Pág.30-C17'!$A$1:$K$54</definedName>
    <definedName name="_xlnm.Print_Area" localSheetId="29">'Pág.31-C18'!$A$1:$K$55</definedName>
    <definedName name="_xlnm.Print_Area" localSheetId="3">'Pág.5-C1'!$A$1:$E$38</definedName>
    <definedName name="_xlnm.Print_Area" localSheetId="4">'Pág.6-C2'!$A$1:$K$66</definedName>
    <definedName name="_xlnm.Print_Area" localSheetId="5">'Pág.7-C3'!$A$1:$K$66</definedName>
    <definedName name="_xlnm.Print_Area" localSheetId="6">'Pág.8-G1'!$A$1:$B$28</definedName>
    <definedName name="_xlnm.Print_Area" localSheetId="7">'Pág.9-G2'!$A$1:$A$27</definedName>
    <definedName name="Print_Area" localSheetId="2">Indice!$A$1:$C$43</definedName>
    <definedName name="Print_Area" localSheetId="1">'Introducción '!$A$1:$H$50</definedName>
    <definedName name="Print_Area" localSheetId="17">'Pág 19-C8'!$A$1:$I$54</definedName>
    <definedName name="Print_Area" localSheetId="8">'Pag.10-G3 '!$A$1:$B$29</definedName>
    <definedName name="Print_Area" localSheetId="9">'Pág.11-C4 '!$A$1:$G$80</definedName>
    <definedName name="Print_Area" localSheetId="10">'Pág.12-C5 '!$A$1:$K$55</definedName>
    <definedName name="Print_Area" localSheetId="11">'Pág.13-C6 '!$A$1:$K$54</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18">'Pág.20-C9 '!$A$1:$I$26</definedName>
    <definedName name="Print_Area" localSheetId="19">'Pág.21-C10'!$A$1:$I$50</definedName>
    <definedName name="Print_Area" localSheetId="20">'Pág.22-C11'!$A$1:$M$16</definedName>
    <definedName name="Print_Area" localSheetId="21">'Pág.23-C12 '!$A$1:$I$33</definedName>
    <definedName name="Print_Area" localSheetId="22">'Pág.24-C13 '!$A$1:$I$33</definedName>
    <definedName name="Print_Area" localSheetId="23">'Pág.25-C14 '!$A$1:$I$21</definedName>
    <definedName name="Print_Area" localSheetId="24">'Pág.26-C15 '!$A$1:$K$12</definedName>
    <definedName name="Print_Area" localSheetId="27">'Pág.29-G9  '!$A$1:$A$30</definedName>
    <definedName name="Print_Area" localSheetId="3">'Pág.5-C1'!$A$1:$E$38</definedName>
    <definedName name="Print_Area" localSheetId="4">'Pág.6-C2'!$A$1:$K$66</definedName>
    <definedName name="Print_Area" localSheetId="5">'Pág.7-C3'!$A$1:$K$66</definedName>
    <definedName name="Print_Area" localSheetId="6">'Pág.8-G1'!$A$1:$B$29</definedName>
    <definedName name="Print_Area" localSheetId="7">'Pág.9-G2'!$A$1:$A$27</definedName>
    <definedName name="Print_Area" localSheetId="0">Portada!$A$1:$H$80</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27" l="1"/>
  <c r="H50" i="179"/>
  <c r="H51" i="179"/>
  <c r="H52" i="179"/>
  <c r="H53" i="179"/>
  <c r="H54" i="179"/>
  <c r="H55" i="179"/>
  <c r="H56" i="179"/>
  <c r="C51" i="164"/>
  <c r="E52" i="164"/>
  <c r="F52" i="164"/>
  <c r="G52" i="164"/>
  <c r="H52" i="164"/>
  <c r="I52" i="164"/>
  <c r="J52" i="164"/>
  <c r="K52" i="164"/>
  <c r="C52" i="164"/>
  <c r="E51" i="164"/>
  <c r="F51" i="164"/>
  <c r="G51" i="164"/>
  <c r="H51" i="164"/>
  <c r="I51" i="164"/>
  <c r="J51" i="164"/>
  <c r="K51" i="164"/>
  <c r="K53" i="162"/>
  <c r="K52" i="162"/>
  <c r="J51" i="162"/>
  <c r="J53" i="162"/>
  <c r="J52" i="162"/>
  <c r="I53" i="162"/>
  <c r="I52" i="162"/>
  <c r="H53" i="162"/>
  <c r="H52" i="162"/>
  <c r="G53" i="162"/>
  <c r="G52" i="162"/>
  <c r="F53" i="162"/>
  <c r="F52" i="162"/>
  <c r="E53" i="162"/>
  <c r="E52" i="162"/>
  <c r="E51" i="162"/>
  <c r="C53" i="162"/>
  <c r="C52" i="162"/>
  <c r="C51" i="162"/>
  <c r="M14" i="112"/>
  <c r="L14" i="112"/>
  <c r="K14" i="112"/>
  <c r="E19" i="158"/>
  <c r="F19" i="158"/>
  <c r="G19" i="158"/>
  <c r="H19" i="158"/>
  <c r="I19" i="158"/>
  <c r="D19" i="158"/>
  <c r="D31" i="159"/>
  <c r="D30" i="159"/>
  <c r="E31" i="157"/>
  <c r="D31" i="157"/>
  <c r="E40" i="155"/>
  <c r="F40" i="155"/>
  <c r="G40" i="155"/>
  <c r="H40" i="155"/>
  <c r="I40" i="155"/>
  <c r="D40" i="155"/>
  <c r="D24" i="154"/>
  <c r="E23" i="154"/>
  <c r="F23" i="154"/>
  <c r="G23" i="154"/>
  <c r="H23" i="154"/>
  <c r="I23" i="154"/>
  <c r="D23" i="154"/>
  <c r="E17" i="154"/>
  <c r="F17" i="154"/>
  <c r="G17" i="154"/>
  <c r="H17" i="154"/>
  <c r="I17" i="154"/>
  <c r="D17" i="154"/>
  <c r="E9" i="154"/>
  <c r="F9" i="154"/>
  <c r="G9" i="154"/>
  <c r="H9" i="154"/>
  <c r="I9" i="154"/>
  <c r="D9" i="154"/>
  <c r="D52" i="161"/>
  <c r="E51" i="161"/>
  <c r="F51" i="161"/>
  <c r="G51" i="161"/>
  <c r="H51" i="161"/>
  <c r="I51" i="161"/>
  <c r="D51" i="161"/>
  <c r="E37" i="161"/>
  <c r="F37" i="161"/>
  <c r="G37" i="161"/>
  <c r="H37" i="161"/>
  <c r="I37" i="161"/>
  <c r="D37" i="161"/>
  <c r="E28" i="161"/>
  <c r="F28" i="161"/>
  <c r="G28" i="161"/>
  <c r="H28" i="161"/>
  <c r="I28" i="161"/>
  <c r="D28" i="161"/>
  <c r="E13" i="161"/>
  <c r="F13" i="161"/>
  <c r="G13" i="161"/>
  <c r="H13" i="161"/>
  <c r="I13" i="161"/>
  <c r="D13" i="161"/>
  <c r="J53" i="176"/>
  <c r="I53" i="176"/>
  <c r="J52" i="176"/>
  <c r="I52" i="176"/>
  <c r="I51" i="176"/>
  <c r="I50" i="176"/>
  <c r="J49" i="176"/>
  <c r="I49" i="176"/>
  <c r="G53" i="176"/>
  <c r="F53" i="176"/>
  <c r="G52" i="176"/>
  <c r="F52" i="176"/>
  <c r="F51" i="176"/>
  <c r="F50" i="176"/>
  <c r="G49" i="176"/>
  <c r="F49" i="176"/>
  <c r="D53" i="176"/>
  <c r="C53" i="176"/>
  <c r="D52" i="176"/>
  <c r="C52" i="176"/>
  <c r="C51" i="176"/>
  <c r="C50" i="176"/>
  <c r="D49" i="176"/>
  <c r="C49" i="176"/>
  <c r="K45" i="175"/>
  <c r="K46" i="175"/>
  <c r="K47" i="175"/>
  <c r="H45" i="175"/>
  <c r="H46" i="175"/>
  <c r="H47" i="175"/>
  <c r="E45" i="175"/>
  <c r="E46" i="175"/>
  <c r="E47" i="175"/>
  <c r="K48" i="175"/>
  <c r="J52" i="175"/>
  <c r="I52" i="175"/>
  <c r="J51" i="175"/>
  <c r="I51" i="175"/>
  <c r="I50" i="175"/>
  <c r="I49" i="175"/>
  <c r="J48" i="175"/>
  <c r="I48" i="175"/>
  <c r="G52" i="175"/>
  <c r="F52" i="175"/>
  <c r="G51" i="175"/>
  <c r="F51" i="175"/>
  <c r="F49" i="175"/>
  <c r="G48" i="175"/>
  <c r="F48" i="175"/>
  <c r="D52" i="175"/>
  <c r="C52" i="175"/>
  <c r="D51" i="175"/>
  <c r="C51" i="175"/>
  <c r="C50" i="175"/>
  <c r="C49" i="175"/>
  <c r="D48" i="175"/>
  <c r="C48" i="175"/>
  <c r="C77" i="125"/>
  <c r="F76" i="125"/>
  <c r="D76" i="125"/>
  <c r="C76" i="125"/>
  <c r="F75" i="125"/>
  <c r="D75" i="125"/>
  <c r="C75" i="125"/>
  <c r="G73" i="125"/>
  <c r="G74" i="125"/>
  <c r="E73" i="125"/>
  <c r="E74" i="125"/>
  <c r="AE73" i="136"/>
  <c r="D64" i="65"/>
  <c r="E64" i="65"/>
  <c r="F64" i="65"/>
  <c r="G64" i="65"/>
  <c r="H64" i="65"/>
  <c r="I64" i="65"/>
  <c r="J64" i="65"/>
  <c r="K64" i="65"/>
  <c r="C64" i="65"/>
  <c r="D63" i="65"/>
  <c r="E63" i="65"/>
  <c r="F63" i="65"/>
  <c r="G63" i="65"/>
  <c r="H63" i="65"/>
  <c r="I63" i="65"/>
  <c r="J63" i="65"/>
  <c r="K63" i="65"/>
  <c r="C63" i="65"/>
  <c r="D64" i="64"/>
  <c r="E64" i="64"/>
  <c r="F64" i="64"/>
  <c r="G64" i="64"/>
  <c r="H64" i="64"/>
  <c r="I64" i="64"/>
  <c r="J64" i="64"/>
  <c r="K64" i="64"/>
  <c r="C64" i="64"/>
  <c r="D63" i="64"/>
  <c r="E63" i="64"/>
  <c r="F63" i="64"/>
  <c r="G63" i="64"/>
  <c r="H63" i="64"/>
  <c r="I63" i="64"/>
  <c r="J63" i="64"/>
  <c r="K63" i="64"/>
  <c r="C63" i="64"/>
  <c r="C62" i="64"/>
  <c r="H46" i="179"/>
  <c r="H47" i="179"/>
  <c r="H48" i="179"/>
  <c r="H49" i="179"/>
  <c r="F50" i="175"/>
  <c r="AD52" i="167"/>
  <c r="AE52" i="167"/>
  <c r="AF52" i="167"/>
  <c r="AG52" i="167"/>
  <c r="AH52" i="167"/>
  <c r="AI52" i="167"/>
  <c r="AJ52" i="167"/>
  <c r="AK52" i="167"/>
  <c r="AL52" i="167"/>
  <c r="AM52" i="167"/>
  <c r="AN52" i="167"/>
  <c r="AO52" i="167"/>
  <c r="AC52" i="167"/>
  <c r="C50" i="164"/>
  <c r="D18" i="158"/>
  <c r="D13" i="158"/>
  <c r="D7" i="158"/>
  <c r="E13" i="158"/>
  <c r="F13" i="158"/>
  <c r="G13" i="158"/>
  <c r="H13" i="158"/>
  <c r="I13" i="158"/>
  <c r="D10" i="159"/>
  <c r="D15" i="159"/>
  <c r="J50" i="176"/>
  <c r="E48" i="175"/>
  <c r="K44" i="175"/>
  <c r="E71" i="125"/>
  <c r="E72" i="125"/>
  <c r="G71" i="125"/>
  <c r="G72" i="125"/>
  <c r="AE72" i="136"/>
  <c r="C62" i="65"/>
  <c r="AP18" i="178"/>
  <c r="AQ11" i="178"/>
  <c r="H41" i="179"/>
  <c r="H42" i="179"/>
  <c r="H43" i="179"/>
  <c r="H44" i="179"/>
  <c r="H45" i="179"/>
  <c r="K49" i="176"/>
  <c r="G50" i="176"/>
  <c r="G51" i="176"/>
  <c r="K45" i="176"/>
  <c r="K48" i="176"/>
  <c r="H45" i="176"/>
  <c r="H48" i="176"/>
  <c r="E45" i="176"/>
  <c r="E48" i="176"/>
  <c r="K43" i="175"/>
  <c r="H43" i="175"/>
  <c r="H44" i="175"/>
  <c r="E44" i="175"/>
  <c r="AE71" i="136"/>
  <c r="AQ10" i="178"/>
  <c r="H40" i="179"/>
  <c r="H38" i="179"/>
  <c r="H39" i="179"/>
  <c r="E11" i="151"/>
  <c r="D11" i="151"/>
  <c r="E42" i="176"/>
  <c r="E43" i="176"/>
  <c r="E44" i="176"/>
  <c r="H43" i="176"/>
  <c r="H44" i="176"/>
  <c r="K43" i="176"/>
  <c r="K44" i="176"/>
  <c r="G49" i="175"/>
  <c r="H42" i="175"/>
  <c r="H41" i="175"/>
  <c r="D49" i="175"/>
  <c r="D50" i="175"/>
  <c r="E43" i="175"/>
  <c r="G70" i="125"/>
  <c r="E70" i="125"/>
  <c r="AE70" i="136"/>
  <c r="H34" i="179"/>
  <c r="H35" i="179"/>
  <c r="H36" i="179"/>
  <c r="H37" i="179"/>
  <c r="K39" i="176"/>
  <c r="K40" i="176"/>
  <c r="K41" i="176"/>
  <c r="K42" i="176"/>
  <c r="H39" i="176"/>
  <c r="H40" i="176"/>
  <c r="H41" i="176"/>
  <c r="H42" i="176"/>
  <c r="E39" i="176"/>
  <c r="E40" i="176"/>
  <c r="E41" i="176"/>
  <c r="K38" i="175"/>
  <c r="K39" i="175"/>
  <c r="K40" i="175"/>
  <c r="K41" i="175"/>
  <c r="K42" i="175"/>
  <c r="H38" i="175"/>
  <c r="H39" i="175"/>
  <c r="H40" i="175"/>
  <c r="E38" i="175"/>
  <c r="E39" i="175"/>
  <c r="E40" i="175"/>
  <c r="E41" i="175"/>
  <c r="E42" i="175"/>
  <c r="G69" i="125"/>
  <c r="E66" i="125"/>
  <c r="E67" i="125"/>
  <c r="E68" i="125"/>
  <c r="E69" i="125"/>
  <c r="AE12" i="135"/>
  <c r="AE69" i="136"/>
  <c r="L64" i="64"/>
  <c r="M64" i="64"/>
  <c r="J51" i="176"/>
  <c r="D50" i="176"/>
  <c r="J49" i="175"/>
  <c r="J50" i="175"/>
  <c r="G58" i="179"/>
  <c r="H30" i="179"/>
  <c r="H31" i="179"/>
  <c r="H32" i="179"/>
  <c r="H33" i="179"/>
  <c r="E30" i="157"/>
  <c r="F30" i="157"/>
  <c r="G30" i="157"/>
  <c r="H30" i="157"/>
  <c r="I30" i="157"/>
  <c r="D30" i="157"/>
  <c r="D15" i="157"/>
  <c r="G68" i="125"/>
  <c r="AE68" i="136"/>
  <c r="H7" i="179"/>
  <c r="H8" i="179"/>
  <c r="H9" i="179"/>
  <c r="H10" i="179"/>
  <c r="H11" i="179"/>
  <c r="H12" i="179"/>
  <c r="H13" i="179"/>
  <c r="H14" i="179"/>
  <c r="H15" i="179"/>
  <c r="H16" i="179"/>
  <c r="H17" i="179"/>
  <c r="H18" i="179"/>
  <c r="H19" i="179"/>
  <c r="H20" i="179"/>
  <c r="H21" i="179"/>
  <c r="H22" i="179"/>
  <c r="H23" i="179"/>
  <c r="H24" i="179"/>
  <c r="H25" i="179"/>
  <c r="H26" i="179"/>
  <c r="H27" i="179"/>
  <c r="H28" i="179"/>
  <c r="H29" i="179"/>
  <c r="H6" i="179"/>
  <c r="D51" i="176"/>
  <c r="H48" i="175"/>
  <c r="G50" i="175"/>
  <c r="I50" i="164"/>
  <c r="E50" i="164"/>
  <c r="H51" i="162"/>
  <c r="G51" i="162"/>
  <c r="E38" i="176"/>
  <c r="H49" i="176"/>
  <c r="E18" i="158"/>
  <c r="F18" i="158"/>
  <c r="G18" i="158"/>
  <c r="H18" i="158"/>
  <c r="I18" i="158"/>
  <c r="E7" i="158"/>
  <c r="F7" i="158"/>
  <c r="G7" i="158"/>
  <c r="H7" i="158"/>
  <c r="I7" i="158"/>
  <c r="E30" i="159"/>
  <c r="F30" i="159"/>
  <c r="G30" i="159"/>
  <c r="H30" i="159"/>
  <c r="I30" i="159"/>
  <c r="E15" i="159"/>
  <c r="F15" i="159"/>
  <c r="G15" i="159"/>
  <c r="H15" i="159"/>
  <c r="I15" i="159"/>
  <c r="E10" i="159"/>
  <c r="F10" i="159"/>
  <c r="G10" i="159"/>
  <c r="H10" i="159"/>
  <c r="I10" i="159"/>
  <c r="E20" i="157"/>
  <c r="F20" i="157"/>
  <c r="G20" i="157"/>
  <c r="H20" i="157"/>
  <c r="I20" i="157"/>
  <c r="I8" i="157"/>
  <c r="I15" i="157"/>
  <c r="I31" i="157"/>
  <c r="E15" i="157"/>
  <c r="E8" i="157"/>
  <c r="F15" i="157"/>
  <c r="G15" i="157"/>
  <c r="H15" i="157"/>
  <c r="F8" i="157"/>
  <c r="G8" i="157"/>
  <c r="H8" i="157"/>
  <c r="D8" i="157"/>
  <c r="J23" i="154"/>
  <c r="E47" i="155"/>
  <c r="F47" i="155"/>
  <c r="G47" i="155"/>
  <c r="H47" i="155"/>
  <c r="I47" i="155"/>
  <c r="E23" i="155"/>
  <c r="F23" i="155"/>
  <c r="G23" i="155"/>
  <c r="H23" i="155"/>
  <c r="I23" i="155"/>
  <c r="G66" i="125"/>
  <c r="G67" i="125"/>
  <c r="AE67" i="136"/>
  <c r="F50" i="164"/>
  <c r="G50" i="164"/>
  <c r="H50" i="164"/>
  <c r="J50" i="164"/>
  <c r="K50" i="164"/>
  <c r="K36" i="176"/>
  <c r="K34" i="176"/>
  <c r="K35" i="176"/>
  <c r="K38" i="176"/>
  <c r="F31" i="157"/>
  <c r="G31" i="157"/>
  <c r="H31" i="157"/>
  <c r="I48" i="155"/>
  <c r="H48" i="155"/>
  <c r="G48" i="155"/>
  <c r="F48" i="155"/>
  <c r="E48" i="155"/>
  <c r="F31" i="159"/>
  <c r="H31" i="159"/>
  <c r="E31" i="159"/>
  <c r="I31" i="159"/>
  <c r="G31" i="159"/>
  <c r="I24" i="154"/>
  <c r="H24" i="154"/>
  <c r="G24" i="154"/>
  <c r="F24" i="154"/>
  <c r="E24" i="154"/>
  <c r="H52" i="161"/>
  <c r="F52" i="161"/>
  <c r="G52" i="161"/>
  <c r="E52" i="161"/>
  <c r="I52" i="161"/>
  <c r="AE66" i="136"/>
  <c r="L14" i="27"/>
  <c r="L15" i="27"/>
  <c r="K7" i="27"/>
  <c r="K9" i="27"/>
  <c r="K10" i="27"/>
  <c r="K14" i="27"/>
  <c r="K16" i="27"/>
  <c r="K17" i="27"/>
  <c r="K18" i="27"/>
  <c r="H35" i="176"/>
  <c r="H36" i="176"/>
  <c r="H38" i="176"/>
  <c r="K34" i="175"/>
  <c r="K35" i="175"/>
  <c r="K37" i="175"/>
  <c r="H32" i="175"/>
  <c r="H33" i="175"/>
  <c r="H34" i="175"/>
  <c r="H35" i="175"/>
  <c r="H37" i="175"/>
  <c r="E35" i="175"/>
  <c r="E37" i="175"/>
  <c r="M14" i="27"/>
  <c r="F65" i="125"/>
  <c r="D65" i="125"/>
  <c r="C65" i="125"/>
  <c r="AE65" i="136"/>
  <c r="L63" i="64"/>
  <c r="M63" i="64"/>
  <c r="G65" i="125"/>
  <c r="E65" i="125"/>
  <c r="D47" i="155"/>
  <c r="D23" i="155"/>
  <c r="D48" i="155"/>
  <c r="K50" i="176"/>
  <c r="H50" i="176"/>
  <c r="E35" i="176"/>
  <c r="E36" i="176"/>
  <c r="E50" i="176"/>
  <c r="E49" i="176"/>
  <c r="E34" i="175"/>
  <c r="L17" i="27"/>
  <c r="M17" i="27"/>
  <c r="L18" i="27"/>
  <c r="H49" i="175"/>
  <c r="M18" i="27"/>
  <c r="G63" i="125"/>
  <c r="E62" i="125"/>
  <c r="E63" i="125"/>
  <c r="G6" i="125"/>
  <c r="G7" i="125"/>
  <c r="G8" i="125"/>
  <c r="E7" i="125"/>
  <c r="E8" i="125"/>
  <c r="F74" i="125"/>
  <c r="D74" i="125"/>
  <c r="AE64" i="136"/>
  <c r="AB12" i="135"/>
  <c r="E8" i="162"/>
  <c r="F8" i="162"/>
  <c r="G8" i="162"/>
  <c r="H8" i="162"/>
  <c r="I8" i="162"/>
  <c r="J8" i="162"/>
  <c r="K8" i="162"/>
  <c r="C8" i="162"/>
  <c r="J9" i="175"/>
  <c r="I9" i="175"/>
  <c r="G9" i="175"/>
  <c r="F9" i="175"/>
  <c r="D9" i="175"/>
  <c r="C9" i="175"/>
  <c r="J9" i="176"/>
  <c r="I9" i="176"/>
  <c r="G9" i="176"/>
  <c r="F9" i="176"/>
  <c r="D9" i="176"/>
  <c r="C9" i="176"/>
  <c r="H9" i="176"/>
  <c r="E9" i="176"/>
  <c r="H9" i="175"/>
  <c r="E9" i="175"/>
  <c r="K9" i="175"/>
  <c r="K9" i="176"/>
  <c r="C58" i="179"/>
  <c r="D58" i="179"/>
  <c r="E58" i="179"/>
  <c r="F58" i="179"/>
  <c r="B58" i="179"/>
  <c r="AP3" i="178"/>
  <c r="AP15" i="178"/>
  <c r="AO15" i="178"/>
  <c r="K33" i="175"/>
  <c r="E33" i="175"/>
  <c r="G11" i="151"/>
  <c r="B11" i="151"/>
  <c r="C11" i="151"/>
  <c r="AN15" i="178"/>
  <c r="AM15" i="178"/>
  <c r="AL15" i="178"/>
  <c r="AK15" i="178"/>
  <c r="AI15" i="178"/>
  <c r="AH15" i="178"/>
  <c r="AG15" i="178"/>
  <c r="AF15" i="178"/>
  <c r="AE15" i="178"/>
  <c r="AD15" i="178"/>
  <c r="AC15" i="178"/>
  <c r="AB15" i="178"/>
  <c r="AQ14" i="178"/>
  <c r="AQ13" i="178"/>
  <c r="AQ12" i="178"/>
  <c r="AQ9" i="178"/>
  <c r="AQ8" i="178"/>
  <c r="AQ7" i="178"/>
  <c r="AQ6" i="178"/>
  <c r="AQ5" i="178"/>
  <c r="AQ4" i="178"/>
  <c r="AQ3" i="178"/>
  <c r="AQ15" i="178"/>
  <c r="G62" i="125"/>
  <c r="G62" i="64"/>
  <c r="K9" i="112"/>
  <c r="L9" i="112"/>
  <c r="L10" i="112"/>
  <c r="M9" i="112"/>
  <c r="E8" i="176"/>
  <c r="G60" i="125"/>
  <c r="G61" i="125"/>
  <c r="E60" i="125"/>
  <c r="E61" i="125"/>
  <c r="K12" i="176"/>
  <c r="K13" i="176"/>
  <c r="K14" i="176"/>
  <c r="K15" i="176"/>
  <c r="K16" i="176"/>
  <c r="K17" i="176"/>
  <c r="K18" i="176"/>
  <c r="K19" i="176"/>
  <c r="K20" i="176"/>
  <c r="K21" i="176"/>
  <c r="K22" i="176"/>
  <c r="K23" i="176"/>
  <c r="K25" i="176"/>
  <c r="K26" i="176"/>
  <c r="K27" i="176"/>
  <c r="K28" i="176"/>
  <c r="K29" i="176"/>
  <c r="K30" i="176"/>
  <c r="K31" i="176"/>
  <c r="K32" i="176"/>
  <c r="K33" i="176"/>
  <c r="H12" i="176"/>
  <c r="H13" i="176"/>
  <c r="H14" i="176"/>
  <c r="H15" i="176"/>
  <c r="H16" i="176"/>
  <c r="H17" i="176"/>
  <c r="H18" i="176"/>
  <c r="H19" i="176"/>
  <c r="H20" i="176"/>
  <c r="H21" i="176"/>
  <c r="H22" i="176"/>
  <c r="H23" i="176"/>
  <c r="H25" i="176"/>
  <c r="H26" i="176"/>
  <c r="H27" i="176"/>
  <c r="H28" i="176"/>
  <c r="H29" i="176"/>
  <c r="H30" i="176"/>
  <c r="H31" i="176"/>
  <c r="H32" i="176"/>
  <c r="H33" i="176"/>
  <c r="H34" i="176"/>
  <c r="E12" i="176"/>
  <c r="E13" i="176"/>
  <c r="E14" i="176"/>
  <c r="E15" i="176"/>
  <c r="E16" i="176"/>
  <c r="E17" i="176"/>
  <c r="E18" i="176"/>
  <c r="E19" i="176"/>
  <c r="E20" i="176"/>
  <c r="E21" i="176"/>
  <c r="E22" i="176"/>
  <c r="E23" i="176"/>
  <c r="E25" i="176"/>
  <c r="E26" i="176"/>
  <c r="E27" i="176"/>
  <c r="E28" i="176"/>
  <c r="E29" i="176"/>
  <c r="E30" i="176"/>
  <c r="E31" i="176"/>
  <c r="E32" i="176"/>
  <c r="E33" i="176"/>
  <c r="E34" i="176"/>
  <c r="E7" i="176"/>
  <c r="K8" i="175"/>
  <c r="K11" i="175"/>
  <c r="K12" i="175"/>
  <c r="K13" i="175"/>
  <c r="K14" i="175"/>
  <c r="K15" i="175"/>
  <c r="K16" i="175"/>
  <c r="K17" i="175"/>
  <c r="K18" i="175"/>
  <c r="K19" i="175"/>
  <c r="K20" i="175"/>
  <c r="K21" i="175"/>
  <c r="K22" i="175"/>
  <c r="K24" i="175"/>
  <c r="K25" i="175"/>
  <c r="K26" i="175"/>
  <c r="K27" i="175"/>
  <c r="K28" i="175"/>
  <c r="K29" i="175"/>
  <c r="K30" i="175"/>
  <c r="K31" i="175"/>
  <c r="K32" i="175"/>
  <c r="K7" i="175"/>
  <c r="H8" i="175"/>
  <c r="H11" i="175"/>
  <c r="H12" i="175"/>
  <c r="H13" i="175"/>
  <c r="H14" i="175"/>
  <c r="H15" i="175"/>
  <c r="H16" i="175"/>
  <c r="H17" i="175"/>
  <c r="H18" i="175"/>
  <c r="H19" i="175"/>
  <c r="H20" i="175"/>
  <c r="H21" i="175"/>
  <c r="H22" i="175"/>
  <c r="H24" i="175"/>
  <c r="H25" i="175"/>
  <c r="H26" i="175"/>
  <c r="H27" i="175"/>
  <c r="H28" i="175"/>
  <c r="H29" i="175"/>
  <c r="H30" i="175"/>
  <c r="H31" i="175"/>
  <c r="H7" i="175"/>
  <c r="E8" i="175"/>
  <c r="E11" i="175"/>
  <c r="E12" i="175"/>
  <c r="E13" i="175"/>
  <c r="E14" i="175"/>
  <c r="E15" i="175"/>
  <c r="E16" i="175"/>
  <c r="E17" i="175"/>
  <c r="E18" i="175"/>
  <c r="E19" i="175"/>
  <c r="E20" i="175"/>
  <c r="E21" i="175"/>
  <c r="E22" i="175"/>
  <c r="E24" i="175"/>
  <c r="E25" i="175"/>
  <c r="E26" i="175"/>
  <c r="E27" i="175"/>
  <c r="E28" i="175"/>
  <c r="E29" i="175"/>
  <c r="E30" i="175"/>
  <c r="E31" i="175"/>
  <c r="E32" i="175"/>
  <c r="E7" i="175"/>
  <c r="H11" i="151"/>
  <c r="F11" i="151"/>
  <c r="J9" i="154"/>
  <c r="J24" i="154"/>
  <c r="G59" i="125"/>
  <c r="E59" i="125"/>
  <c r="K8" i="176"/>
  <c r="K7" i="176"/>
  <c r="H8" i="176"/>
  <c r="H7" i="176"/>
  <c r="G52" i="125"/>
  <c r="G53" i="125"/>
  <c r="G54" i="125"/>
  <c r="G55" i="125"/>
  <c r="G56" i="125"/>
  <c r="G57" i="125"/>
  <c r="G58" i="125"/>
  <c r="E52" i="125"/>
  <c r="E53" i="125"/>
  <c r="E54" i="125"/>
  <c r="E55" i="125"/>
  <c r="E56" i="125"/>
  <c r="E57" i="125"/>
  <c r="E58" i="125"/>
  <c r="D20" i="157"/>
  <c r="F51" i="162"/>
  <c r="D34" i="9"/>
  <c r="B11" i="125"/>
  <c r="F11" i="125"/>
  <c r="F10" i="125"/>
  <c r="D11" i="125"/>
  <c r="D10" i="125"/>
  <c r="C11" i="125"/>
  <c r="C10" i="125"/>
  <c r="D77" i="125"/>
  <c r="D7" i="9"/>
  <c r="K49" i="175"/>
  <c r="E49" i="175"/>
  <c r="B11" i="162"/>
  <c r="L10" i="27"/>
  <c r="M10" i="27"/>
  <c r="G50" i="125"/>
  <c r="E50" i="125"/>
  <c r="G49" i="125"/>
  <c r="E49" i="125"/>
  <c r="G48" i="125"/>
  <c r="E48" i="125"/>
  <c r="G47" i="125"/>
  <c r="E47" i="125"/>
  <c r="G46" i="125"/>
  <c r="E46" i="125"/>
  <c r="G45" i="125"/>
  <c r="E45" i="125"/>
  <c r="G44" i="125"/>
  <c r="E44" i="125"/>
  <c r="G43" i="125"/>
  <c r="E43" i="125"/>
  <c r="G42" i="125"/>
  <c r="E42" i="125"/>
  <c r="G41" i="125"/>
  <c r="E41" i="125"/>
  <c r="G40" i="125"/>
  <c r="E40" i="125"/>
  <c r="G39" i="125"/>
  <c r="E39" i="125"/>
  <c r="G37" i="125"/>
  <c r="E37" i="125"/>
  <c r="G36" i="125"/>
  <c r="E36" i="125"/>
  <c r="G30" i="125"/>
  <c r="E30" i="125"/>
  <c r="G29" i="125"/>
  <c r="E29" i="125"/>
  <c r="G26" i="125"/>
  <c r="E26" i="125"/>
  <c r="E6" i="125"/>
  <c r="G5" i="125"/>
  <c r="E5" i="125"/>
  <c r="AE52" i="136"/>
  <c r="AE53" i="136"/>
  <c r="AE54" i="136"/>
  <c r="AE55" i="136"/>
  <c r="AE56" i="136"/>
  <c r="AE57" i="136"/>
  <c r="AE58" i="136"/>
  <c r="AE59" i="136"/>
  <c r="AE60" i="136"/>
  <c r="AE61" i="136"/>
  <c r="AE62" i="136"/>
  <c r="AE63" i="136"/>
  <c r="AE51" i="136"/>
  <c r="L11" i="64"/>
  <c r="M11" i="64"/>
  <c r="B31" i="9"/>
  <c r="C31" i="9"/>
  <c r="K6" i="112"/>
  <c r="K7" i="112"/>
  <c r="K8" i="112"/>
  <c r="L9" i="27"/>
  <c r="M9" i="27"/>
  <c r="G10" i="125"/>
  <c r="E10" i="125"/>
  <c r="D62" i="64"/>
  <c r="C33" i="9"/>
  <c r="B33" i="9"/>
  <c r="D6" i="9"/>
  <c r="L8" i="112"/>
  <c r="M8" i="112"/>
  <c r="L6" i="112"/>
  <c r="M6"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F77" i="125"/>
  <c r="D62" i="65"/>
  <c r="K62" i="64"/>
  <c r="E11" i="125"/>
  <c r="G11" i="125"/>
  <c r="L7" i="112"/>
  <c r="M7" i="112"/>
  <c r="L11" i="112"/>
  <c r="AH13" i="135"/>
  <c r="L6" i="27"/>
  <c r="AE13" i="135"/>
  <c r="AF13" i="135"/>
  <c r="AG13" i="135"/>
  <c r="G62" i="65"/>
  <c r="F62" i="65"/>
  <c r="E62" i="65"/>
  <c r="H62" i="65"/>
  <c r="I62" i="65"/>
  <c r="J62" i="65"/>
  <c r="K62" i="65"/>
  <c r="AE14" i="135"/>
  <c r="I51" i="162"/>
  <c r="K51" i="162"/>
  <c r="D33" i="9"/>
  <c r="E33" i="9"/>
  <c r="C36" i="9"/>
  <c r="AH12" i="135"/>
  <c r="AH14" i="135"/>
  <c r="AC13" i="135"/>
  <c r="AB13" i="135"/>
  <c r="AB14" i="135"/>
  <c r="J62" i="64"/>
  <c r="D10" i="9"/>
  <c r="E10" i="9"/>
  <c r="B36" i="9"/>
  <c r="F62" i="64"/>
  <c r="G4" i="112"/>
  <c r="D9" i="9"/>
  <c r="E9" i="9"/>
  <c r="D12" i="9"/>
  <c r="E12" i="9"/>
  <c r="D11" i="9"/>
  <c r="E11" i="9"/>
  <c r="D15" i="9"/>
  <c r="E15" i="9"/>
  <c r="L13" i="27"/>
  <c r="E62" i="64"/>
  <c r="H62" i="64"/>
  <c r="I62" i="64"/>
  <c r="K6" i="27"/>
  <c r="E6" i="9"/>
  <c r="AA5" i="135"/>
  <c r="AA6" i="135"/>
  <c r="AA7" i="135"/>
  <c r="AA8" i="135"/>
  <c r="AA9" i="135"/>
  <c r="AA10" i="135"/>
  <c r="AA11" i="135"/>
  <c r="AA12" i="135"/>
  <c r="AA13" i="135"/>
  <c r="L7" i="27"/>
  <c r="L8" i="27"/>
  <c r="L11" i="27"/>
  <c r="L12" i="27"/>
  <c r="L16" i="27"/>
  <c r="D18" i="9"/>
  <c r="E18" i="9"/>
  <c r="D17" i="9"/>
  <c r="E17" i="9"/>
  <c r="D16" i="9"/>
  <c r="E16" i="9"/>
  <c r="B11" i="164"/>
  <c r="K131" i="162"/>
  <c r="J131" i="162"/>
  <c r="I131" i="162"/>
  <c r="H131" i="162"/>
  <c r="G131" i="162"/>
  <c r="F131" i="162"/>
  <c r="D131" i="162"/>
  <c r="C131" i="162"/>
  <c r="K130" i="162"/>
  <c r="J130" i="162"/>
  <c r="I130" i="162"/>
  <c r="H130" i="162"/>
  <c r="G130" i="162"/>
  <c r="F130" i="162"/>
  <c r="D130" i="162"/>
  <c r="C130" i="162"/>
  <c r="B11" i="65"/>
  <c r="B11" i="64"/>
  <c r="I5" i="158"/>
  <c r="H4" i="155"/>
  <c r="J6" i="151"/>
  <c r="H4" i="158"/>
  <c r="H4" i="159"/>
  <c r="A3" i="157"/>
  <c r="A3" i="159"/>
  <c r="A3" i="158"/>
  <c r="H4" i="157"/>
  <c r="F4" i="112"/>
  <c r="K4" i="112"/>
  <c r="G5" i="112"/>
  <c r="K5" i="112"/>
  <c r="H5" i="112"/>
  <c r="L5" i="112"/>
  <c r="I5" i="112"/>
  <c r="M5" i="112"/>
  <c r="A3" i="155"/>
  <c r="H4" i="154"/>
  <c r="A3" i="161"/>
  <c r="H4" i="161"/>
  <c r="G4" i="27"/>
  <c r="K4" i="27"/>
  <c r="C154" i="125"/>
  <c r="G154" i="125"/>
  <c r="C155" i="125"/>
  <c r="G155" i="125"/>
  <c r="AC12" i="135"/>
  <c r="AD12" i="135"/>
  <c r="AF12" i="135"/>
  <c r="AF14" i="135"/>
  <c r="AG12" i="135"/>
  <c r="AG14" i="135"/>
  <c r="AD13" i="135"/>
  <c r="C142" i="64"/>
  <c r="D142" i="64"/>
  <c r="F142" i="64"/>
  <c r="G142" i="64"/>
  <c r="H142" i="64"/>
  <c r="I142" i="64"/>
  <c r="J142" i="64"/>
  <c r="K142" i="64"/>
  <c r="C143" i="64"/>
  <c r="D143" i="64"/>
  <c r="F143" i="64"/>
  <c r="G143" i="64"/>
  <c r="H143" i="64"/>
  <c r="I143" i="64"/>
  <c r="J143" i="64"/>
  <c r="K143" i="64"/>
  <c r="D22" i="9"/>
  <c r="E22" i="9"/>
  <c r="D24" i="9"/>
  <c r="E24" i="9"/>
  <c r="D29" i="9"/>
  <c r="E29" i="9"/>
  <c r="D30" i="9"/>
  <c r="E30" i="9"/>
  <c r="E34" i="9"/>
  <c r="D35" i="9"/>
  <c r="E35" i="9"/>
  <c r="E7" i="9"/>
  <c r="D8" i="9"/>
  <c r="E8" i="9"/>
  <c r="D28" i="9"/>
  <c r="E28" i="9"/>
  <c r="AD14" i="135"/>
  <c r="AC14" i="135"/>
  <c r="M16" i="27"/>
  <c r="D31" i="9"/>
  <c r="E31" i="9"/>
  <c r="M6" i="27"/>
  <c r="M7" i="27"/>
  <c r="D36" i="9"/>
  <c r="E36" i="9"/>
</calcChain>
</file>

<file path=xl/sharedStrings.xml><?xml version="1.0" encoding="utf-8"?>
<sst xmlns="http://schemas.openxmlformats.org/spreadsheetml/2006/main" count="1471" uniqueCount="439">
  <si>
    <t xml:space="preserve">       Boletín de carne bovina</t>
  </si>
  <si>
    <t>Diciembre 2021</t>
  </si>
  <si>
    <t>Boletín carne bovina: tendencias de producción, precios y comercio exterior</t>
  </si>
  <si>
    <t xml:space="preserve">                              </t>
  </si>
  <si>
    <t xml:space="preserve"> Información a octubre 2021 para beneficio y producción</t>
  </si>
  <si>
    <t>Información a noviembre 2021 para comercio exterior y precios</t>
  </si>
  <si>
    <t>Romina Aguirre Brockway</t>
  </si>
  <si>
    <t>Publicación de la Oficina de Estudios y Políticas Agrarias (Odepa)</t>
  </si>
  <si>
    <t>del Ministerio de Agricultura, Gobierno de Chile</t>
  </si>
  <si>
    <t>Directora y Representante Legal</t>
  </si>
  <si>
    <t>María José Irarrázaval</t>
  </si>
  <si>
    <t>Se puede reproducir total o parcialmente citando la fuente</t>
  </si>
  <si>
    <t>Teatinos 40, piso 8. Santiago, Chile</t>
  </si>
  <si>
    <t>Teléfono :(56- 2) 23973000</t>
  </si>
  <si>
    <t>Fax :(56- 2) 23973111</t>
  </si>
  <si>
    <t xml:space="preserve">www.odepa.gob.cl  </t>
  </si>
  <si>
    <t>Febrero 2021</t>
  </si>
  <si>
    <t xml:space="preserve"> Información a enero 2021 para beneficio y producción</t>
  </si>
  <si>
    <t>Información a febrero 2021 para comercio exterior y precios</t>
  </si>
  <si>
    <t>Contenido</t>
  </si>
  <si>
    <t>Cuadro</t>
  </si>
  <si>
    <t>Descripción</t>
  </si>
  <si>
    <t>Página</t>
  </si>
  <si>
    <t>Resumen de indicadores del sector carne</t>
  </si>
  <si>
    <t>Beneficio de bovinos en mataderos. Número de cabezas. Periodo 2017 - 2021</t>
  </si>
  <si>
    <t>Beneficio de bovino en mataderos. Toneladas de carne en vara. Periodo 2017 - 2021</t>
  </si>
  <si>
    <t>Porcentaje de hembras faenadas respecto al número total de animales faenado. Periodo enero 2017  - sep 2021</t>
  </si>
  <si>
    <t>Precios promedio de novillo gordo a productor Región de Valparaíso a  Región de Aysén. Periodo 2017- 2021</t>
  </si>
  <si>
    <t>Pesos nominales s/iva</t>
  </si>
  <si>
    <t>Precios promedio de novillo gordo a productor Región de Valparaíso a Región de Aysén. Periodo 2017 - 2021</t>
  </si>
  <si>
    <t>Exportaciones de carne de bovino por destino</t>
  </si>
  <si>
    <t>Exportaciones de carne de bovino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</si>
  <si>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</si>
  <si>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</si>
  <si>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</si>
  <si>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</si>
  <si>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</si>
  <si>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</si>
  <si>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</si>
  <si>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</si>
  <si>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</si>
  <si>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</si>
  <si>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</si>
  <si>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</si>
  <si>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</si>
  <si>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 xml:space="preserve">Beneficio de novillos y vacas y vaquillas. Periodo enero 2018 - septiembre 2021. Número de cabezas </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</si>
  <si>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</si>
  <si>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</si>
  <si>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</si>
  <si>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</si>
  <si>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</si>
  <si>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</si>
  <si>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</si>
  <si>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</si>
  <si>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</si>
  <si>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</si>
  <si>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</si>
  <si>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</si>
  <si>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</si>
  <si>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</si>
  <si>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</si>
  <si>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</si>
  <si>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</si>
  <si>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</si>
  <si>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</si>
  <si>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</si>
  <si>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</si>
  <si>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Poroto de soja Yellow N° 2, FOB Chicago, USA - Futuro</t>
  </si>
  <si>
    <t>Precio internacional (USD/ton)</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</si>
  <si>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</si>
  <si>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</si>
  <si>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</si>
  <si>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</si>
  <si>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</si>
  <si>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</si>
  <si>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</si>
  <si>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</si>
  <si>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</si>
  <si>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</si>
  <si>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</si>
  <si>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</si>
  <si>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</si>
  <si>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Número de cabezas. Periodo 2017 - 2021</t>
  </si>
  <si>
    <t>Año</t>
  </si>
  <si>
    <t>Mes</t>
  </si>
  <si>
    <t>Total</t>
  </si>
  <si>
    <t>Novillos</t>
  </si>
  <si>
    <t>Total vacas</t>
  </si>
  <si>
    <t>Vacas gordas</t>
  </si>
  <si>
    <t>Vacas carnaza</t>
  </si>
  <si>
    <t>Bueyes</t>
  </si>
  <si>
    <t>Toros y torunos</t>
  </si>
  <si>
    <t>Vaquillas</t>
  </si>
  <si>
    <t>Terneros y terneras</t>
  </si>
  <si>
    <t>2020 (p)</t>
  </si>
  <si>
    <t>Ene-oct</t>
  </si>
  <si>
    <t>2021 (p)</t>
  </si>
  <si>
    <t>Enero</t>
  </si>
  <si>
    <t>Febrero</t>
  </si>
  <si>
    <t>Marzo</t>
  </si>
  <si>
    <t>Abril</t>
  </si>
  <si>
    <t>Mayo</t>
  </si>
  <si>
    <t>Junio</t>
  </si>
  <si>
    <t>Julio</t>
  </si>
  <si>
    <t>Agosto</t>
  </si>
  <si>
    <t>Septiembre</t>
  </si>
  <si>
    <t>Octubre</t>
  </si>
  <si>
    <t>Noviembre</t>
  </si>
  <si>
    <t>Diciembre</t>
  </si>
  <si>
    <t>Variación ene-oct 2021 / ene-oct 2020 (%)</t>
  </si>
  <si>
    <t>Variación mensual (%)</t>
  </si>
  <si>
    <t>Variación oct. 2021 / oct. 2020 (%)</t>
  </si>
  <si>
    <t>Fuente: elaborado por Odepa con información INE.</t>
  </si>
  <si>
    <t>Nota: (p) indica cifras provisorias.  * Cifras rectificadas en relación con el boletín anterior</t>
  </si>
  <si>
    <t>Cuadro 3</t>
  </si>
  <si>
    <t>Toneladas de carne en vara. Periodo 2017 - 2021</t>
  </si>
  <si>
    <t>Variación ene - oct 2021 / ene - oct 2020 (%)</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</si>
  <si>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</si>
  <si>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</si>
  <si>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</si>
  <si>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</si>
  <si>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</si>
  <si>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</si>
  <si>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</si>
  <si>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</si>
  <si>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</si>
  <si>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</si>
  <si>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</si>
  <si>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</si>
  <si>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</si>
  <si>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</si>
  <si>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</si>
  <si>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</si>
  <si>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</si>
  <si>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</si>
  <si>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</si>
  <si>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</si>
  <si>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</si>
  <si>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</si>
  <si>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</si>
  <si>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</si>
  <si>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</si>
  <si>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</si>
  <si>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</si>
  <si>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</si>
  <si>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</si>
  <si>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</si>
  <si>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</si>
  <si>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</si>
  <si>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</si>
  <si>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</si>
  <si>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</si>
  <si>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</si>
  <si>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</si>
  <si>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</si>
  <si>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</si>
  <si>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</si>
  <si>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</si>
  <si>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</si>
  <si>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</si>
  <si>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</si>
  <si>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</si>
  <si>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</si>
  <si>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</si>
  <si>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</si>
  <si>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</si>
  <si>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</si>
  <si>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</si>
  <si>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</si>
  <si>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</si>
  <si>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</si>
  <si>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</si>
  <si>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</si>
  <si>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</si>
  <si>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</si>
  <si>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</si>
  <si>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</si>
  <si>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</si>
  <si>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</si>
  <si>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</si>
  <si>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</si>
  <si>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</si>
  <si>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</si>
  <si>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</si>
  <si>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</si>
  <si>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</si>
  <si>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</si>
  <si>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</si>
  <si>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</si>
  <si>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Período</t>
  </si>
  <si>
    <r>
      <t xml:space="preserve">Beneficio de ganado bovino </t>
    </r>
    <r>
      <rPr>
        <sz val="10"/>
        <color indexed="56"/>
        <rFont val="Arial"/>
        <family val="2"/>
      </rPr>
      <t>(animales)</t>
    </r>
  </si>
  <si>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</si>
  <si>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</si>
  <si>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</si>
  <si>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</si>
  <si>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</si>
  <si>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</si>
  <si>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</si>
  <si>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</si>
  <si>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</si>
  <si>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</si>
  <si>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</si>
  <si>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</si>
  <si>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</si>
  <si>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</si>
  <si>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</si>
  <si>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</si>
  <si>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t>Periodo ene 2017 - oct 2021</t>
  </si>
  <si>
    <r>
      <t>Total vacas</t>
    </r>
    <r>
      <rPr>
        <b/>
        <vertAlign val="superscript"/>
        <sz val="10"/>
        <rFont val="Arial"/>
        <family val="2"/>
      </rPr>
      <t>(1)</t>
    </r>
  </si>
  <si>
    <t>Participación (%)</t>
  </si>
  <si>
    <t>2019 (p)</t>
  </si>
  <si>
    <t>Variación oct 2021/oct 2020 (%)</t>
  </si>
  <si>
    <t>Variación acumulada ene-oct (%)</t>
  </si>
  <si>
    <t xml:space="preserve">Nota: (p) indica cifras provisorias.     (1) Incluye vacas gordas y vacas de carnaza. </t>
  </si>
  <si>
    <t>Cuadro 5</t>
  </si>
  <si>
    <t>Precios promedios de novillo gordo a productor Región de Valparaíso a Región de Aysén. Período 2017 - 2021</t>
  </si>
  <si>
    <t>(Pesos nominales sin IVA)</t>
  </si>
  <si>
    <t>Nacional</t>
  </si>
  <si>
    <t>Valparaíso</t>
  </si>
  <si>
    <t>Metropolitana</t>
  </si>
  <si>
    <t>Maule</t>
  </si>
  <si>
    <t>Bío Bío</t>
  </si>
  <si>
    <t>La Araucanía</t>
  </si>
  <si>
    <t xml:space="preserve">Los Ríos </t>
  </si>
  <si>
    <t>Los Lagos</t>
  </si>
  <si>
    <t>Aysén</t>
  </si>
  <si>
    <t>s/i</t>
  </si>
  <si>
    <t>Ene - nov</t>
  </si>
  <si>
    <t xml:space="preserve">Enero </t>
  </si>
  <si>
    <t>1.180 </t>
  </si>
  <si>
    <t>Variación ene- nov 2021 / ene-nov 2020 (%)</t>
  </si>
  <si>
    <t>Variación nov 21/ nov 20 (%)</t>
  </si>
  <si>
    <t>Fuente: elaborado por Odepa con información Afech A.G.</t>
  </si>
  <si>
    <t xml:space="preserve">    s/i Dato no informado</t>
  </si>
  <si>
    <t>Cuadro 6</t>
  </si>
  <si>
    <t>Precios medios de novillo gordo a productor Región de Valparaíso a Región de Aysén. Período 2017 - 2021</t>
  </si>
  <si>
    <r>
      <rPr>
        <i/>
        <sz val="10"/>
        <rFont val="Arial"/>
        <family val="2"/>
      </rPr>
      <t>Fuente</t>
    </r>
    <r>
      <rPr>
        <sz val="10"/>
        <rFont val="Arial"/>
        <family val="2"/>
      </rPr>
      <t>: elaborado por Odepa con información Afech A.G.</t>
    </r>
  </si>
  <si>
    <t>$novillo gordo Osorno</t>
  </si>
  <si>
    <t>Ago  16</t>
  </si>
  <si>
    <t>Ago  17</t>
  </si>
  <si>
    <t>Nov 21</t>
  </si>
  <si>
    <t>Dic 21</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</si>
  <si>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</si>
  <si>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</si>
  <si>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</si>
  <si>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</si>
  <si>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</si>
  <si>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</si>
  <si>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</si>
  <si>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</si>
  <si>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</si>
  <si>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</si>
  <si>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</si>
  <si>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</si>
  <si>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</si>
  <si>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</si>
  <si>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</si>
  <si>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</si>
  <si>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</si>
  <si>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</si>
  <si>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</si>
  <si>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</si>
  <si>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</si>
  <si>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</si>
  <si>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</si>
  <si>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</si>
  <si>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</si>
  <si>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</si>
  <si>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</si>
  <si>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</si>
  <si>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</si>
  <si>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</si>
  <si>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</si>
  <si>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</si>
  <si>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Var. 21/20 (%)</t>
  </si>
  <si>
    <t>Part. 2021 (%)</t>
  </si>
  <si>
    <t>China</t>
  </si>
  <si>
    <t>Canadá</t>
  </si>
  <si>
    <t>España</t>
  </si>
  <si>
    <t>Estados Unidos</t>
  </si>
  <si>
    <t>Colombia</t>
  </si>
  <si>
    <t>Corea del Sur</t>
  </si>
  <si>
    <t>Holanda</t>
  </si>
  <si>
    <t>Reino Unido</t>
  </si>
  <si>
    <t>Suiza</t>
  </si>
  <si>
    <t>Cuba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</si>
  <si>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</si>
  <si>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</si>
  <si>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</si>
  <si>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</si>
  <si>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</si>
  <si>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</si>
  <si>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</si>
  <si>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</si>
  <si>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</si>
  <si>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</si>
  <si>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</si>
  <si>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Grecia</t>
  </si>
  <si>
    <t>Alemania</t>
  </si>
  <si>
    <t>Francia</t>
  </si>
  <si>
    <t>Subtotal</t>
  </si>
  <si>
    <t> 02013000</t>
  </si>
  <si>
    <t>Carne bovina deshuesada fresca o refrigerada (total)</t>
  </si>
  <si>
    <t>Paraguay</t>
  </si>
  <si>
    <t>Hong Kong</t>
  </si>
  <si>
    <t>Costa Rica</t>
  </si>
  <si>
    <t>Perú</t>
  </si>
  <si>
    <t> 02022000</t>
  </si>
  <si>
    <t>Carne bovina los demás cortes (trozos) sin deshuesar, congeladas</t>
  </si>
  <si>
    <t>Nueva Zelanda</t>
  </si>
  <si>
    <t>Japón</t>
  </si>
  <si>
    <t>Uruguay</t>
  </si>
  <si>
    <t> 02023000</t>
  </si>
  <si>
    <t>Carne bovina deshuesada congelada (total)</t>
  </si>
  <si>
    <t>Dinamarca</t>
  </si>
  <si>
    <t>Total general</t>
  </si>
  <si>
    <t>Fuente: elaborado por Odepa con información del Servicio Nacional de Aduanas.</t>
  </si>
  <si>
    <t xml:space="preserve">Nota: cifras sujetas a actualizaciones. </t>
  </si>
  <si>
    <t>Cuadro 9</t>
  </si>
  <si>
    <t> 02062100</t>
  </si>
  <si>
    <t>Despojos comestibles, lenguas de bovinos congeladas</t>
  </si>
  <si>
    <t> 02062900</t>
  </si>
  <si>
    <t>Los demás despojos comestibles de bovinos, congelados</t>
  </si>
  <si>
    <t>México</t>
  </si>
  <si>
    <t> 16025000</t>
  </si>
  <si>
    <t>Las demás preparaciones de bovinos, incluidas las mezclas</t>
  </si>
  <si>
    <t>Ecuador</t>
  </si>
  <si>
    <t>Senegal</t>
  </si>
  <si>
    <t>Cuadro 10</t>
  </si>
  <si>
    <t>Chile. Exportaciones de cuero por productos y destino</t>
  </si>
  <si>
    <t> 41015000</t>
  </si>
  <si>
    <t>Cueros y pieles enteras, en bruto, de bovinos y equinos de peso unitario &gt; a 16 kg</t>
  </si>
  <si>
    <t>Tailandia</t>
  </si>
  <si>
    <t>Italia</t>
  </si>
  <si>
    <t>Turquía</t>
  </si>
  <si>
    <t>Bélgica</t>
  </si>
  <si>
    <t>Croacia</t>
  </si>
  <si>
    <t>Polonia</t>
  </si>
  <si>
    <t>Haití</t>
  </si>
  <si>
    <t>Bosnia - Herzegovina</t>
  </si>
  <si>
    <t>Portugal</t>
  </si>
  <si>
    <t>Indonesia</t>
  </si>
  <si>
    <t>Vietnam</t>
  </si>
  <si>
    <t>India</t>
  </si>
  <si>
    <t>Brasil</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</si>
  <si>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</si>
  <si>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</si>
  <si>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Argentina</t>
  </si>
  <si>
    <t>Guatemala</t>
  </si>
  <si>
    <t>Túnez</t>
  </si>
  <si>
    <t> 41041900</t>
  </si>
  <si>
    <r>
      <t xml:space="preserve">Los demás cueros y pieles curtidos de bovinos o equinos, en estado húmedo (incluido el </t>
    </r>
    <r>
      <rPr>
        <i/>
        <sz val="10"/>
        <rFont val="Arial"/>
        <family val="2"/>
      </rPr>
      <t>wet blue</t>
    </r>
    <r>
      <rPr>
        <sz val="10"/>
        <rFont val="Arial"/>
        <family val="2"/>
      </rPr>
      <t>)</t>
    </r>
  </si>
  <si>
    <t>Taiwán</t>
  </si>
  <si>
    <t>Camerún</t>
  </si>
  <si>
    <t>Cuadro 11</t>
  </si>
  <si>
    <t xml:space="preserve"> Importaciones de carne de bovino por origen</t>
  </si>
  <si>
    <t>País de origen</t>
  </si>
  <si>
    <t>Valor (miles de USD CIF)</t>
  </si>
  <si>
    <t xml:space="preserve"> USD/tonelada</t>
  </si>
  <si>
    <t>Part. 2020 (%)</t>
  </si>
  <si>
    <t>Cuadro 12</t>
  </si>
  <si>
    <t>Valor (miles USD CIF)</t>
  </si>
  <si>
    <t>Carne bovina deshuesada, fresca o refrigerada (total)</t>
  </si>
  <si>
    <t>Carne bovina, los demás cortes (trozos) sin deshuesar, congelada</t>
  </si>
  <si>
    <t>Otro</t>
  </si>
  <si>
    <t>Cuadro 13</t>
  </si>
  <si>
    <t xml:space="preserve"> Importaciones de subproductos bovinos por tipo y origen</t>
  </si>
  <si>
    <t> 02062200</t>
  </si>
  <si>
    <t>Despojos comestibles, hígados de bovinos congelados</t>
  </si>
  <si>
    <t>Suecia</t>
  </si>
  <si>
    <t xml:space="preserve">Nota: cifras sujetas a actualización. </t>
  </si>
  <si>
    <t>Cuadro 14</t>
  </si>
  <si>
    <t>Ene- nov</t>
  </si>
  <si>
    <t>Sudáfrica</t>
  </si>
  <si>
    <t>Cuadro 15</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</si>
  <si>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</si>
  <si>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</si>
  <si>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</si>
  <si>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</si>
  <si>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</si>
  <si>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</si>
  <si>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</si>
  <si>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</si>
  <si>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16</t>
  </si>
  <si>
    <t>Semana</t>
  </si>
  <si>
    <t>2021*</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</si>
  <si>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</si>
  <si>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</si>
  <si>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</si>
  <si>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</si>
  <si>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</si>
  <si>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</si>
  <si>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</si>
  <si>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17</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</si>
  <si>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</si>
  <si>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</si>
  <si>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</si>
  <si>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</si>
  <si>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</si>
  <si>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</si>
  <si>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</si>
  <si>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</si>
  <si>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Promedio ene - nov 2020</t>
  </si>
  <si>
    <t>Promedio ene - nov 2021</t>
  </si>
  <si>
    <t>Variación acumulada</t>
  </si>
  <si>
    <t>Variación nov 2021 / nov 2020 (%)</t>
  </si>
  <si>
    <t>Fuente: elaborado por Odepa con información de precios mensuales</t>
  </si>
  <si>
    <t>Para mayor información visite el link https://reportes.odepa.gob.cl/#/noticias-mercado/precios-consumidor</t>
  </si>
  <si>
    <t>Cuadro 18</t>
  </si>
  <si>
    <t>Precio a consumidor promedio mensual de Huachalomo, Lomo Liso y Posta Rosada en sector Oriente y Poniente de la Región Metropolitana</t>
  </si>
  <si>
    <t>Oriente</t>
  </si>
  <si>
    <t>Poniente</t>
  </si>
  <si>
    <t>Variación Ori./Pon. (%)</t>
  </si>
  <si>
    <t>Promedio mensual (%)</t>
  </si>
  <si>
    <t>Variación nov. 2021 / nov. 2020 (%)</t>
  </si>
  <si>
    <t>Octubre- Noviembre 2021</t>
  </si>
  <si>
    <t xml:space="preserve"> Ene-oct 2020</t>
  </si>
  <si>
    <t xml:space="preserve"> Ene-oct 2021</t>
  </si>
  <si>
    <t>Precios reales de nov 2021</t>
  </si>
  <si>
    <t>Ene- nov 2020</t>
  </si>
  <si>
    <t>Ene - nov 2021</t>
  </si>
  <si>
    <t>Ene - nov 2020</t>
  </si>
  <si>
    <t>Ene-nov</t>
  </si>
  <si>
    <t>Variación ene - nov 2021 / ene- nov 2020 (%)</t>
  </si>
  <si>
    <t>Variación nov 21/nov 20 (%)</t>
  </si>
  <si>
    <t>(Pesos reales de noviembre sin IVA)</t>
  </si>
  <si>
    <t>*2021 contiene información hasta el 20 de diciembre</t>
  </si>
  <si>
    <t>Pesos reales de nov 2021</t>
  </si>
  <si>
    <t>Ene-nov 2020</t>
  </si>
  <si>
    <t>Ene-nov 2021</t>
  </si>
  <si>
    <t>Pesos reales s/iva (IPC noviembre 2021)</t>
  </si>
  <si>
    <t>Producción mensual de carne bovina. Período enero 2018 - octubre 2021. Toneladas en vara</t>
  </si>
  <si>
    <t>Peso promedio por cateogoría. Octubre 2021. Kilos en vara</t>
  </si>
  <si>
    <t xml:space="preserve">Precio promedio del novillo gordo a productor Región de Los Lagos. Periodo ene 2018 - noviembre 2021. Pesos nominales s/iva </t>
  </si>
  <si>
    <t>Precio promedio de novillo gordo a productor Región de Los Lagos. Periodo ene 2018 - noviembre 2021. Pesos reales noviembre 2021</t>
  </si>
  <si>
    <t>Precio nominal promedio nacional del ganado bovino para faena. Periodo  ene 2020 - nov 2021. Pesos por kilo vivo</t>
  </si>
  <si>
    <t>Precio nominal promedio nacional del ganado bovino para engorda y crianza. Periodo ene 2020 - nov 2021. Pesos por kilo vivo</t>
  </si>
  <si>
    <t>Importaciones mensuales de carne bovina. Periodo enero 2018 - nov 2021. Toneladas</t>
  </si>
  <si>
    <t>Precios mensuales del novillo vivo en países del Mercosur y Chile. Periodo enero 2018 - oct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</si>
</sst>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s>
  <fonts count="110">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style="thin">
        <color theme="0"/>
      </left>
      <right/>
      <top style="thin">
        <color theme="0"/>
      </top>
      <bottom/>
      <diagonal/>
    </border>
    <border>
      <left/>
      <right style="thin">
        <color indexed="64"/>
      </right>
      <top/>
      <bottom style="thin">
        <color theme="0"/>
      </bottom>
      <diagonal/>
    </border>
    <border>
      <left style="thin">
        <color indexed="64"/>
      </left>
      <right style="thin">
        <color theme="0"/>
      </right>
      <top/>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thin">
        <color theme="1"/>
      </left>
      <right style="medium">
        <color indexed="64"/>
      </right>
      <top/>
      <bottom style="thin">
        <color theme="1"/>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medium">
        <color indexed="64"/>
      </right>
      <top style="thin">
        <color indexed="64"/>
      </top>
      <bottom style="medium">
        <color indexed="64"/>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style="thin">
        <color auto="1"/>
      </right>
      <top style="thin">
        <color auto="1"/>
      </top>
      <bottom style="thin">
        <color auto="1"/>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thin">
        <color auto="1"/>
      </left>
      <right style="medium">
        <color rgb="FF000000"/>
      </right>
      <top style="thin">
        <color auto="1"/>
      </top>
      <bottom style="thin">
        <color auto="1"/>
      </bottom>
      <diagonal/>
    </border>
  </borders>
  <cellStyleXfs count="679">
    <xf numFmtId="0" fontId="0" fillId="0" borderId="0"/>
    <xf numFmtId="0" fontId="10" fillId="2"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4" fillId="36"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4" fillId="37"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4" fillId="38"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4" fillId="39"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4" fillId="40"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4" fillId="41"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6" fillId="42" borderId="0" applyNumberFormat="0" applyBorder="0" applyAlignment="0" applyProtection="0"/>
    <xf numFmtId="0" fontId="13" fillId="16" borderId="1" applyNumberFormat="0" applyAlignment="0" applyProtection="0"/>
    <xf numFmtId="0" fontId="57" fillId="43" borderId="42" applyNumberFormat="0" applyAlignment="0" applyProtection="0"/>
    <xf numFmtId="0" fontId="13" fillId="16" borderId="1" applyNumberFormat="0" applyAlignment="0" applyProtection="0"/>
    <xf numFmtId="0" fontId="57" fillId="43" borderId="42" applyNumberFormat="0" applyAlignment="0" applyProtection="0"/>
    <xf numFmtId="0" fontId="57" fillId="43" borderId="42" applyNumberFormat="0" applyAlignment="0" applyProtection="0"/>
    <xf numFmtId="0" fontId="57" fillId="43" borderId="42" applyNumberFormat="0" applyAlignment="0" applyProtection="0"/>
    <xf numFmtId="0" fontId="13" fillId="16" borderId="1" applyNumberFormat="0" applyAlignment="0" applyProtection="0"/>
    <xf numFmtId="0" fontId="57" fillId="43" borderId="42" applyNumberFormat="0" applyAlignment="0" applyProtection="0"/>
    <xf numFmtId="0" fontId="57" fillId="43" borderId="42" applyNumberFormat="0" applyAlignment="0" applyProtection="0"/>
    <xf numFmtId="0" fontId="57" fillId="43" borderId="42"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58" fillId="44" borderId="43" applyNumberFormat="0" applyAlignment="0" applyProtection="0"/>
    <xf numFmtId="0" fontId="14" fillId="17" borderId="2" applyNumberFormat="0" applyAlignment="0" applyProtection="0"/>
    <xf numFmtId="0" fontId="58" fillId="44" borderId="43" applyNumberFormat="0" applyAlignment="0" applyProtection="0"/>
    <xf numFmtId="0" fontId="58" fillId="44" borderId="43" applyNumberFormat="0" applyAlignment="0" applyProtection="0"/>
    <xf numFmtId="0" fontId="58" fillId="44" borderId="43" applyNumberFormat="0" applyAlignment="0" applyProtection="0"/>
    <xf numFmtId="0" fontId="14" fillId="17" borderId="2" applyNumberFormat="0" applyAlignment="0" applyProtection="0"/>
    <xf numFmtId="0" fontId="58" fillId="44" borderId="43" applyNumberFormat="0" applyAlignment="0" applyProtection="0"/>
    <xf numFmtId="0" fontId="58" fillId="44" borderId="43" applyNumberFormat="0" applyAlignment="0" applyProtection="0"/>
    <xf numFmtId="0" fontId="58" fillId="44" borderId="43"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60" fillId="0" borderId="45" applyNumberFormat="0" applyFill="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18"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62" fillId="51" borderId="42" applyNumberFormat="0" applyAlignment="0" applyProtection="0"/>
    <xf numFmtId="0" fontId="17" fillId="7" borderId="1" applyNumberFormat="0" applyAlignment="0" applyProtection="0"/>
    <xf numFmtId="0" fontId="62" fillId="51" borderId="42" applyNumberFormat="0" applyAlignment="0" applyProtection="0"/>
    <xf numFmtId="0" fontId="62" fillId="51" borderId="42" applyNumberFormat="0" applyAlignment="0" applyProtection="0"/>
    <xf numFmtId="0" fontId="62" fillId="51" borderId="42" applyNumberFormat="0" applyAlignment="0" applyProtection="0"/>
    <xf numFmtId="0" fontId="17" fillId="7" borderId="1" applyNumberFormat="0" applyAlignment="0" applyProtection="0"/>
    <xf numFmtId="0" fontId="62" fillId="51" borderId="42" applyNumberFormat="0" applyAlignment="0" applyProtection="0"/>
    <xf numFmtId="0" fontId="62" fillId="51" borderId="42" applyNumberFormat="0" applyAlignment="0" applyProtection="0"/>
    <xf numFmtId="0" fontId="62" fillId="51" borderId="42"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9"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8" fillId="3"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65" fillId="5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5"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40" fillId="0" borderId="0" applyFont="0" applyFill="0" applyBorder="0" applyAlignment="0" applyProtection="0"/>
    <xf numFmtId="166"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1" fontId="7" fillId="0" borderId="0" applyFont="0" applyFill="0" applyBorder="0" applyAlignment="0" applyProtection="0"/>
    <xf numFmtId="0" fontId="19" fillId="22"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67" fillId="5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alignment wrapText="1"/>
    </xf>
    <xf numFmtId="0" fontId="54" fillId="0" borderId="0"/>
    <xf numFmtId="0" fontId="54" fillId="0" borderId="0"/>
    <xf numFmtId="0" fontId="54" fillId="0" borderId="0"/>
    <xf numFmtId="0" fontId="7" fillId="0" borderId="0">
      <alignment wrapText="1"/>
    </xf>
    <xf numFmtId="0" fontId="54" fillId="0" borderId="0"/>
    <xf numFmtId="0" fontId="54" fillId="0" borderId="0"/>
    <xf numFmtId="0" fontId="49" fillId="0" borderId="0">
      <alignment wrapText="1"/>
    </xf>
    <xf numFmtId="0" fontId="8" fillId="0" borderId="0"/>
    <xf numFmtId="0" fontId="6" fillId="23" borderId="5"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54" fillId="54" borderId="46"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0" fontId="41" fillId="23" borderId="5" applyNumberFormat="0" applyFont="0" applyAlignment="0" applyProtection="0"/>
    <xf numFmtId="0" fontId="7" fillId="23" borderId="5" applyNumberFormat="0" applyFont="0" applyAlignment="0" applyProtection="0"/>
    <xf numFmtId="0" fontId="7" fillId="23" borderId="5" applyNumberFormat="0" applyFont="0" applyAlignment="0" applyProtection="0"/>
    <xf numFmtId="9" fontId="4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0" fillId="16" borderId="6" applyNumberFormat="0" applyAlignment="0" applyProtection="0"/>
    <xf numFmtId="0" fontId="68" fillId="43" borderId="47" applyNumberFormat="0" applyAlignment="0" applyProtection="0"/>
    <xf numFmtId="0" fontId="20" fillId="16" borderId="6" applyNumberFormat="0" applyAlignment="0" applyProtection="0"/>
    <xf numFmtId="0" fontId="68" fillId="43" borderId="47" applyNumberFormat="0" applyAlignment="0" applyProtection="0"/>
    <xf numFmtId="0" fontId="68" fillId="43" borderId="47" applyNumberFormat="0" applyAlignment="0" applyProtection="0"/>
    <xf numFmtId="0" fontId="68" fillId="43" borderId="47" applyNumberFormat="0" applyAlignment="0" applyProtection="0"/>
    <xf numFmtId="0" fontId="20" fillId="16" borderId="6" applyNumberFormat="0" applyAlignment="0" applyProtection="0"/>
    <xf numFmtId="0" fontId="68" fillId="43" borderId="47" applyNumberFormat="0" applyAlignment="0" applyProtection="0"/>
    <xf numFmtId="0" fontId="68" fillId="43" borderId="47" applyNumberFormat="0" applyAlignment="0" applyProtection="0"/>
    <xf numFmtId="0" fontId="68" fillId="43" borderId="47" applyNumberFormat="0" applyAlignment="0" applyProtection="0"/>
    <xf numFmtId="0" fontId="20" fillId="16" borderId="6" applyNumberFormat="0" applyAlignment="0" applyProtection="0"/>
    <xf numFmtId="0" fontId="20" fillId="16" borderId="6" applyNumberFormat="0" applyAlignment="0" applyProtection="0"/>
    <xf numFmtId="0" fontId="20" fillId="16" borderId="6" applyNumberFormat="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0" fillId="0" borderId="45" applyNumberFormat="0" applyFill="0" applyAlignment="0" applyProtection="0"/>
    <xf numFmtId="0" fontId="24" fillId="0" borderId="4"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4" fillId="0" borderId="4"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71" fillId="0" borderId="4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61" fillId="0" borderId="49"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xf numFmtId="0" fontId="26" fillId="0" borderId="9"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74" fillId="0" borderId="5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9" fontId="6" fillId="0" borderId="0" applyFont="0" applyFill="0" applyBorder="0" applyAlignment="0" applyProtection="0"/>
    <xf numFmtId="0" fontId="5" fillId="0" borderId="0"/>
    <xf numFmtId="0" fontId="6" fillId="0" borderId="0"/>
    <xf numFmtId="0" fontId="60" fillId="0" borderId="45" applyNumberFormat="0" applyFill="0" applyAlignment="0" applyProtection="0"/>
    <xf numFmtId="0" fontId="56" fillId="42"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54" borderId="46" applyNumberFormat="0" applyFont="0" applyAlignment="0" applyProtection="0"/>
    <xf numFmtId="0" fontId="6" fillId="0" borderId="0"/>
    <xf numFmtId="9" fontId="6" fillId="0" borderId="0" applyFont="0" applyFill="0" applyBorder="0" applyAlignment="0" applyProtection="0"/>
    <xf numFmtId="0" fontId="3" fillId="0" borderId="0"/>
    <xf numFmtId="0" fontId="2" fillId="0" borderId="0"/>
    <xf numFmtId="0" fontId="1" fillId="0" borderId="0"/>
    <xf numFmtId="0" fontId="1" fillId="54" borderId="4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08" fillId="0" borderId="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057">
    <xf numFmtId="0" fontId="0" fillId="0" borderId="0" xfId="0"/>
    <xf numFmtId="0" fontId="75" fillId="0" borderId="0" xfId="0" applyFont="1"/>
    <xf numFmtId="0" fontId="0" fillId="55" borderId="0" xfId="0" applyFill="1"/>
    <xf numFmtId="0" fontId="32" fillId="0" borderId="0" xfId="0" applyFont="1"/>
    <xf numFmtId="0" fontId="9" fillId="55" borderId="0" xfId="398" applyFill="1" applyAlignment="1" applyProtection="1"/>
    <xf numFmtId="0" fontId="28" fillId="55" borderId="0" xfId="499" applyFont="1" applyFill="1" applyAlignment="1">
      <alignment horizontal="center"/>
    </xf>
    <xf numFmtId="3" fontId="0" fillId="0" borderId="0" xfId="0" applyNumberFormat="1"/>
    <xf numFmtId="0" fontId="7" fillId="0" borderId="10" xfId="484" applyBorder="1" applyAlignment="1">
      <alignment horizontal="center"/>
    </xf>
    <xf numFmtId="0" fontId="77" fillId="55" borderId="0" xfId="0" applyFont="1" applyFill="1"/>
    <xf numFmtId="0" fontId="78" fillId="55" borderId="0" xfId="0" applyFont="1" applyFill="1"/>
    <xf numFmtId="0" fontId="79" fillId="55" borderId="0" xfId="0" applyFont="1" applyFill="1" applyAlignment="1">
      <alignment horizontal="center"/>
    </xf>
    <xf numFmtId="17" fontId="79" fillId="55" borderId="0" xfId="0" quotePrefix="1" applyNumberFormat="1" applyFont="1" applyFill="1" applyAlignment="1">
      <alignment horizontal="center"/>
    </xf>
    <xf numFmtId="0" fontId="80" fillId="55" borderId="0" xfId="0" applyFont="1" applyFill="1" applyAlignment="1">
      <alignment horizontal="left" indent="15"/>
    </xf>
    <xf numFmtId="0" fontId="81" fillId="55" borderId="0" xfId="0" applyFont="1" applyFill="1" applyAlignment="1">
      <alignment horizontal="center"/>
    </xf>
    <xf numFmtId="0" fontId="82" fillId="55" borderId="0" xfId="0" applyFont="1" applyFill="1"/>
    <xf numFmtId="0" fontId="77" fillId="55" borderId="0" xfId="0" quotePrefix="1" applyFont="1" applyFill="1"/>
    <xf numFmtId="0" fontId="7" fillId="0" borderId="0" xfId="484"/>
    <xf numFmtId="0" fontId="7" fillId="0" borderId="0" xfId="484" applyAlignment="1">
      <alignment horizontal="center"/>
    </xf>
    <xf numFmtId="167" fontId="7" fillId="0" borderId="0" xfId="484" applyNumberFormat="1"/>
    <xf numFmtId="3" fontId="7" fillId="0" borderId="0" xfId="484" applyNumberFormat="1" applyAlignment="1">
      <alignment horizontal="right"/>
    </xf>
    <xf numFmtId="0" fontId="7" fillId="55" borderId="0" xfId="484" applyFill="1"/>
    <xf numFmtId="37" fontId="7" fillId="0" borderId="0" xfId="484" applyNumberFormat="1" applyAlignment="1">
      <alignment horizontal="center"/>
    </xf>
    <xf numFmtId="37" fontId="7" fillId="0" borderId="0" xfId="484" quotePrefix="1" applyNumberFormat="1" applyAlignment="1">
      <alignment horizontal="center"/>
    </xf>
    <xf numFmtId="0" fontId="7" fillId="0" borderId="11" xfId="484" applyBorder="1"/>
    <xf numFmtId="0" fontId="7" fillId="0" borderId="10" xfId="484" applyBorder="1"/>
    <xf numFmtId="0" fontId="33" fillId="55" borderId="0" xfId="484" applyFont="1" applyFill="1"/>
    <xf numFmtId="0" fontId="29" fillId="55" borderId="0" xfId="484" applyFont="1" applyFill="1" applyAlignment="1">
      <alignment vertical="center"/>
    </xf>
    <xf numFmtId="0" fontId="31" fillId="55" borderId="0" xfId="484" applyFont="1" applyFill="1" applyAlignment="1">
      <alignment horizontal="center" vertical="center"/>
    </xf>
    <xf numFmtId="0" fontId="29" fillId="55" borderId="0" xfId="484" applyFont="1" applyFill="1"/>
    <xf numFmtId="0" fontId="31" fillId="55" borderId="0" xfId="484" applyFont="1" applyFill="1" applyAlignment="1">
      <alignment horizontal="center"/>
    </xf>
    <xf numFmtId="167" fontId="7" fillId="0" borderId="0" xfId="484" applyNumberFormat="1" applyAlignment="1">
      <alignment horizontal="right"/>
    </xf>
    <xf numFmtId="0" fontId="7" fillId="55" borderId="0" xfId="484" applyFill="1" applyAlignment="1">
      <alignment horizontal="center" vertical="center"/>
    </xf>
    <xf numFmtId="0" fontId="7" fillId="55" borderId="0" xfId="484" applyFill="1" applyAlignment="1">
      <alignment horizontal="center"/>
    </xf>
    <xf numFmtId="0" fontId="83" fillId="0" borderId="0" xfId="484" applyFont="1"/>
    <xf numFmtId="0" fontId="84" fillId="55" borderId="0" xfId="499" applyFont="1" applyFill="1" applyAlignment="1">
      <alignment horizontal="center"/>
    </xf>
    <xf numFmtId="0" fontId="84" fillId="55" borderId="0" xfId="499" applyFont="1" applyFill="1" applyAlignment="1">
      <alignment horizontal="right"/>
    </xf>
    <xf numFmtId="0" fontId="85" fillId="55" borderId="0" xfId="398" applyFont="1" applyFill="1" applyAlignment="1" applyProtection="1"/>
    <xf numFmtId="0" fontId="9" fillId="55" borderId="0" xfId="398" applyFill="1" applyBorder="1" applyAlignment="1" applyProtection="1">
      <alignment horizontal="right"/>
    </xf>
    <xf numFmtId="0" fontId="9" fillId="55" borderId="0" xfId="398" quotePrefix="1" applyFill="1" applyBorder="1" applyAlignment="1" applyProtection="1">
      <alignment horizontal="right"/>
    </xf>
    <xf numFmtId="3" fontId="7" fillId="0" borderId="0" xfId="484" applyNumberFormat="1"/>
    <xf numFmtId="0" fontId="7" fillId="55" borderId="0" xfId="484" applyFill="1" applyAlignment="1">
      <alignment horizontal="left" indent="1"/>
    </xf>
    <xf numFmtId="0" fontId="7" fillId="55" borderId="0" xfId="484" applyFill="1" applyAlignment="1">
      <alignment horizontal="right" indent="1"/>
    </xf>
    <xf numFmtId="3" fontId="7" fillId="55" borderId="0" xfId="484" applyNumberFormat="1" applyFill="1" applyAlignment="1">
      <alignment horizontal="right" indent="1"/>
    </xf>
    <xf numFmtId="3" fontId="7" fillId="55" borderId="0" xfId="484" applyNumberFormat="1" applyFill="1" applyAlignment="1">
      <alignment horizontal="left" indent="1"/>
    </xf>
    <xf numFmtId="4" fontId="7" fillId="0" borderId="0" xfId="484" applyNumberFormat="1"/>
    <xf numFmtId="2" fontId="7" fillId="55" borderId="0" xfId="484" applyNumberFormat="1" applyFill="1" applyAlignment="1">
      <alignment horizontal="right" indent="1"/>
    </xf>
    <xf numFmtId="2" fontId="7" fillId="55" borderId="0" xfId="484" applyNumberFormat="1" applyFill="1"/>
    <xf numFmtId="3" fontId="28" fillId="55" borderId="0" xfId="484" applyNumberFormat="1" applyFont="1" applyFill="1" applyAlignment="1">
      <alignment horizontal="right" indent="1"/>
    </xf>
    <xf numFmtId="0" fontId="28" fillId="0" borderId="0" xfId="484" applyFont="1"/>
    <xf numFmtId="0" fontId="28" fillId="55" borderId="0" xfId="484" applyFont="1" applyFill="1"/>
    <xf numFmtId="167" fontId="7" fillId="55" borderId="0" xfId="484" applyNumberFormat="1" applyFill="1" applyAlignment="1">
      <alignment horizontal="right" indent="1"/>
    </xf>
    <xf numFmtId="167" fontId="7" fillId="55" borderId="0" xfId="484" applyNumberFormat="1" applyFill="1" applyAlignment="1">
      <alignment horizontal="left" indent="1"/>
    </xf>
    <xf numFmtId="167" fontId="28" fillId="55" borderId="0" xfId="484" applyNumberFormat="1" applyFont="1" applyFill="1" applyAlignment="1">
      <alignment horizontal="left" indent="1"/>
    </xf>
    <xf numFmtId="2" fontId="28" fillId="55" borderId="0" xfId="484" applyNumberFormat="1" applyFont="1" applyFill="1" applyAlignment="1">
      <alignment horizontal="right" indent="1"/>
    </xf>
    <xf numFmtId="0" fontId="28" fillId="55" borderId="0" xfId="484" applyFont="1" applyFill="1" applyAlignment="1">
      <alignment horizontal="left" indent="1"/>
    </xf>
    <xf numFmtId="0" fontId="28" fillId="55" borderId="0" xfId="484" applyFont="1" applyFill="1" applyAlignment="1">
      <alignment horizontal="right" indent="1"/>
    </xf>
    <xf numFmtId="3" fontId="39" fillId="55" borderId="0" xfId="484" applyNumberFormat="1" applyFont="1" applyFill="1" applyAlignment="1">
      <alignment horizontal="right" indent="1"/>
    </xf>
    <xf numFmtId="3" fontId="39" fillId="55" borderId="0" xfId="484" applyNumberFormat="1" applyFont="1" applyFill="1" applyAlignment="1">
      <alignment horizontal="left" indent="1"/>
    </xf>
    <xf numFmtId="0" fontId="39" fillId="55" borderId="12" xfId="484" applyFont="1" applyFill="1" applyBorder="1" applyAlignment="1">
      <alignment horizontal="right" indent="1"/>
    </xf>
    <xf numFmtId="172" fontId="7" fillId="55" borderId="0" xfId="484" applyNumberFormat="1" applyFill="1"/>
    <xf numFmtId="3" fontId="7" fillId="55" borderId="0" xfId="484" applyNumberFormat="1" applyFill="1"/>
    <xf numFmtId="0" fontId="28" fillId="55" borderId="51" xfId="484" applyFont="1" applyFill="1" applyBorder="1" applyAlignment="1">
      <alignment horizontal="center" vertical="center" wrapText="1"/>
    </xf>
    <xf numFmtId="0" fontId="7" fillId="0" borderId="0" xfId="484" applyAlignment="1">
      <alignment vertical="center"/>
    </xf>
    <xf numFmtId="0" fontId="7" fillId="55" borderId="0" xfId="484" applyFill="1" applyAlignment="1">
      <alignment vertical="center"/>
    </xf>
    <xf numFmtId="0" fontId="86" fillId="0" borderId="0" xfId="484" applyFont="1"/>
    <xf numFmtId="0" fontId="86" fillId="55" borderId="0" xfId="484" applyFont="1" applyFill="1"/>
    <xf numFmtId="0" fontId="75" fillId="0" borderId="0" xfId="484" applyFont="1"/>
    <xf numFmtId="0" fontId="75" fillId="55" borderId="0" xfId="484" applyFont="1" applyFill="1"/>
    <xf numFmtId="0" fontId="75" fillId="55" borderId="0" xfId="484" applyFont="1" applyFill="1" applyAlignment="1">
      <alignment horizontal="left" indent="2"/>
    </xf>
    <xf numFmtId="3" fontId="86" fillId="0" borderId="0" xfId="484" applyNumberFormat="1" applyFont="1"/>
    <xf numFmtId="3" fontId="87" fillId="0" borderId="10" xfId="484" applyNumberFormat="1" applyFont="1" applyBorder="1" applyAlignment="1">
      <alignment horizontal="left"/>
    </xf>
    <xf numFmtId="3" fontId="87" fillId="0" borderId="13" xfId="484" applyNumberFormat="1" applyFont="1" applyBorder="1" applyAlignment="1">
      <alignment horizontal="right"/>
    </xf>
    <xf numFmtId="3" fontId="87" fillId="0" borderId="0" xfId="484" applyNumberFormat="1" applyFont="1" applyAlignment="1">
      <alignment horizontal="right"/>
    </xf>
    <xf numFmtId="0" fontId="86" fillId="0" borderId="10" xfId="484" applyFont="1" applyBorder="1" applyAlignment="1">
      <alignment horizontal="left"/>
    </xf>
    <xf numFmtId="0" fontId="88" fillId="55" borderId="11" xfId="484" applyFont="1" applyFill="1" applyBorder="1" applyAlignment="1">
      <alignment horizontal="left"/>
    </xf>
    <xf numFmtId="0" fontId="89" fillId="55" borderId="0" xfId="484" applyFont="1" applyFill="1" applyAlignment="1">
      <alignment horizontal="center"/>
    </xf>
    <xf numFmtId="0" fontId="88" fillId="0" borderId="10" xfId="484" applyFont="1" applyBorder="1" applyAlignment="1">
      <alignment vertical="center"/>
    </xf>
    <xf numFmtId="0" fontId="86" fillId="0" borderId="10" xfId="484" applyFont="1" applyBorder="1"/>
    <xf numFmtId="0" fontId="7" fillId="0" borderId="11" xfId="484" applyBorder="1" applyAlignment="1">
      <alignment horizontal="center"/>
    </xf>
    <xf numFmtId="0" fontId="76" fillId="55" borderId="0" xfId="484" applyFont="1" applyFill="1" applyAlignment="1">
      <alignment horizontal="center" vertical="center"/>
    </xf>
    <xf numFmtId="1" fontId="7" fillId="55" borderId="0" xfId="484" applyNumberFormat="1" applyFill="1"/>
    <xf numFmtId="0" fontId="28" fillId="0" borderId="0" xfId="484" applyFont="1" applyAlignment="1">
      <alignment horizontal="center"/>
    </xf>
    <xf numFmtId="167" fontId="86" fillId="0" borderId="0" xfId="484" applyNumberFormat="1" applyFont="1"/>
    <xf numFmtId="0" fontId="7" fillId="0" borderId="0" xfId="484" applyAlignment="1">
      <alignment horizontal="left" wrapText="1"/>
    </xf>
    <xf numFmtId="3" fontId="87" fillId="0" borderId="0" xfId="484" applyNumberFormat="1" applyFont="1" applyAlignment="1">
      <alignment horizontal="center"/>
    </xf>
    <xf numFmtId="3" fontId="87"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2" fillId="55" borderId="0" xfId="0" applyFont="1" applyFill="1"/>
    <xf numFmtId="1" fontId="7" fillId="55" borderId="0" xfId="484" applyNumberFormat="1" applyFill="1" applyAlignment="1">
      <alignment vertical="center"/>
    </xf>
    <xf numFmtId="1" fontId="7" fillId="0" borderId="0" xfId="484" applyNumberFormat="1"/>
    <xf numFmtId="1" fontId="28" fillId="55" borderId="0" xfId="484" applyNumberFormat="1" applyFont="1" applyFill="1"/>
    <xf numFmtId="0" fontId="0" fillId="0" borderId="0" xfId="0" applyAlignment="1">
      <alignment vertical="center"/>
    </xf>
    <xf numFmtId="3" fontId="91" fillId="0" borderId="0" xfId="0" applyNumberFormat="1" applyFont="1" applyAlignment="1">
      <alignment horizontal="right"/>
    </xf>
    <xf numFmtId="4" fontId="91" fillId="0" borderId="0" xfId="0" applyNumberFormat="1" applyFont="1" applyAlignment="1">
      <alignment horizontal="right"/>
    </xf>
    <xf numFmtId="172" fontId="7" fillId="55" borderId="0" xfId="484" applyNumberFormat="1" applyFill="1" applyAlignment="1">
      <alignment horizontal="right" indent="1"/>
    </xf>
    <xf numFmtId="17" fontId="92" fillId="55" borderId="0" xfId="0" applyNumberFormat="1" applyFont="1" applyFill="1"/>
    <xf numFmtId="0" fontId="92" fillId="55" borderId="0" xfId="0" applyFont="1" applyFill="1"/>
    <xf numFmtId="3" fontId="91" fillId="0" borderId="0" xfId="493" applyNumberFormat="1" applyFont="1" applyAlignment="1">
      <alignment horizontal="right"/>
    </xf>
    <xf numFmtId="177" fontId="28" fillId="55" borderId="52" xfId="484" applyNumberFormat="1" applyFont="1" applyFill="1" applyBorder="1" applyAlignment="1">
      <alignment horizontal="right" indent="1"/>
    </xf>
    <xf numFmtId="0" fontId="93" fillId="0" borderId="0" xfId="0" applyFont="1" applyAlignment="1">
      <alignment horizontal="center"/>
    </xf>
    <xf numFmtId="0" fontId="93" fillId="0" borderId="0" xfId="0" applyFont="1" applyAlignment="1">
      <alignment horizontal="center" wrapText="1"/>
    </xf>
    <xf numFmtId="167" fontId="91" fillId="0" borderId="0" xfId="0" applyNumberFormat="1" applyFont="1" applyAlignment="1">
      <alignment horizontal="right"/>
    </xf>
    <xf numFmtId="176" fontId="7" fillId="55" borderId="0" xfId="484" applyNumberFormat="1" applyFill="1"/>
    <xf numFmtId="169" fontId="7" fillId="55" borderId="0" xfId="484" applyNumberFormat="1" applyFill="1"/>
    <xf numFmtId="2" fontId="7" fillId="0" borderId="0" xfId="484" applyNumberFormat="1"/>
    <xf numFmtId="172" fontId="7" fillId="0" borderId="0" xfId="484" applyNumberFormat="1"/>
    <xf numFmtId="0" fontId="32" fillId="0" borderId="0" xfId="484" applyFont="1"/>
    <xf numFmtId="174" fontId="7" fillId="0" borderId="0" xfId="484" applyNumberFormat="1"/>
    <xf numFmtId="167" fontId="7" fillId="55" borderId="0" xfId="484" applyNumberFormat="1" applyFill="1"/>
    <xf numFmtId="0" fontId="36" fillId="55" borderId="0" xfId="484" applyFont="1" applyFill="1"/>
    <xf numFmtId="0" fontId="36" fillId="0" borderId="0" xfId="484" applyFont="1"/>
    <xf numFmtId="0" fontId="44" fillId="0" borderId="0" xfId="484" applyFont="1"/>
    <xf numFmtId="0" fontId="7" fillId="0" borderId="10" xfId="484" quotePrefix="1" applyBorder="1"/>
    <xf numFmtId="0" fontId="94" fillId="55" borderId="0" xfId="0" applyFont="1" applyFill="1"/>
    <xf numFmtId="0" fontId="28" fillId="55" borderId="53" xfId="484" applyFont="1" applyFill="1" applyBorder="1" applyAlignment="1">
      <alignment horizontal="center" vertical="center" wrapText="1"/>
    </xf>
    <xf numFmtId="0" fontId="28" fillId="55" borderId="54" xfId="484" applyFont="1" applyFill="1" applyBorder="1" applyAlignment="1">
      <alignment horizontal="center" vertical="center" wrapText="1"/>
    </xf>
    <xf numFmtId="0" fontId="7" fillId="55" borderId="12" xfId="484" applyFill="1" applyBorder="1" applyAlignment="1">
      <alignment horizontal="left" indent="1"/>
    </xf>
    <xf numFmtId="0" fontId="7" fillId="55" borderId="18" xfId="484" applyFill="1" applyBorder="1" applyAlignment="1">
      <alignment horizontal="left" indent="1"/>
    </xf>
    <xf numFmtId="0" fontId="7" fillId="55" borderId="19" xfId="484" applyFill="1" applyBorder="1" applyAlignment="1">
      <alignment horizontal="left" indent="1"/>
    </xf>
    <xf numFmtId="2" fontId="7" fillId="55" borderId="19" xfId="484" applyNumberFormat="1" applyFill="1" applyBorder="1"/>
    <xf numFmtId="2" fontId="7" fillId="55" borderId="20" xfId="484" applyNumberFormat="1" applyFill="1" applyBorder="1"/>
    <xf numFmtId="0" fontId="7" fillId="55" borderId="17" xfId="484" applyFill="1" applyBorder="1"/>
    <xf numFmtId="10" fontId="7" fillId="55" borderId="17" xfId="484" applyNumberFormat="1" applyFill="1" applyBorder="1" applyAlignment="1">
      <alignment horizontal="right" indent="1"/>
    </xf>
    <xf numFmtId="0" fontId="95" fillId="0" borderId="0" xfId="0" applyFont="1" applyAlignment="1">
      <alignment horizontal="right" vertical="center" wrapText="1"/>
    </xf>
    <xf numFmtId="167" fontId="36" fillId="56" borderId="0" xfId="0" applyNumberFormat="1" applyFont="1" applyFill="1" applyAlignment="1">
      <alignment horizontal="right" vertical="center" wrapText="1"/>
    </xf>
    <xf numFmtId="0" fontId="93" fillId="0" borderId="0" xfId="484" applyFont="1" applyAlignment="1">
      <alignment horizontal="center"/>
    </xf>
    <xf numFmtId="0" fontId="93" fillId="0" borderId="0" xfId="484" applyFont="1" applyAlignment="1">
      <alignment horizontal="center" wrapText="1"/>
    </xf>
    <xf numFmtId="167" fontId="91" fillId="0" borderId="0" xfId="484" applyNumberFormat="1" applyFont="1" applyAlignment="1">
      <alignment horizontal="right"/>
    </xf>
    <xf numFmtId="3" fontId="91" fillId="0" borderId="0" xfId="484" applyNumberFormat="1" applyFont="1" applyAlignment="1">
      <alignment horizontal="right"/>
    </xf>
    <xf numFmtId="169" fontId="7" fillId="55" borderId="55" xfId="484" applyNumberFormat="1" applyFill="1" applyBorder="1"/>
    <xf numFmtId="0" fontId="7" fillId="0" borderId="0" xfId="484" applyAlignment="1">
      <alignment horizontal="right"/>
    </xf>
    <xf numFmtId="0" fontId="77" fillId="55" borderId="0" xfId="0" applyFont="1" applyFill="1" applyAlignment="1">
      <alignment horizontal="center"/>
    </xf>
    <xf numFmtId="173" fontId="7" fillId="55" borderId="0" xfId="484" applyNumberFormat="1" applyFill="1"/>
    <xf numFmtId="0" fontId="47" fillId="0" borderId="0" xfId="0" applyFont="1"/>
    <xf numFmtId="178" fontId="7" fillId="55" borderId="0" xfId="484" applyNumberFormat="1" applyFill="1"/>
    <xf numFmtId="174" fontId="7" fillId="55" borderId="0" xfId="484" applyNumberFormat="1" applyFill="1"/>
    <xf numFmtId="0" fontId="28" fillId="55" borderId="0" xfId="484" applyFont="1" applyFill="1" applyAlignment="1">
      <alignment horizontal="center" vertical="center" wrapText="1"/>
    </xf>
    <xf numFmtId="175" fontId="7" fillId="55" borderId="0" xfId="484" applyNumberFormat="1" applyFill="1"/>
    <xf numFmtId="3" fontId="7" fillId="55" borderId="0" xfId="484" applyNumberFormat="1" applyFill="1" applyAlignment="1">
      <alignment horizontal="center" vertical="center"/>
    </xf>
    <xf numFmtId="4" fontId="0" fillId="0" borderId="0" xfId="0" applyNumberFormat="1"/>
    <xf numFmtId="0" fontId="89" fillId="0" borderId="0" xfId="484" applyFont="1" applyAlignment="1">
      <alignment horizontal="center"/>
    </xf>
    <xf numFmtId="0" fontId="31" fillId="0" borderId="0" xfId="484" applyFont="1" applyAlignment="1">
      <alignment horizontal="center" vertical="center"/>
    </xf>
    <xf numFmtId="0" fontId="88" fillId="0" borderId="0" xfId="484" applyFont="1"/>
    <xf numFmtId="2" fontId="88" fillId="0" borderId="0" xfId="484" applyNumberFormat="1" applyFont="1"/>
    <xf numFmtId="0" fontId="75" fillId="55" borderId="0" xfId="484" applyFont="1" applyFill="1" applyAlignment="1">
      <alignment horizontal="left" indent="6"/>
    </xf>
    <xf numFmtId="0" fontId="75" fillId="0" borderId="0" xfId="484" applyFont="1" applyAlignment="1">
      <alignment horizontal="left" indent="6"/>
    </xf>
    <xf numFmtId="0" fontId="27" fillId="0" borderId="0" xfId="484" applyFont="1"/>
    <xf numFmtId="1" fontId="37" fillId="55" borderId="10" xfId="484" applyNumberFormat="1" applyFont="1" applyFill="1" applyBorder="1"/>
    <xf numFmtId="0" fontId="37" fillId="55" borderId="0" xfId="484" applyFont="1" applyFill="1"/>
    <xf numFmtId="3" fontId="37" fillId="55" borderId="0" xfId="484" applyNumberFormat="1" applyFont="1" applyFill="1"/>
    <xf numFmtId="1" fontId="37" fillId="55" borderId="11" xfId="484" applyNumberFormat="1" applyFont="1" applyFill="1" applyBorder="1"/>
    <xf numFmtId="17" fontId="36" fillId="55" borderId="10" xfId="484" quotePrefix="1" applyNumberFormat="1" applyFont="1" applyFill="1" applyBorder="1" applyAlignment="1">
      <alignment horizontal="center"/>
    </xf>
    <xf numFmtId="17" fontId="36" fillId="55" borderId="11" xfId="484" quotePrefix="1" applyNumberFormat="1" applyFont="1" applyFill="1" applyBorder="1" applyAlignment="1">
      <alignment horizontal="center"/>
    </xf>
    <xf numFmtId="49" fontId="28" fillId="0" borderId="0" xfId="484" applyNumberFormat="1" applyFont="1" applyAlignment="1">
      <alignment horizontal="center"/>
    </xf>
    <xf numFmtId="0" fontId="35" fillId="55" borderId="0" xfId="484" applyFont="1" applyFill="1"/>
    <xf numFmtId="49" fontId="28" fillId="0" borderId="0" xfId="484" applyNumberFormat="1" applyFont="1"/>
    <xf numFmtId="167" fontId="83" fillId="0" borderId="0" xfId="484" applyNumberFormat="1" applyFont="1"/>
    <xf numFmtId="0" fontId="27" fillId="0" borderId="0" xfId="484" applyFont="1" applyAlignment="1">
      <alignment horizontal="left"/>
    </xf>
    <xf numFmtId="1" fontId="36" fillId="55" borderId="0" xfId="484" applyNumberFormat="1" applyFont="1" applyFill="1"/>
    <xf numFmtId="0" fontId="31" fillId="0" borderId="0" xfId="484" applyFont="1" applyAlignment="1">
      <alignment horizontal="center"/>
    </xf>
    <xf numFmtId="1" fontId="7" fillId="55" borderId="0" xfId="484" applyNumberFormat="1" applyFill="1" applyAlignment="1">
      <alignment horizontal="right" indent="1"/>
    </xf>
    <xf numFmtId="169" fontId="91" fillId="0" borderId="0" xfId="0" applyNumberFormat="1" applyFont="1" applyAlignment="1">
      <alignment horizontal="right"/>
    </xf>
    <xf numFmtId="0" fontId="7" fillId="55" borderId="12" xfId="484" applyFill="1" applyBorder="1" applyAlignment="1">
      <alignment horizontal="right"/>
    </xf>
    <xf numFmtId="0" fontId="34" fillId="0" borderId="0" xfId="0" applyFont="1"/>
    <xf numFmtId="1" fontId="0" fillId="0" borderId="0" xfId="0" applyNumberFormat="1"/>
    <xf numFmtId="1" fontId="75" fillId="0" borderId="0" xfId="0" applyNumberFormat="1" applyFont="1"/>
    <xf numFmtId="4" fontId="7" fillId="55" borderId="0" xfId="484" applyNumberFormat="1" applyFill="1" applyAlignment="1">
      <alignment horizontal="right" indent="1"/>
    </xf>
    <xf numFmtId="1" fontId="32" fillId="0" borderId="0" xfId="0" applyNumberFormat="1" applyFont="1"/>
    <xf numFmtId="1" fontId="47" fillId="0" borderId="0" xfId="0" applyNumberFormat="1" applyFont="1"/>
    <xf numFmtId="1" fontId="34" fillId="0" borderId="0" xfId="0" applyNumberFormat="1" applyFont="1"/>
    <xf numFmtId="3" fontId="91" fillId="55" borderId="0" xfId="493" applyNumberFormat="1" applyFont="1" applyFill="1" applyAlignment="1">
      <alignment horizontal="right"/>
    </xf>
    <xf numFmtId="167" fontId="91" fillId="55" borderId="0" xfId="0" applyNumberFormat="1" applyFont="1" applyFill="1" applyAlignment="1">
      <alignment horizontal="right"/>
    </xf>
    <xf numFmtId="3" fontId="91" fillId="55" borderId="0" xfId="0" applyNumberFormat="1" applyFont="1" applyFill="1" applyAlignment="1">
      <alignment horizontal="right"/>
    </xf>
    <xf numFmtId="0" fontId="7" fillId="0" borderId="10" xfId="484" quotePrefix="1" applyBorder="1" applyAlignment="1">
      <alignment horizontal="center"/>
    </xf>
    <xf numFmtId="0" fontId="7" fillId="0" borderId="11" xfId="484" quotePrefix="1" applyBorder="1" applyAlignment="1">
      <alignment horizontal="center"/>
    </xf>
    <xf numFmtId="167" fontId="28" fillId="55" borderId="0" xfId="484" applyNumberFormat="1" applyFont="1" applyFill="1"/>
    <xf numFmtId="0" fontId="7" fillId="55" borderId="0" xfId="484" applyFill="1" applyAlignment="1">
      <alignment vertical="center" wrapText="1"/>
    </xf>
    <xf numFmtId="0" fontId="7" fillId="55" borderId="0" xfId="484" applyFill="1" applyAlignment="1">
      <alignment wrapText="1"/>
    </xf>
    <xf numFmtId="167" fontId="7" fillId="55" borderId="0" xfId="484" applyNumberFormat="1" applyFill="1" applyAlignment="1">
      <alignment vertical="center" wrapText="1"/>
    </xf>
    <xf numFmtId="167" fontId="7" fillId="55" borderId="10" xfId="484" applyNumberFormat="1" applyFill="1" applyBorder="1" applyAlignment="1">
      <alignment vertical="center" wrapText="1"/>
    </xf>
    <xf numFmtId="4" fontId="50" fillId="55" borderId="0" xfId="484" applyNumberFormat="1" applyFont="1" applyFill="1"/>
    <xf numFmtId="167" fontId="28" fillId="55" borderId="57" xfId="484" applyNumberFormat="1" applyFont="1" applyFill="1" applyBorder="1" applyAlignment="1">
      <alignment vertical="center" wrapText="1"/>
    </xf>
    <xf numFmtId="0" fontId="7" fillId="0" borderId="0" xfId="484" applyAlignment="1">
      <alignment vertical="center" wrapText="1"/>
    </xf>
    <xf numFmtId="0" fontId="7" fillId="55" borderId="58" xfId="484" applyFill="1" applyBorder="1"/>
    <xf numFmtId="0" fontId="7" fillId="0" borderId="0" xfId="484" applyAlignment="1">
      <alignment horizontal="left" indent="1"/>
    </xf>
    <xf numFmtId="167" fontId="7" fillId="58" borderId="0" xfId="484" applyNumberFormat="1" applyFill="1"/>
    <xf numFmtId="0" fontId="7" fillId="58" borderId="0" xfId="484" applyFill="1" applyAlignment="1">
      <alignment vertical="center" wrapText="1"/>
    </xf>
    <xf numFmtId="0" fontId="7" fillId="58" borderId="0" xfId="484" applyFill="1"/>
    <xf numFmtId="0" fontId="32" fillId="0" borderId="0" xfId="484" applyFont="1" applyAlignment="1">
      <alignment vertical="center"/>
    </xf>
    <xf numFmtId="167" fontId="28" fillId="55" borderId="59" xfId="484" applyNumberFormat="1" applyFont="1" applyFill="1" applyBorder="1" applyAlignment="1">
      <alignment vertical="center" wrapText="1"/>
    </xf>
    <xf numFmtId="0" fontId="7" fillId="0" borderId="0" xfId="484" quotePrefix="1"/>
    <xf numFmtId="17" fontId="7" fillId="0" borderId="0" xfId="484" quotePrefix="1" applyNumberFormat="1"/>
    <xf numFmtId="177" fontId="7" fillId="55" borderId="60" xfId="484" applyNumberFormat="1" applyFill="1" applyBorder="1" applyAlignment="1">
      <alignment horizontal="center"/>
    </xf>
    <xf numFmtId="177" fontId="7" fillId="55" borderId="61" xfId="484" applyNumberFormat="1" applyFill="1" applyBorder="1" applyAlignment="1">
      <alignment horizontal="center"/>
    </xf>
    <xf numFmtId="0" fontId="83" fillId="55" borderId="0" xfId="484" applyFont="1" applyFill="1"/>
    <xf numFmtId="0" fontId="97" fillId="0" borderId="0" xfId="0" applyFont="1" applyAlignment="1">
      <alignment horizontal="left"/>
    </xf>
    <xf numFmtId="0" fontId="98" fillId="0" borderId="24" xfId="0" applyFont="1" applyBorder="1" applyAlignment="1">
      <alignment horizontal="center" vertical="center"/>
    </xf>
    <xf numFmtId="0" fontId="98" fillId="0" borderId="16" xfId="0" applyFont="1" applyBorder="1" applyAlignment="1">
      <alignment horizontal="center" vertical="center"/>
    </xf>
    <xf numFmtId="0" fontId="98" fillId="0" borderId="25" xfId="0" applyFont="1" applyBorder="1" applyAlignment="1">
      <alignment vertical="center"/>
    </xf>
    <xf numFmtId="3" fontId="98" fillId="0" borderId="26" xfId="0" applyNumberFormat="1" applyFont="1" applyBorder="1" applyAlignment="1">
      <alignment horizontal="right" vertical="center"/>
    </xf>
    <xf numFmtId="0" fontId="96" fillId="0" borderId="27" xfId="0" applyFont="1" applyBorder="1" applyAlignment="1">
      <alignment vertical="center"/>
    </xf>
    <xf numFmtId="3" fontId="0" fillId="0" borderId="0" xfId="0" applyNumberFormat="1" applyAlignment="1">
      <alignment horizontal="center" vertical="center"/>
    </xf>
    <xf numFmtId="3" fontId="10" fillId="55" borderId="0" xfId="0" applyNumberFormat="1" applyFont="1" applyFill="1" applyAlignment="1">
      <alignment horizontal="center" vertical="center" wrapText="1"/>
    </xf>
    <xf numFmtId="0" fontId="36" fillId="55" borderId="62" xfId="0" applyFont="1" applyFill="1" applyBorder="1" applyAlignment="1">
      <alignment horizontal="left" vertical="center" wrapText="1" indent="2"/>
    </xf>
    <xf numFmtId="3" fontId="36" fillId="55" borderId="63" xfId="0" applyNumberFormat="1" applyFont="1" applyFill="1" applyBorder="1" applyAlignment="1">
      <alignment vertical="center" wrapText="1"/>
    </xf>
    <xf numFmtId="167" fontId="36" fillId="55" borderId="64" xfId="0" applyNumberFormat="1" applyFont="1" applyFill="1" applyBorder="1" applyAlignment="1">
      <alignment horizontal="center" vertical="center" wrapText="1"/>
    </xf>
    <xf numFmtId="0" fontId="36" fillId="55" borderId="65" xfId="0" applyFont="1" applyFill="1" applyBorder="1" applyAlignment="1">
      <alignment horizontal="center" vertical="center" wrapText="1"/>
    </xf>
    <xf numFmtId="0" fontId="36" fillId="55" borderId="66" xfId="0" applyFont="1" applyFill="1" applyBorder="1" applyAlignment="1">
      <alignment horizontal="left" vertical="center" wrapText="1" indent="2"/>
    </xf>
    <xf numFmtId="0" fontId="36" fillId="55" borderId="67" xfId="0" applyFont="1" applyFill="1" applyBorder="1" applyAlignment="1">
      <alignment horizontal="left" vertical="center" wrapText="1" indent="2"/>
    </xf>
    <xf numFmtId="167" fontId="36" fillId="55" borderId="68" xfId="0" applyNumberFormat="1" applyFont="1" applyFill="1" applyBorder="1" applyAlignment="1">
      <alignment horizontal="center" vertical="center" wrapText="1"/>
    </xf>
    <xf numFmtId="0" fontId="36" fillId="55" borderId="69" xfId="0" applyFont="1" applyFill="1" applyBorder="1" applyAlignment="1">
      <alignment horizontal="left" vertical="center" wrapText="1" indent="2"/>
    </xf>
    <xf numFmtId="0" fontId="35" fillId="55" borderId="72" xfId="0" applyFont="1" applyFill="1" applyBorder="1" applyAlignment="1">
      <alignment horizontal="left" vertical="center" wrapText="1" indent="1"/>
    </xf>
    <xf numFmtId="0" fontId="35" fillId="55" borderId="67" xfId="0" applyFont="1" applyFill="1" applyBorder="1" applyAlignment="1">
      <alignment horizontal="left" vertical="center" wrapText="1" indent="1"/>
    </xf>
    <xf numFmtId="4" fontId="48" fillId="0" borderId="21" xfId="0" applyNumberFormat="1" applyFont="1" applyBorder="1"/>
    <xf numFmtId="4" fontId="48" fillId="0" borderId="22" xfId="0" applyNumberFormat="1" applyFont="1" applyBorder="1"/>
    <xf numFmtId="4" fontId="48" fillId="0" borderId="23" xfId="0" applyNumberFormat="1" applyFont="1" applyBorder="1"/>
    <xf numFmtId="0" fontId="35" fillId="55" borderId="77" xfId="0" applyFont="1" applyFill="1" applyBorder="1" applyAlignment="1">
      <alignment vertical="center" wrapText="1"/>
    </xf>
    <xf numFmtId="167" fontId="36" fillId="55" borderId="63" xfId="0" applyNumberFormat="1" applyFont="1" applyFill="1" applyBorder="1" applyAlignment="1">
      <alignment horizontal="center" vertical="center" wrapText="1"/>
    </xf>
    <xf numFmtId="0" fontId="36" fillId="55" borderId="78" xfId="0" applyFont="1" applyFill="1" applyBorder="1" applyAlignment="1">
      <alignment horizontal="right" vertical="center" wrapText="1"/>
    </xf>
    <xf numFmtId="167" fontId="7" fillId="55" borderId="28" xfId="484" applyNumberFormat="1" applyFill="1" applyBorder="1" applyAlignment="1">
      <alignment vertical="center" wrapText="1"/>
    </xf>
    <xf numFmtId="3" fontId="36" fillId="55" borderId="63" xfId="0" applyNumberFormat="1" applyFont="1" applyFill="1" applyBorder="1" applyAlignment="1">
      <alignment horizontal="right" vertical="center" wrapText="1"/>
    </xf>
    <xf numFmtId="0" fontId="7" fillId="55" borderId="29" xfId="484" applyFill="1" applyBorder="1" applyAlignment="1">
      <alignment vertical="center" wrapText="1"/>
    </xf>
    <xf numFmtId="0" fontId="28" fillId="0" borderId="24" xfId="0" applyFont="1" applyBorder="1" applyAlignment="1">
      <alignment horizontal="center" vertical="center"/>
    </xf>
    <xf numFmtId="0" fontId="99" fillId="55" borderId="0" xfId="484" applyFont="1" applyFill="1" applyAlignment="1">
      <alignment horizontal="center" vertical="center" wrapText="1"/>
    </xf>
    <xf numFmtId="3" fontId="10"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96" fillId="0" borderId="0" xfId="0" applyNumberFormat="1" applyFont="1" applyAlignment="1">
      <alignment vertical="center"/>
    </xf>
    <xf numFmtId="3" fontId="36" fillId="55" borderId="63" xfId="0" applyNumberFormat="1" applyFont="1" applyFill="1" applyBorder="1"/>
    <xf numFmtId="3" fontId="36" fillId="55" borderId="68" xfId="0" applyNumberFormat="1" applyFont="1" applyFill="1" applyBorder="1"/>
    <xf numFmtId="167" fontId="7" fillId="55" borderId="15" xfId="484" applyNumberFormat="1" applyFill="1" applyBorder="1" applyAlignment="1">
      <alignment vertical="center" wrapText="1"/>
    </xf>
    <xf numFmtId="4" fontId="7" fillId="55" borderId="0" xfId="484" applyNumberFormat="1" applyFill="1"/>
    <xf numFmtId="0" fontId="36" fillId="0" borderId="67" xfId="0" applyFont="1" applyBorder="1" applyAlignment="1">
      <alignment horizontal="left" vertical="center" wrapText="1" indent="2"/>
    </xf>
    <xf numFmtId="167" fontId="36" fillId="0" borderId="63" xfId="0" applyNumberFormat="1" applyFont="1" applyBorder="1" applyAlignment="1">
      <alignment horizontal="right" vertical="center" wrapText="1"/>
    </xf>
    <xf numFmtId="167" fontId="36" fillId="0" borderId="56" xfId="0" applyNumberFormat="1" applyFont="1" applyBorder="1" applyAlignment="1">
      <alignment horizontal="center" vertical="center" wrapText="1"/>
    </xf>
    <xf numFmtId="0" fontId="36" fillId="0" borderId="65" xfId="0" applyFont="1" applyBorder="1" applyAlignment="1">
      <alignment horizontal="center" vertical="center" wrapText="1"/>
    </xf>
    <xf numFmtId="0" fontId="36" fillId="0" borderId="67" xfId="0" applyFont="1" applyBorder="1" applyAlignment="1">
      <alignment horizontal="left" vertical="center" wrapText="1" indent="1"/>
    </xf>
    <xf numFmtId="167" fontId="36" fillId="0" borderId="78" xfId="0" applyNumberFormat="1" applyFont="1" applyBorder="1" applyAlignment="1">
      <alignment horizontal="center" vertical="center" wrapText="1"/>
    </xf>
    <xf numFmtId="0" fontId="36" fillId="0" borderId="67" xfId="0" applyFont="1" applyBorder="1" applyAlignment="1">
      <alignment horizontal="left" vertical="center" wrapText="1" indent="3"/>
    </xf>
    <xf numFmtId="3" fontId="28" fillId="55" borderId="17" xfId="484" applyNumberFormat="1" applyFont="1" applyFill="1" applyBorder="1" applyAlignment="1">
      <alignment horizontal="center" vertical="center"/>
    </xf>
    <xf numFmtId="0" fontId="7" fillId="55" borderId="12" xfId="484" applyFill="1" applyBorder="1" applyAlignment="1">
      <alignment horizontal="center"/>
    </xf>
    <xf numFmtId="3" fontId="10" fillId="55" borderId="17" xfId="0" applyNumberFormat="1" applyFont="1" applyFill="1" applyBorder="1" applyAlignment="1">
      <alignment horizontal="center" vertical="center" wrapText="1"/>
    </xf>
    <xf numFmtId="3" fontId="26" fillId="55" borderId="17" xfId="0" applyNumberFormat="1" applyFont="1" applyFill="1" applyBorder="1" applyAlignment="1">
      <alignment horizontal="center" vertical="center" wrapText="1"/>
    </xf>
    <xf numFmtId="0" fontId="28" fillId="55" borderId="132" xfId="484" applyFont="1" applyFill="1" applyBorder="1" applyAlignment="1">
      <alignment horizontal="center" vertical="center" wrapText="1"/>
    </xf>
    <xf numFmtId="177" fontId="28" fillId="55" borderId="133" xfId="484" applyNumberFormat="1" applyFont="1" applyFill="1" applyBorder="1" applyAlignment="1">
      <alignment horizontal="right" indent="1"/>
    </xf>
    <xf numFmtId="3" fontId="7" fillId="55" borderId="17" xfId="484" applyNumberFormat="1" applyFill="1" applyBorder="1" applyAlignment="1">
      <alignment horizontal="center" vertical="center"/>
    </xf>
    <xf numFmtId="167" fontId="28" fillId="55" borderId="17" xfId="484" applyNumberFormat="1" applyFont="1" applyFill="1" applyBorder="1" applyAlignment="1">
      <alignment horizontal="center"/>
    </xf>
    <xf numFmtId="167" fontId="7" fillId="55" borderId="17" xfId="484" applyNumberFormat="1" applyFill="1" applyBorder="1" applyAlignment="1">
      <alignment horizontal="center"/>
    </xf>
    <xf numFmtId="0" fontId="7" fillId="55" borderId="12" xfId="484" applyFill="1" applyBorder="1"/>
    <xf numFmtId="10" fontId="7" fillId="55" borderId="17" xfId="484" applyNumberFormat="1" applyFill="1" applyBorder="1"/>
    <xf numFmtId="0" fontId="7" fillId="55" borderId="18" xfId="484" applyFill="1" applyBorder="1"/>
    <xf numFmtId="0" fontId="7" fillId="55" borderId="19" xfId="484" applyFill="1" applyBorder="1"/>
    <xf numFmtId="0" fontId="7" fillId="55" borderId="20" xfId="484" applyFill="1" applyBorder="1"/>
    <xf numFmtId="37" fontId="7" fillId="58" borderId="10" xfId="484" quotePrefix="1" applyNumberFormat="1" applyFill="1" applyBorder="1" applyAlignment="1">
      <alignment horizontal="center"/>
    </xf>
    <xf numFmtId="37" fontId="7" fillId="58" borderId="11" xfId="484" quotePrefix="1" applyNumberFormat="1" applyFill="1" applyBorder="1" applyAlignment="1">
      <alignment horizontal="center"/>
    </xf>
    <xf numFmtId="0" fontId="7" fillId="58" borderId="10" xfId="484" applyFill="1" applyBorder="1"/>
    <xf numFmtId="3" fontId="7" fillId="58" borderId="10" xfId="484" applyNumberFormat="1" applyFill="1" applyBorder="1"/>
    <xf numFmtId="0" fontId="7" fillId="58" borderId="11" xfId="484" applyFill="1" applyBorder="1"/>
    <xf numFmtId="3" fontId="7" fillId="58" borderId="11" xfId="484" applyNumberFormat="1" applyFill="1" applyBorder="1"/>
    <xf numFmtId="17" fontId="7" fillId="58" borderId="10" xfId="484" quotePrefix="1" applyNumberFormat="1" applyFill="1" applyBorder="1" applyAlignment="1">
      <alignment horizontal="center"/>
    </xf>
    <xf numFmtId="3" fontId="7" fillId="58" borderId="13" xfId="484" applyNumberFormat="1" applyFill="1" applyBorder="1"/>
    <xf numFmtId="0" fontId="7" fillId="58" borderId="15" xfId="484" applyFill="1" applyBorder="1"/>
    <xf numFmtId="0" fontId="7" fillId="58" borderId="14" xfId="484" applyFill="1" applyBorder="1"/>
    <xf numFmtId="3" fontId="87" fillId="0" borderId="11" xfId="484" applyNumberFormat="1" applyFont="1" applyBorder="1" applyAlignment="1">
      <alignment horizontal="left"/>
    </xf>
    <xf numFmtId="179" fontId="51" fillId="0" borderId="134" xfId="0" applyNumberFormat="1" applyFont="1" applyBorder="1" applyAlignment="1" applyProtection="1">
      <alignment horizontal="right" vertical="top" wrapText="1" readingOrder="1"/>
      <protection locked="0"/>
    </xf>
    <xf numFmtId="179" fontId="51" fillId="0" borderId="136" xfId="0" applyNumberFormat="1" applyFont="1" applyBorder="1" applyAlignment="1" applyProtection="1">
      <alignment horizontal="right" vertical="top" wrapText="1" readingOrder="1"/>
      <protection locked="0"/>
    </xf>
    <xf numFmtId="3" fontId="36" fillId="0" borderId="16" xfId="484" applyNumberFormat="1" applyFont="1" applyBorder="1" applyAlignment="1">
      <alignment horizontal="right"/>
    </xf>
    <xf numFmtId="179" fontId="51" fillId="0" borderId="135" xfId="0" applyNumberFormat="1" applyFont="1" applyBorder="1" applyAlignment="1" applyProtection="1">
      <alignment horizontal="right" vertical="top" wrapText="1" readingOrder="1"/>
      <protection locked="0"/>
    </xf>
    <xf numFmtId="179" fontId="51" fillId="0" borderId="137" xfId="0" applyNumberFormat="1" applyFont="1" applyBorder="1" applyAlignment="1" applyProtection="1">
      <alignment horizontal="right" vertical="top" wrapText="1" readingOrder="1"/>
      <protection locked="0"/>
    </xf>
    <xf numFmtId="3" fontId="7" fillId="0" borderId="10" xfId="484" applyNumberFormat="1" applyBorder="1"/>
    <xf numFmtId="3" fontId="7" fillId="0" borderId="11" xfId="484" applyNumberFormat="1" applyBorder="1"/>
    <xf numFmtId="3" fontId="7" fillId="0" borderId="13" xfId="484" applyNumberFormat="1" applyBorder="1"/>
    <xf numFmtId="3" fontId="7" fillId="0" borderId="16" xfId="484" applyNumberFormat="1" applyBorder="1"/>
    <xf numFmtId="4" fontId="10" fillId="0" borderId="10"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17" fontId="7" fillId="0" borderId="10" xfId="484" quotePrefix="1" applyNumberFormat="1" applyBorder="1"/>
    <xf numFmtId="0" fontId="7" fillId="0" borderId="11" xfId="484" quotePrefix="1" applyBorder="1"/>
    <xf numFmtId="0" fontId="36" fillId="55" borderId="15" xfId="484" applyFont="1" applyFill="1" applyBorder="1"/>
    <xf numFmtId="0" fontId="36" fillId="55" borderId="14" xfId="484" applyFont="1" applyFill="1" applyBorder="1"/>
    <xf numFmtId="0" fontId="36" fillId="55" borderId="10" xfId="484" applyFont="1" applyFill="1" applyBorder="1"/>
    <xf numFmtId="1" fontId="37" fillId="55" borderId="0" xfId="484" applyNumberFormat="1" applyFont="1" applyFill="1"/>
    <xf numFmtId="1" fontId="37" fillId="55" borderId="13" xfId="484" applyNumberFormat="1" applyFont="1" applyFill="1" applyBorder="1"/>
    <xf numFmtId="0" fontId="36" fillId="55" borderId="11" xfId="484" applyFont="1" applyFill="1" applyBorder="1"/>
    <xf numFmtId="17" fontId="7" fillId="0" borderId="11" xfId="484" quotePrefix="1" applyNumberFormat="1" applyBorder="1"/>
    <xf numFmtId="2" fontId="7" fillId="0" borderId="10" xfId="484" applyNumberFormat="1" applyBorder="1"/>
    <xf numFmtId="2" fontId="7" fillId="0" borderId="11" xfId="484" applyNumberFormat="1" applyBorder="1"/>
    <xf numFmtId="3" fontId="76" fillId="55" borderId="15" xfId="0" applyNumberFormat="1" applyFont="1" applyFill="1" applyBorder="1" applyAlignment="1">
      <alignment horizontal="center"/>
    </xf>
    <xf numFmtId="167" fontId="76" fillId="55" borderId="13" xfId="0" applyNumberFormat="1" applyFont="1" applyFill="1" applyBorder="1" applyAlignment="1">
      <alignment horizontal="center"/>
    </xf>
    <xf numFmtId="0" fontId="104" fillId="0" borderId="0" xfId="0" applyFont="1" applyAlignment="1">
      <alignment horizontal="justify" vertical="center"/>
    </xf>
    <xf numFmtId="0" fontId="0" fillId="60" borderId="0" xfId="0" applyFill="1"/>
    <xf numFmtId="0" fontId="6" fillId="55" borderId="0" xfId="484" applyFont="1" applyFill="1"/>
    <xf numFmtId="3" fontId="75" fillId="55" borderId="0" xfId="0" applyNumberFormat="1" applyFont="1" applyFill="1" applyAlignment="1">
      <alignment horizontal="center"/>
    </xf>
    <xf numFmtId="3" fontId="76" fillId="55" borderId="140" xfId="0" applyNumberFormat="1" applyFont="1" applyFill="1" applyBorder="1" applyAlignment="1">
      <alignment horizontal="center"/>
    </xf>
    <xf numFmtId="167" fontId="75" fillId="55" borderId="13" xfId="0" applyNumberFormat="1" applyFont="1" applyFill="1" applyBorder="1" applyAlignment="1">
      <alignment horizontal="center"/>
    </xf>
    <xf numFmtId="0" fontId="76" fillId="55" borderId="139" xfId="0" applyFont="1" applyFill="1" applyBorder="1" applyAlignment="1">
      <alignment horizontal="left"/>
    </xf>
    <xf numFmtId="0" fontId="76" fillId="55" borderId="142" xfId="0" applyFont="1" applyFill="1" applyBorder="1" applyAlignment="1">
      <alignment horizontal="left"/>
    </xf>
    <xf numFmtId="0" fontId="75" fillId="55" borderId="142" xfId="0" applyFont="1" applyFill="1" applyBorder="1" applyAlignment="1">
      <alignment horizontal="left"/>
    </xf>
    <xf numFmtId="0" fontId="75" fillId="55" borderId="143" xfId="0" applyFont="1" applyFill="1" applyBorder="1" applyAlignment="1">
      <alignment horizontal="left"/>
    </xf>
    <xf numFmtId="0" fontId="75" fillId="55" borderId="10" xfId="0" applyFont="1" applyFill="1" applyBorder="1" applyAlignment="1">
      <alignment horizontal="left"/>
    </xf>
    <xf numFmtId="0" fontId="75" fillId="55" borderId="144" xfId="0" applyFont="1" applyFill="1" applyBorder="1" applyAlignment="1">
      <alignment horizontal="left"/>
    </xf>
    <xf numFmtId="3" fontId="75" fillId="55" borderId="145" xfId="0" applyNumberFormat="1" applyFont="1" applyFill="1" applyBorder="1" applyAlignment="1">
      <alignment horizontal="center"/>
    </xf>
    <xf numFmtId="3" fontId="75" fillId="55" borderId="146" xfId="0" applyNumberFormat="1" applyFont="1" applyFill="1" applyBorder="1" applyAlignment="1">
      <alignment horizontal="center"/>
    </xf>
    <xf numFmtId="3" fontId="75" fillId="55" borderId="147" xfId="0" applyNumberFormat="1" applyFont="1" applyFill="1" applyBorder="1" applyAlignment="1">
      <alignment horizontal="center"/>
    </xf>
    <xf numFmtId="3" fontId="75" fillId="55" borderId="148" xfId="0" applyNumberFormat="1" applyFont="1" applyFill="1" applyBorder="1" applyAlignment="1">
      <alignment horizontal="center"/>
    </xf>
    <xf numFmtId="3" fontId="75" fillId="55" borderId="149" xfId="0" applyNumberFormat="1" applyFont="1" applyFill="1" applyBorder="1" applyAlignment="1">
      <alignment horizontal="center"/>
    </xf>
    <xf numFmtId="3" fontId="75" fillId="55" borderId="15" xfId="0" applyNumberFormat="1" applyFont="1" applyFill="1" applyBorder="1" applyAlignment="1">
      <alignment horizontal="center"/>
    </xf>
    <xf numFmtId="3" fontId="75" fillId="55" borderId="150" xfId="0" applyNumberFormat="1" applyFont="1" applyFill="1" applyBorder="1" applyAlignment="1">
      <alignment horizontal="center"/>
    </xf>
    <xf numFmtId="3" fontId="76" fillId="55" borderId="150" xfId="0" applyNumberFormat="1" applyFont="1" applyFill="1" applyBorder="1" applyAlignment="1">
      <alignment horizontal="center"/>
    </xf>
    <xf numFmtId="3" fontId="76" fillId="55" borderId="147" xfId="0" applyNumberFormat="1" applyFont="1" applyFill="1" applyBorder="1" applyAlignment="1">
      <alignment horizontal="center"/>
    </xf>
    <xf numFmtId="167" fontId="75" fillId="55" borderId="152" xfId="0" applyNumberFormat="1" applyFont="1" applyFill="1" applyBorder="1" applyAlignment="1">
      <alignment horizontal="center"/>
    </xf>
    <xf numFmtId="167" fontId="75" fillId="55" borderId="153" xfId="0" applyNumberFormat="1" applyFont="1" applyFill="1" applyBorder="1" applyAlignment="1">
      <alignment horizontal="center"/>
    </xf>
    <xf numFmtId="3" fontId="76" fillId="55" borderId="154" xfId="0" applyNumberFormat="1" applyFont="1" applyFill="1" applyBorder="1" applyAlignment="1">
      <alignment horizontal="center"/>
    </xf>
    <xf numFmtId="3" fontId="76" fillId="0" borderId="155" xfId="0" applyNumberFormat="1" applyFont="1" applyBorder="1" applyAlignment="1">
      <alignment horizontal="center"/>
    </xf>
    <xf numFmtId="3" fontId="75" fillId="0" borderId="155" xfId="0" applyNumberFormat="1" applyFont="1" applyBorder="1" applyAlignment="1">
      <alignment horizontal="center"/>
    </xf>
    <xf numFmtId="3" fontId="75" fillId="55" borderId="154" xfId="0" applyNumberFormat="1" applyFont="1" applyFill="1" applyBorder="1" applyAlignment="1">
      <alignment horizontal="center"/>
    </xf>
    <xf numFmtId="3" fontId="75" fillId="55" borderId="156" xfId="0" applyNumberFormat="1" applyFont="1" applyFill="1" applyBorder="1" applyAlignment="1">
      <alignment horizontal="center"/>
    </xf>
    <xf numFmtId="3" fontId="75" fillId="0" borderId="148" xfId="0" applyNumberFormat="1" applyFont="1" applyBorder="1" applyAlignment="1">
      <alignment horizontal="center"/>
    </xf>
    <xf numFmtId="3" fontId="75" fillId="0" borderId="15" xfId="0" applyNumberFormat="1" applyFont="1" applyBorder="1" applyAlignment="1">
      <alignment horizontal="center"/>
    </xf>
    <xf numFmtId="3" fontId="75" fillId="0" borderId="146" xfId="0" applyNumberFormat="1" applyFont="1" applyBorder="1" applyAlignment="1">
      <alignment horizontal="center"/>
    </xf>
    <xf numFmtId="167" fontId="75" fillId="55" borderId="157" xfId="0" applyNumberFormat="1" applyFont="1" applyFill="1" applyBorder="1" applyAlignment="1">
      <alignment horizontal="center"/>
    </xf>
    <xf numFmtId="3" fontId="75" fillId="55" borderId="155" xfId="0" applyNumberFormat="1" applyFont="1" applyFill="1" applyBorder="1" applyAlignment="1">
      <alignment horizontal="center"/>
    </xf>
    <xf numFmtId="3" fontId="76" fillId="0" borderId="159" xfId="0" applyNumberFormat="1" applyFont="1" applyBorder="1" applyAlignment="1">
      <alignment horizontal="left"/>
    </xf>
    <xf numFmtId="3" fontId="76" fillId="0" borderId="143" xfId="0" applyNumberFormat="1" applyFont="1" applyBorder="1" applyAlignment="1">
      <alignment horizontal="left"/>
    </xf>
    <xf numFmtId="3" fontId="75" fillId="0" borderId="143" xfId="0" applyNumberFormat="1" applyFont="1" applyBorder="1" applyAlignment="1">
      <alignment horizontal="center"/>
    </xf>
    <xf numFmtId="0" fontId="75" fillId="0" borderId="143" xfId="0" applyFont="1" applyBorder="1" applyAlignment="1">
      <alignment horizontal="left"/>
    </xf>
    <xf numFmtId="0" fontId="75" fillId="0" borderId="10" xfId="0" applyFont="1" applyBorder="1" applyAlignment="1">
      <alignment horizontal="left"/>
    </xf>
    <xf numFmtId="0" fontId="75" fillId="0" borderId="142" xfId="0" applyFont="1" applyBorder="1" applyAlignment="1">
      <alignment horizontal="left"/>
    </xf>
    <xf numFmtId="0" fontId="75" fillId="0" borderId="144" xfId="0" applyFont="1" applyBorder="1" applyAlignment="1">
      <alignment horizontal="left"/>
    </xf>
    <xf numFmtId="3" fontId="75" fillId="0" borderId="141" xfId="0" applyNumberFormat="1" applyFont="1" applyBorder="1" applyAlignment="1">
      <alignment horizontal="center"/>
    </xf>
    <xf numFmtId="3" fontId="75" fillId="0" borderId="160" xfId="0" applyNumberFormat="1" applyFont="1" applyBorder="1" applyAlignment="1">
      <alignment horizontal="center"/>
    </xf>
    <xf numFmtId="3" fontId="76" fillId="0" borderId="161" xfId="0" applyNumberFormat="1" applyFont="1" applyBorder="1" applyAlignment="1">
      <alignment horizontal="center"/>
    </xf>
    <xf numFmtId="3" fontId="76" fillId="0" borderId="162" xfId="0" applyNumberFormat="1" applyFont="1" applyBorder="1" applyAlignment="1">
      <alignment horizontal="center"/>
    </xf>
    <xf numFmtId="3" fontId="76" fillId="0" borderId="163" xfId="0" applyNumberFormat="1" applyFont="1" applyBorder="1" applyAlignment="1">
      <alignment horizontal="center"/>
    </xf>
    <xf numFmtId="167" fontId="76" fillId="0" borderId="164" xfId="0" applyNumberFormat="1" applyFont="1" applyBorder="1" applyAlignment="1">
      <alignment horizontal="center"/>
    </xf>
    <xf numFmtId="3" fontId="76" fillId="0" borderId="148" xfId="0" applyNumberFormat="1" applyFont="1" applyBorder="1" applyAlignment="1">
      <alignment horizontal="center"/>
    </xf>
    <xf numFmtId="3" fontId="76" fillId="0" borderId="141" xfId="0" applyNumberFormat="1" applyFont="1" applyBorder="1" applyAlignment="1">
      <alignment horizontal="center"/>
    </xf>
    <xf numFmtId="167" fontId="75" fillId="0" borderId="153" xfId="0" applyNumberFormat="1" applyFont="1" applyBorder="1" applyAlignment="1">
      <alignment horizontal="center"/>
    </xf>
    <xf numFmtId="3" fontId="75" fillId="0" borderId="151" xfId="0" applyNumberFormat="1" applyFont="1" applyBorder="1" applyAlignment="1">
      <alignment horizontal="center"/>
    </xf>
    <xf numFmtId="3" fontId="75" fillId="0" borderId="158" xfId="0" applyNumberFormat="1" applyFont="1" applyBorder="1" applyAlignment="1">
      <alignment horizontal="center"/>
    </xf>
    <xf numFmtId="0" fontId="6" fillId="55" borderId="0" xfId="499" applyFont="1" applyFill="1"/>
    <xf numFmtId="0" fontId="7" fillId="55" borderId="10" xfId="484" applyFill="1" applyBorder="1" applyAlignment="1">
      <alignment vertical="center" wrapText="1"/>
    </xf>
    <xf numFmtId="0" fontId="6" fillId="55" borderId="12" xfId="0" applyFont="1" applyFill="1" applyBorder="1" applyAlignment="1">
      <alignment horizontal="right"/>
    </xf>
    <xf numFmtId="0" fontId="6" fillId="55" borderId="12" xfId="484" applyFont="1" applyFill="1" applyBorder="1" applyAlignment="1">
      <alignment horizontal="right"/>
    </xf>
    <xf numFmtId="0" fontId="6" fillId="0" borderId="0" xfId="484" quotePrefix="1" applyFont="1"/>
    <xf numFmtId="9" fontId="7" fillId="55" borderId="0" xfId="484" applyNumberFormat="1" applyFill="1"/>
    <xf numFmtId="0" fontId="83" fillId="56" borderId="10" xfId="484" applyFont="1" applyFill="1" applyBorder="1"/>
    <xf numFmtId="3" fontId="83" fillId="56" borderId="13" xfId="484" applyNumberFormat="1" applyFont="1" applyFill="1" applyBorder="1" applyAlignment="1">
      <alignment horizontal="right" vertical="center" wrapText="1"/>
    </xf>
    <xf numFmtId="0" fontId="83" fillId="56" borderId="11" xfId="484" applyFont="1" applyFill="1" applyBorder="1"/>
    <xf numFmtId="3" fontId="83" fillId="56" borderId="16" xfId="484" applyNumberFormat="1" applyFont="1" applyFill="1" applyBorder="1" applyAlignment="1">
      <alignment horizontal="right" vertical="center" wrapText="1"/>
    </xf>
    <xf numFmtId="0" fontId="6" fillId="0" borderId="10" xfId="484" quotePrefix="1" applyFont="1" applyBorder="1"/>
    <xf numFmtId="0" fontId="6" fillId="0" borderId="11" xfId="484" quotePrefix="1" applyFont="1" applyBorder="1"/>
    <xf numFmtId="17" fontId="6" fillId="0" borderId="10" xfId="484" quotePrefix="1" applyNumberFormat="1" applyFont="1" applyBorder="1"/>
    <xf numFmtId="17" fontId="6" fillId="0" borderId="11" xfId="484" quotePrefix="1" applyNumberFormat="1" applyFont="1" applyBorder="1"/>
    <xf numFmtId="0" fontId="6" fillId="55" borderId="0" xfId="499" applyFont="1" applyFill="1" applyAlignment="1">
      <alignment horizontal="left"/>
    </xf>
    <xf numFmtId="0" fontId="6" fillId="55" borderId="29" xfId="484" applyFont="1" applyFill="1" applyBorder="1" applyAlignment="1">
      <alignment vertical="center" wrapText="1"/>
    </xf>
    <xf numFmtId="3" fontId="10" fillId="56" borderId="0" xfId="0" applyNumberFormat="1" applyFont="1" applyFill="1" applyAlignment="1">
      <alignment horizontal="center" vertical="center" wrapText="1"/>
    </xf>
    <xf numFmtId="0" fontId="0" fillId="56" borderId="0" xfId="0" applyFill="1"/>
    <xf numFmtId="1" fontId="0" fillId="56" borderId="0" xfId="0" applyNumberFormat="1" applyFill="1"/>
    <xf numFmtId="0" fontId="75" fillId="56" borderId="0" xfId="0" applyFont="1" applyFill="1"/>
    <xf numFmtId="0" fontId="75" fillId="55" borderId="0" xfId="0" applyFont="1" applyFill="1"/>
    <xf numFmtId="1" fontId="0" fillId="55" borderId="0" xfId="0" applyNumberFormat="1" applyFill="1"/>
    <xf numFmtId="9" fontId="91" fillId="55" borderId="0" xfId="629" applyFont="1" applyFill="1" applyAlignment="1">
      <alignment horizontal="right"/>
    </xf>
    <xf numFmtId="37" fontId="6" fillId="58" borderId="10" xfId="484" quotePrefix="1" applyNumberFormat="1" applyFont="1" applyFill="1" applyBorder="1" applyAlignment="1">
      <alignment horizontal="center"/>
    </xf>
    <xf numFmtId="17" fontId="7" fillId="0" borderId="10" xfId="484" applyNumberFormat="1" applyBorder="1" applyAlignment="1">
      <alignment horizontal="center"/>
    </xf>
    <xf numFmtId="0" fontId="36" fillId="0" borderId="80" xfId="0" applyFont="1" applyBorder="1" applyAlignment="1">
      <alignment horizontal="left" vertical="center" wrapText="1" indent="2"/>
    </xf>
    <xf numFmtId="3" fontId="36" fillId="0" borderId="63" xfId="0" applyNumberFormat="1" applyFont="1" applyBorder="1" applyAlignment="1">
      <alignment vertical="center" wrapText="1"/>
    </xf>
    <xf numFmtId="167" fontId="36" fillId="0" borderId="81" xfId="0" applyNumberFormat="1" applyFont="1" applyBorder="1" applyAlignment="1">
      <alignment horizontal="center" vertical="center" wrapText="1"/>
    </xf>
    <xf numFmtId="9" fontId="91" fillId="0" borderId="0" xfId="629" applyFont="1" applyAlignment="1">
      <alignment horizontal="right"/>
    </xf>
    <xf numFmtId="3" fontId="75" fillId="0" borderId="160" xfId="0" quotePrefix="1" applyNumberFormat="1" applyFont="1" applyBorder="1" applyAlignment="1">
      <alignment horizontal="center"/>
    </xf>
    <xf numFmtId="0" fontId="0" fillId="0" borderId="0" xfId="0" quotePrefix="1"/>
    <xf numFmtId="0" fontId="7" fillId="55" borderId="0" xfId="484" quotePrefix="1" applyFill="1"/>
    <xf numFmtId="3" fontId="0" fillId="55" borderId="0" xfId="0" quotePrefix="1" applyNumberFormat="1" applyFill="1"/>
    <xf numFmtId="3" fontId="39" fillId="55" borderId="0" xfId="484" quotePrefix="1" applyNumberFormat="1" applyFont="1" applyFill="1" applyAlignment="1">
      <alignment horizontal="right" indent="1"/>
    </xf>
    <xf numFmtId="0" fontId="86" fillId="55" borderId="0" xfId="484" quotePrefix="1" applyFont="1" applyFill="1"/>
    <xf numFmtId="0" fontId="6" fillId="55" borderId="0" xfId="654" applyFill="1"/>
    <xf numFmtId="0" fontId="6" fillId="0" borderId="0" xfId="654" applyAlignment="1">
      <alignment horizontal="justify"/>
    </xf>
    <xf numFmtId="0" fontId="6" fillId="0" borderId="0" xfId="654"/>
    <xf numFmtId="0" fontId="6" fillId="0" borderId="10" xfId="654" applyBorder="1" applyAlignment="1">
      <alignment horizontal="center"/>
    </xf>
    <xf numFmtId="3" fontId="75" fillId="0" borderId="10" xfId="654" applyNumberFormat="1" applyFont="1" applyBorder="1"/>
    <xf numFmtId="3" fontId="75" fillId="56" borderId="10" xfId="654" applyNumberFormat="1" applyFont="1" applyFill="1" applyBorder="1"/>
    <xf numFmtId="172" fontId="75" fillId="0" borderId="10" xfId="655" applyNumberFormat="1" applyFont="1" applyBorder="1"/>
    <xf numFmtId="1" fontId="6" fillId="0" borderId="0" xfId="654" applyNumberFormat="1" applyAlignment="1">
      <alignment horizontal="center"/>
    </xf>
    <xf numFmtId="0" fontId="75" fillId="0" borderId="0" xfId="654" applyFont="1"/>
    <xf numFmtId="1" fontId="6" fillId="0" borderId="0" xfId="654" applyNumberFormat="1"/>
    <xf numFmtId="1" fontId="6" fillId="0" borderId="0" xfId="654" applyNumberFormat="1" applyAlignment="1">
      <alignment horizontal="center" vertical="center"/>
    </xf>
    <xf numFmtId="3" fontId="76" fillId="0" borderId="10" xfId="654" applyNumberFormat="1" applyFont="1" applyBorder="1"/>
    <xf numFmtId="3" fontId="6" fillId="0" borderId="0" xfId="654" applyNumberFormat="1"/>
    <xf numFmtId="0" fontId="6" fillId="0" borderId="0" xfId="654" applyAlignment="1">
      <alignment horizontal="center"/>
    </xf>
    <xf numFmtId="3" fontId="6" fillId="0" borderId="0" xfId="654" applyNumberFormat="1" applyAlignment="1">
      <alignment horizontal="center"/>
    </xf>
    <xf numFmtId="0" fontId="8" fillId="56" borderId="0" xfId="654" applyFont="1" applyFill="1"/>
    <xf numFmtId="0" fontId="30" fillId="56" borderId="0" xfId="654" applyFont="1" applyFill="1"/>
    <xf numFmtId="0" fontId="6" fillId="56" borderId="0" xfId="654" applyFill="1"/>
    <xf numFmtId="3" fontId="8" fillId="56" borderId="0" xfId="654" applyNumberFormat="1" applyFont="1" applyFill="1"/>
    <xf numFmtId="0" fontId="6" fillId="55" borderId="0" xfId="654" applyFill="1" applyAlignment="1">
      <alignment horizontal="center"/>
    </xf>
    <xf numFmtId="0" fontId="0" fillId="0" borderId="24" xfId="0" applyBorder="1"/>
    <xf numFmtId="167" fontId="28" fillId="55" borderId="17" xfId="484" applyNumberFormat="1" applyFont="1" applyFill="1" applyBorder="1"/>
    <xf numFmtId="0" fontId="7" fillId="55" borderId="19" xfId="484" applyFill="1" applyBorder="1" applyAlignment="1">
      <alignment vertical="center" wrapText="1"/>
    </xf>
    <xf numFmtId="167" fontId="7" fillId="55" borderId="19" xfId="484" applyNumberFormat="1" applyFill="1" applyBorder="1"/>
    <xf numFmtId="167" fontId="7" fillId="55" borderId="20" xfId="484" applyNumberFormat="1" applyFill="1" applyBorder="1"/>
    <xf numFmtId="0" fontId="0" fillId="55" borderId="12" xfId="0" applyFill="1" applyBorder="1"/>
    <xf numFmtId="167" fontId="28" fillId="55" borderId="168" xfId="484" applyNumberFormat="1" applyFont="1" applyFill="1" applyBorder="1" applyAlignment="1">
      <alignment vertical="center" wrapText="1"/>
    </xf>
    <xf numFmtId="0" fontId="7" fillId="55" borderId="24" xfId="484" applyFill="1" applyBorder="1" applyAlignment="1">
      <alignment vertical="center" wrapText="1"/>
    </xf>
    <xf numFmtId="167" fontId="28" fillId="55" borderId="172" xfId="484" applyNumberFormat="1" applyFont="1" applyFill="1" applyBorder="1" applyAlignment="1">
      <alignment vertical="center" wrapText="1"/>
    </xf>
    <xf numFmtId="0" fontId="7" fillId="0" borderId="24" xfId="484" applyBorder="1"/>
    <xf numFmtId="3" fontId="98" fillId="0" borderId="179" xfId="0" applyNumberFormat="1" applyFont="1" applyBorder="1" applyAlignment="1">
      <alignment horizontal="right" vertical="center"/>
    </xf>
    <xf numFmtId="0" fontId="28" fillId="55" borderId="12" xfId="0" applyFont="1" applyFill="1" applyBorder="1" applyAlignment="1">
      <alignment horizontal="center"/>
    </xf>
    <xf numFmtId="0" fontId="0" fillId="55" borderId="12" xfId="0" applyFill="1" applyBorder="1" applyAlignment="1">
      <alignment horizontal="center"/>
    </xf>
    <xf numFmtId="0" fontId="0" fillId="55" borderId="12" xfId="0" applyFill="1" applyBorder="1" applyAlignment="1">
      <alignment horizontal="center" vertical="top"/>
    </xf>
    <xf numFmtId="0" fontId="76" fillId="55" borderId="12" xfId="0" applyFont="1" applyFill="1" applyBorder="1"/>
    <xf numFmtId="1" fontId="36" fillId="55" borderId="10" xfId="484" applyNumberFormat="1" applyFont="1" applyFill="1" applyBorder="1"/>
    <xf numFmtId="3" fontId="75" fillId="55" borderId="141" xfId="0" applyNumberFormat="1" applyFont="1" applyFill="1" applyBorder="1" applyAlignment="1">
      <alignment horizontal="center"/>
    </xf>
    <xf numFmtId="3" fontId="37" fillId="55" borderId="10" xfId="484" applyNumberFormat="1" applyFont="1" applyFill="1" applyBorder="1"/>
    <xf numFmtId="3" fontId="37" fillId="55" borderId="11" xfId="484" applyNumberFormat="1" applyFont="1" applyFill="1" applyBorder="1"/>
    <xf numFmtId="3" fontId="36" fillId="55" borderId="10" xfId="484" applyNumberFormat="1" applyFont="1" applyFill="1" applyBorder="1"/>
    <xf numFmtId="177" fontId="28" fillId="55" borderId="19" xfId="484" applyNumberFormat="1" applyFont="1" applyFill="1" applyBorder="1" applyAlignment="1">
      <alignment horizontal="right" indent="1"/>
    </xf>
    <xf numFmtId="167" fontId="28" fillId="55" borderId="185" xfId="484" applyNumberFormat="1" applyFont="1" applyFill="1" applyBorder="1"/>
    <xf numFmtId="167" fontId="28" fillId="55" borderId="187" xfId="484" applyNumberFormat="1" applyFont="1" applyFill="1" applyBorder="1" applyAlignment="1">
      <alignment vertical="center" wrapText="1"/>
    </xf>
    <xf numFmtId="167" fontId="28" fillId="55" borderId="186" xfId="484" applyNumberFormat="1" applyFont="1" applyFill="1" applyBorder="1" applyAlignment="1">
      <alignment vertical="center" wrapText="1"/>
    </xf>
    <xf numFmtId="167" fontId="28" fillId="55" borderId="188" xfId="484" applyNumberFormat="1" applyFont="1" applyFill="1" applyBorder="1" applyAlignment="1">
      <alignment vertical="center" wrapText="1"/>
    </xf>
    <xf numFmtId="3" fontId="28" fillId="0" borderId="187" xfId="484" applyNumberFormat="1" applyFont="1" applyBorder="1" applyAlignment="1">
      <alignment horizontal="right" vertical="center"/>
    </xf>
    <xf numFmtId="167" fontId="76" fillId="55" borderId="157" xfId="0" applyNumberFormat="1" applyFont="1" applyFill="1" applyBorder="1" applyAlignment="1">
      <alignment horizontal="center"/>
    </xf>
    <xf numFmtId="0" fontId="35" fillId="0" borderId="72" xfId="0" applyFont="1" applyBorder="1" applyAlignment="1">
      <alignment horizontal="center" vertical="center" wrapText="1"/>
    </xf>
    <xf numFmtId="167" fontId="76" fillId="55" borderId="189" xfId="0" applyNumberFormat="1" applyFont="1" applyFill="1" applyBorder="1" applyAlignment="1">
      <alignment horizontal="center"/>
    </xf>
    <xf numFmtId="167" fontId="76" fillId="55" borderId="190" xfId="0" applyNumberFormat="1" applyFont="1" applyFill="1" applyBorder="1" applyAlignment="1">
      <alignment horizontal="center"/>
    </xf>
    <xf numFmtId="167" fontId="75" fillId="55" borderId="191" xfId="0" applyNumberFormat="1" applyFont="1" applyFill="1" applyBorder="1" applyAlignment="1">
      <alignment horizontal="center"/>
    </xf>
    <xf numFmtId="167" fontId="75" fillId="55" borderId="17" xfId="0" applyNumberFormat="1" applyFont="1" applyFill="1" applyBorder="1" applyAlignment="1">
      <alignment horizontal="center"/>
    </xf>
    <xf numFmtId="167" fontId="76" fillId="55" borderId="17" xfId="0" applyNumberFormat="1" applyFont="1" applyFill="1" applyBorder="1" applyAlignment="1">
      <alignment horizontal="center"/>
    </xf>
    <xf numFmtId="0" fontId="28" fillId="55" borderId="12" xfId="631" applyFont="1" applyFill="1" applyBorder="1" applyAlignment="1">
      <alignment horizontal="center" vertical="center"/>
    </xf>
    <xf numFmtId="167" fontId="76" fillId="0" borderId="192" xfId="0" applyNumberFormat="1" applyFont="1" applyBorder="1" applyAlignment="1">
      <alignment horizontal="center"/>
    </xf>
    <xf numFmtId="167" fontId="76" fillId="0" borderId="191" xfId="0" applyNumberFormat="1" applyFont="1" applyBorder="1" applyAlignment="1">
      <alignment horizontal="center"/>
    </xf>
    <xf numFmtId="0" fontId="6" fillId="55" borderId="12" xfId="631" applyFill="1" applyBorder="1" applyAlignment="1">
      <alignment horizontal="center" vertical="center"/>
    </xf>
    <xf numFmtId="167" fontId="75" fillId="0" borderId="191" xfId="0" applyNumberFormat="1" applyFont="1" applyBorder="1" applyAlignment="1">
      <alignment horizontal="center"/>
    </xf>
    <xf numFmtId="0" fontId="6" fillId="55" borderId="12" xfId="0" applyFont="1" applyFill="1" applyBorder="1" applyAlignment="1">
      <alignment horizontal="center" vertical="top"/>
    </xf>
    <xf numFmtId="0" fontId="6" fillId="55" borderId="41" xfId="0" applyFont="1" applyFill="1" applyBorder="1" applyAlignment="1">
      <alignment horizontal="center" vertical="top"/>
    </xf>
    <xf numFmtId="0" fontId="76" fillId="55" borderId="29" xfId="0" applyFont="1" applyFill="1" applyBorder="1"/>
    <xf numFmtId="0" fontId="76" fillId="55" borderId="18" xfId="0" applyFont="1" applyFill="1" applyBorder="1"/>
    <xf numFmtId="0" fontId="76" fillId="55" borderId="19" xfId="0" applyFont="1" applyFill="1" applyBorder="1"/>
    <xf numFmtId="172" fontId="76" fillId="55" borderId="193" xfId="0" applyNumberFormat="1" applyFont="1" applyFill="1" applyBorder="1" applyAlignment="1">
      <alignment horizontal="center" vertical="center"/>
    </xf>
    <xf numFmtId="172" fontId="76" fillId="55" borderId="19" xfId="0" applyNumberFormat="1" applyFont="1" applyFill="1" applyBorder="1" applyAlignment="1">
      <alignment horizontal="center" vertical="center"/>
    </xf>
    <xf numFmtId="167" fontId="76" fillId="55" borderId="194" xfId="0" applyNumberFormat="1" applyFont="1" applyFill="1" applyBorder="1" applyAlignment="1">
      <alignment horizontal="center"/>
    </xf>
    <xf numFmtId="0" fontId="76" fillId="55" borderId="195" xfId="0" applyFont="1" applyFill="1" applyBorder="1"/>
    <xf numFmtId="172" fontId="76" fillId="55" borderId="194" xfId="0" applyNumberFormat="1" applyFont="1" applyFill="1" applyBorder="1" applyAlignment="1">
      <alignment horizontal="center" vertical="center"/>
    </xf>
    <xf numFmtId="0" fontId="76" fillId="55" borderId="20" xfId="0" applyFont="1" applyFill="1" applyBorder="1"/>
    <xf numFmtId="167" fontId="28" fillId="55" borderId="197" xfId="484" applyNumberFormat="1" applyFont="1" applyFill="1" applyBorder="1" applyAlignment="1">
      <alignment vertical="center" wrapText="1"/>
    </xf>
    <xf numFmtId="167" fontId="28" fillId="55" borderId="198" xfId="484" applyNumberFormat="1" applyFont="1" applyFill="1" applyBorder="1" applyAlignment="1">
      <alignment vertical="center" wrapText="1"/>
    </xf>
    <xf numFmtId="0" fontId="28" fillId="0" borderId="199" xfId="484" applyFont="1" applyBorder="1" applyAlignment="1">
      <alignment horizontal="center" vertical="center"/>
    </xf>
    <xf numFmtId="167" fontId="28" fillId="55" borderId="206" xfId="484" applyNumberFormat="1" applyFont="1" applyFill="1" applyBorder="1"/>
    <xf numFmtId="167" fontId="28" fillId="55" borderId="204" xfId="484" applyNumberFormat="1" applyFont="1" applyFill="1" applyBorder="1"/>
    <xf numFmtId="167" fontId="28" fillId="55" borderId="207" xfId="484" applyNumberFormat="1" applyFont="1" applyFill="1" applyBorder="1" applyAlignment="1">
      <alignment vertical="center" wrapText="1"/>
    </xf>
    <xf numFmtId="167" fontId="28" fillId="55" borderId="208" xfId="484" applyNumberFormat="1" applyFont="1" applyFill="1" applyBorder="1" applyAlignment="1">
      <alignment vertical="center" wrapText="1"/>
    </xf>
    <xf numFmtId="0" fontId="7" fillId="55" borderId="209" xfId="484" applyFill="1" applyBorder="1" applyAlignment="1">
      <alignment vertical="center" wrapText="1"/>
    </xf>
    <xf numFmtId="167" fontId="28" fillId="55" borderId="199" xfId="484" applyNumberFormat="1" applyFont="1" applyFill="1" applyBorder="1" applyAlignment="1">
      <alignment vertical="center" wrapText="1"/>
    </xf>
    <xf numFmtId="4" fontId="10" fillId="0" borderId="0" xfId="0" applyNumberFormat="1" applyFont="1" applyAlignment="1">
      <alignment horizontal="right" vertical="center" wrapText="1"/>
    </xf>
    <xf numFmtId="0" fontId="28" fillId="55" borderId="199" xfId="0" applyFont="1" applyFill="1" applyBorder="1" applyAlignment="1">
      <alignment vertical="center"/>
    </xf>
    <xf numFmtId="3" fontId="0" fillId="0" borderId="199" xfId="0" applyNumberFormat="1" applyBorder="1"/>
    <xf numFmtId="0" fontId="0" fillId="0" borderId="199" xfId="0" applyBorder="1" applyAlignment="1">
      <alignment horizontal="center" vertical="center"/>
    </xf>
    <xf numFmtId="3" fontId="75" fillId="0" borderId="199" xfId="496" applyNumberFormat="1" applyFont="1" applyBorder="1" applyAlignment="1">
      <alignment horizontal="right" vertical="center"/>
    </xf>
    <xf numFmtId="3" fontId="28" fillId="0" borderId="199" xfId="0" applyNumberFormat="1" applyFont="1" applyBorder="1"/>
    <xf numFmtId="3" fontId="76" fillId="0" borderId="199" xfId="496" applyNumberFormat="1" applyFont="1" applyBorder="1" applyAlignment="1">
      <alignment horizontal="right" vertical="center"/>
    </xf>
    <xf numFmtId="167" fontId="28" fillId="55" borderId="202" xfId="484" applyNumberFormat="1" applyFont="1" applyFill="1" applyBorder="1" applyAlignment="1">
      <alignment vertical="center" wrapText="1"/>
    </xf>
    <xf numFmtId="167" fontId="28" fillId="55" borderId="184" xfId="484" applyNumberFormat="1" applyFont="1" applyFill="1" applyBorder="1" applyAlignment="1">
      <alignment vertical="center" wrapText="1"/>
    </xf>
    <xf numFmtId="0" fontId="28" fillId="55" borderId="199" xfId="484" applyFont="1" applyFill="1" applyBorder="1" applyAlignment="1">
      <alignment vertical="center"/>
    </xf>
    <xf numFmtId="3" fontId="7" fillId="55" borderId="199" xfId="484" applyNumberFormat="1" applyFill="1" applyBorder="1" applyAlignment="1">
      <alignment horizontal="right" vertical="center"/>
    </xf>
    <xf numFmtId="3" fontId="28" fillId="55" borderId="199" xfId="484" applyNumberFormat="1" applyFont="1" applyFill="1" applyBorder="1" applyAlignment="1">
      <alignment horizontal="right" vertical="center"/>
    </xf>
    <xf numFmtId="167" fontId="28" fillId="55" borderId="199" xfId="484" applyNumberFormat="1" applyFont="1" applyFill="1" applyBorder="1" applyAlignment="1">
      <alignment horizontal="right" vertical="center" wrapText="1"/>
    </xf>
    <xf numFmtId="167" fontId="28" fillId="55" borderId="199" xfId="484" applyNumberFormat="1" applyFont="1" applyFill="1" applyBorder="1" applyAlignment="1">
      <alignment horizontal="right" vertical="center"/>
    </xf>
    <xf numFmtId="0" fontId="96" fillId="0" borderId="213" xfId="0" applyFont="1" applyBorder="1" applyAlignment="1">
      <alignment vertical="center"/>
    </xf>
    <xf numFmtId="3" fontId="96" fillId="0" borderId="209" xfId="0" applyNumberFormat="1" applyFont="1" applyBorder="1" applyAlignment="1">
      <alignment vertical="center"/>
    </xf>
    <xf numFmtId="3" fontId="96" fillId="0" borderId="210" xfId="0" applyNumberFormat="1" applyFont="1" applyBorder="1" applyAlignment="1">
      <alignment horizontal="right" vertical="center"/>
    </xf>
    <xf numFmtId="3" fontId="96" fillId="0" borderId="210" xfId="0" applyNumberFormat="1" applyFont="1" applyBorder="1" applyAlignment="1">
      <alignment vertical="center"/>
    </xf>
    <xf numFmtId="3" fontId="96" fillId="0" borderId="211" xfId="0" applyNumberFormat="1" applyFont="1" applyBorder="1" applyAlignment="1">
      <alignment horizontal="right" vertical="center"/>
    </xf>
    <xf numFmtId="3" fontId="96" fillId="0" borderId="209" xfId="0" applyNumberFormat="1" applyFont="1" applyBorder="1" applyAlignment="1">
      <alignment horizontal="right" vertical="center"/>
    </xf>
    <xf numFmtId="3" fontId="0" fillId="0" borderId="214" xfId="0" applyNumberFormat="1" applyBorder="1"/>
    <xf numFmtId="0" fontId="28" fillId="55" borderId="201" xfId="631" applyFont="1" applyFill="1" applyBorder="1" applyAlignment="1">
      <alignment horizontal="center" vertical="center"/>
    </xf>
    <xf numFmtId="0" fontId="28" fillId="55" borderId="205" xfId="631" applyFont="1" applyFill="1" applyBorder="1" applyAlignment="1">
      <alignment horizontal="center" vertical="center"/>
    </xf>
    <xf numFmtId="0" fontId="28" fillId="55" borderId="202" xfId="631" applyFont="1" applyFill="1" applyBorder="1" applyAlignment="1">
      <alignment horizontal="center" vertical="center"/>
    </xf>
    <xf numFmtId="0" fontId="28" fillId="55" borderId="204" xfId="631" applyFont="1" applyFill="1" applyBorder="1" applyAlignment="1">
      <alignment horizontal="center" vertical="center"/>
    </xf>
    <xf numFmtId="3" fontId="76" fillId="0" borderId="212" xfId="0" applyNumberFormat="1" applyFont="1" applyBorder="1" applyAlignment="1">
      <alignment horizontal="center"/>
    </xf>
    <xf numFmtId="3" fontId="76" fillId="55" borderId="215" xfId="0" applyNumberFormat="1" applyFont="1" applyFill="1" applyBorder="1" applyAlignment="1">
      <alignment horizontal="center"/>
    </xf>
    <xf numFmtId="0" fontId="76" fillId="55" borderId="213" xfId="0" applyFont="1" applyFill="1" applyBorder="1"/>
    <xf numFmtId="0" fontId="76" fillId="55" borderId="211" xfId="0" applyFont="1" applyFill="1" applyBorder="1"/>
    <xf numFmtId="3" fontId="76" fillId="55" borderId="212" xfId="0" applyNumberFormat="1" applyFont="1" applyFill="1" applyBorder="1" applyAlignment="1">
      <alignment horizontal="center"/>
    </xf>
    <xf numFmtId="3" fontId="76" fillId="55" borderId="211" xfId="0" applyNumberFormat="1" applyFont="1" applyFill="1" applyBorder="1" applyAlignment="1">
      <alignment horizontal="center"/>
    </xf>
    <xf numFmtId="167" fontId="76" fillId="55" borderId="210" xfId="0" applyNumberFormat="1" applyFont="1" applyFill="1" applyBorder="1" applyAlignment="1">
      <alignment horizontal="center"/>
    </xf>
    <xf numFmtId="167" fontId="76" fillId="55" borderId="214" xfId="0" applyNumberFormat="1" applyFont="1" applyFill="1" applyBorder="1" applyAlignment="1">
      <alignment horizontal="center"/>
    </xf>
    <xf numFmtId="3" fontId="76" fillId="0" borderId="216" xfId="0" applyNumberFormat="1" applyFont="1" applyBorder="1" applyAlignment="1">
      <alignment horizontal="center"/>
    </xf>
    <xf numFmtId="167" fontId="75" fillId="55" borderId="217" xfId="0" applyNumberFormat="1" applyFont="1" applyFill="1" applyBorder="1" applyAlignment="1">
      <alignment horizontal="center"/>
    </xf>
    <xf numFmtId="3" fontId="76" fillId="55" borderId="218" xfId="0" applyNumberFormat="1" applyFont="1" applyFill="1" applyBorder="1" applyAlignment="1">
      <alignment horizontal="center"/>
    </xf>
    <xf numFmtId="3" fontId="76" fillId="55" borderId="219" xfId="0" applyNumberFormat="1" applyFont="1" applyFill="1" applyBorder="1" applyAlignment="1">
      <alignment horizontal="center"/>
    </xf>
    <xf numFmtId="167" fontId="76" fillId="55" borderId="220" xfId="0" applyNumberFormat="1" applyFont="1" applyFill="1" applyBorder="1" applyAlignment="1">
      <alignment horizontal="center"/>
    </xf>
    <xf numFmtId="167" fontId="75" fillId="55" borderId="190" xfId="0" applyNumberFormat="1" applyFont="1" applyFill="1" applyBorder="1" applyAlignment="1">
      <alignment horizontal="center"/>
    </xf>
    <xf numFmtId="167" fontId="76" fillId="55" borderId="20" xfId="0" applyNumberFormat="1" applyFont="1" applyFill="1" applyBorder="1" applyAlignment="1">
      <alignment horizontal="center"/>
    </xf>
    <xf numFmtId="3" fontId="76" fillId="0" borderId="219" xfId="0" applyNumberFormat="1" applyFont="1" applyBorder="1" applyAlignment="1">
      <alignment horizontal="center"/>
    </xf>
    <xf numFmtId="0" fontId="28" fillId="55" borderId="12" xfId="484" applyFont="1" applyFill="1" applyBorder="1" applyAlignment="1">
      <alignment horizontal="left" indent="1"/>
    </xf>
    <xf numFmtId="177" fontId="28" fillId="55" borderId="0" xfId="484" applyNumberFormat="1" applyFont="1" applyFill="1" applyAlignment="1">
      <alignment horizontal="right" indent="1"/>
    </xf>
    <xf numFmtId="167" fontId="76" fillId="55" borderId="15" xfId="0" applyNumberFormat="1" applyFont="1" applyFill="1" applyBorder="1" applyAlignment="1">
      <alignment horizontal="center"/>
    </xf>
    <xf numFmtId="3" fontId="76" fillId="55" borderId="10" xfId="0" applyNumberFormat="1" applyFont="1" applyFill="1" applyBorder="1" applyAlignment="1">
      <alignment horizontal="center"/>
    </xf>
    <xf numFmtId="172" fontId="76" fillId="55" borderId="221" xfId="0" applyNumberFormat="1" applyFont="1" applyFill="1" applyBorder="1" applyAlignment="1">
      <alignment horizontal="center" vertical="center"/>
    </xf>
    <xf numFmtId="172" fontId="0" fillId="0" borderId="199" xfId="0" applyNumberFormat="1" applyBorder="1" applyAlignment="1">
      <alignment horizontal="center" vertical="center"/>
    </xf>
    <xf numFmtId="0" fontId="28" fillId="55" borderId="41" xfId="484" applyFont="1" applyFill="1" applyBorder="1" applyAlignment="1">
      <alignment horizontal="left" indent="1"/>
    </xf>
    <xf numFmtId="0" fontId="7" fillId="55" borderId="138" xfId="484" applyFill="1" applyBorder="1" applyAlignment="1">
      <alignment horizontal="left" indent="1"/>
    </xf>
    <xf numFmtId="177" fontId="28" fillId="55" borderId="138" xfId="484" applyNumberFormat="1" applyFont="1" applyFill="1" applyBorder="1" applyAlignment="1">
      <alignment horizontal="center"/>
    </xf>
    <xf numFmtId="177" fontId="28" fillId="55" borderId="103" xfId="484" applyNumberFormat="1" applyFont="1" applyFill="1" applyBorder="1" applyAlignment="1">
      <alignment horizontal="center"/>
    </xf>
    <xf numFmtId="177" fontId="28" fillId="55" borderId="174" xfId="484" applyNumberFormat="1" applyFont="1" applyFill="1" applyBorder="1" applyAlignment="1">
      <alignment horizontal="center"/>
    </xf>
    <xf numFmtId="4" fontId="0" fillId="0" borderId="199" xfId="0" applyNumberFormat="1" applyBorder="1" applyAlignment="1">
      <alignment wrapText="1"/>
    </xf>
    <xf numFmtId="177" fontId="28" fillId="55" borderId="17" xfId="484" applyNumberFormat="1" applyFont="1" applyFill="1" applyBorder="1" applyAlignment="1">
      <alignment horizontal="right" indent="1"/>
    </xf>
    <xf numFmtId="177" fontId="28" fillId="55" borderId="20" xfId="484" applyNumberFormat="1" applyFont="1" applyFill="1" applyBorder="1" applyAlignment="1">
      <alignment horizontal="right" indent="1"/>
    </xf>
    <xf numFmtId="167" fontId="28" fillId="55" borderId="222" xfId="484" applyNumberFormat="1" applyFont="1" applyFill="1" applyBorder="1" applyAlignment="1">
      <alignment vertical="center" wrapText="1"/>
    </xf>
    <xf numFmtId="0" fontId="28" fillId="0" borderId="199" xfId="654" applyFont="1" applyBorder="1" applyAlignment="1">
      <alignment horizontal="center"/>
    </xf>
    <xf numFmtId="0" fontId="28" fillId="0" borderId="199" xfId="654" applyFont="1" applyBorder="1" applyAlignment="1">
      <alignment horizontal="center" vertical="center"/>
    </xf>
    <xf numFmtId="3" fontId="76" fillId="0" borderId="199" xfId="654" applyNumberFormat="1" applyFont="1" applyBorder="1"/>
    <xf numFmtId="3" fontId="28" fillId="55" borderId="11" xfId="657" applyNumberFormat="1" applyFont="1" applyFill="1" applyBorder="1" applyAlignment="1">
      <alignment horizontal="right" vertical="center"/>
    </xf>
    <xf numFmtId="3" fontId="96" fillId="0" borderId="202" xfId="0" applyNumberFormat="1" applyFont="1" applyBorder="1" applyAlignment="1">
      <alignment vertical="center"/>
    </xf>
    <xf numFmtId="0" fontId="6" fillId="55" borderId="73" xfId="0" applyFont="1" applyFill="1" applyBorder="1"/>
    <xf numFmtId="0" fontId="76" fillId="55" borderId="227" xfId="0" applyFont="1" applyFill="1" applyBorder="1" applyAlignment="1">
      <alignment horizontal="left"/>
    </xf>
    <xf numFmtId="3" fontId="76" fillId="55" borderId="228" xfId="0" applyNumberFormat="1" applyFont="1" applyFill="1" applyBorder="1" applyAlignment="1">
      <alignment horizontal="center"/>
    </xf>
    <xf numFmtId="167" fontId="76" fillId="55" borderId="229" xfId="0" applyNumberFormat="1" applyFont="1" applyFill="1" applyBorder="1" applyAlignment="1">
      <alignment horizontal="center"/>
    </xf>
    <xf numFmtId="0" fontId="6" fillId="55" borderId="209" xfId="631" applyFill="1" applyBorder="1" applyAlignment="1">
      <alignment horizontal="center" vertical="center"/>
    </xf>
    <xf numFmtId="0" fontId="6" fillId="55" borderId="29" xfId="631" applyFill="1" applyBorder="1" applyAlignment="1">
      <alignment horizontal="center" vertical="center"/>
    </xf>
    <xf numFmtId="0" fontId="6" fillId="55" borderId="29" xfId="0" applyFont="1" applyFill="1" applyBorder="1" applyAlignment="1">
      <alignment horizontal="center" vertical="top"/>
    </xf>
    <xf numFmtId="178" fontId="6" fillId="55" borderId="0" xfId="484" applyNumberFormat="1" applyFont="1" applyFill="1"/>
    <xf numFmtId="0" fontId="0" fillId="0" borderId="226" xfId="0" applyBorder="1"/>
    <xf numFmtId="0" fontId="28" fillId="0" borderId="226" xfId="0" applyFont="1" applyBorder="1"/>
    <xf numFmtId="3" fontId="96" fillId="0" borderId="226" xfId="0" applyNumberFormat="1" applyFont="1" applyBorder="1" applyAlignment="1">
      <alignment horizontal="right" vertical="center"/>
    </xf>
    <xf numFmtId="3" fontId="96" fillId="0" borderId="226" xfId="0" applyNumberFormat="1" applyFont="1" applyBorder="1" applyAlignment="1">
      <alignment vertical="center"/>
    </xf>
    <xf numFmtId="172" fontId="28" fillId="0" borderId="199" xfId="0" applyNumberFormat="1" applyFont="1" applyBorder="1" applyAlignment="1">
      <alignment horizontal="center" vertical="center"/>
    </xf>
    <xf numFmtId="0" fontId="6" fillId="55" borderId="12" xfId="0" applyFont="1" applyFill="1" applyBorder="1"/>
    <xf numFmtId="3" fontId="28" fillId="55" borderId="17" xfId="0" applyNumberFormat="1" applyFont="1" applyFill="1" applyBorder="1" applyAlignment="1">
      <alignment horizontal="center" vertical="center"/>
    </xf>
    <xf numFmtId="0" fontId="76" fillId="55" borderId="18" xfId="0" applyFont="1" applyFill="1" applyBorder="1" applyAlignment="1">
      <alignment horizontal="left"/>
    </xf>
    <xf numFmtId="3" fontId="76" fillId="55" borderId="19" xfId="0" applyNumberFormat="1" applyFont="1" applyFill="1" applyBorder="1" applyAlignment="1">
      <alignment horizontal="center"/>
    </xf>
    <xf numFmtId="3" fontId="36" fillId="55" borderId="68" xfId="0" applyNumberFormat="1" applyFont="1" applyFill="1" applyBorder="1" applyAlignment="1">
      <alignment vertical="center" wrapText="1"/>
    </xf>
    <xf numFmtId="3" fontId="36" fillId="55" borderId="71" xfId="0" applyNumberFormat="1" applyFont="1" applyFill="1" applyBorder="1" applyAlignment="1">
      <alignment vertical="center" wrapText="1"/>
    </xf>
    <xf numFmtId="167" fontId="36" fillId="55" borderId="71" xfId="0" applyNumberFormat="1" applyFont="1" applyFill="1" applyBorder="1" applyAlignment="1">
      <alignment horizontal="center" vertical="center" wrapText="1"/>
    </xf>
    <xf numFmtId="0" fontId="36" fillId="55" borderId="86" xfId="0" applyFont="1" applyFill="1" applyBorder="1" applyAlignment="1">
      <alignment horizontal="center" vertical="center" wrapText="1"/>
    </xf>
    <xf numFmtId="167" fontId="28" fillId="55" borderId="186" xfId="484" applyNumberFormat="1" applyFont="1" applyFill="1" applyBorder="1"/>
    <xf numFmtId="0" fontId="6" fillId="0" borderId="18" xfId="654" applyBorder="1"/>
    <xf numFmtId="0" fontId="6" fillId="0" borderId="19" xfId="654" applyBorder="1"/>
    <xf numFmtId="0" fontId="6" fillId="0" borderId="20" xfId="654" applyBorder="1"/>
    <xf numFmtId="3" fontId="7" fillId="0" borderId="199" xfId="484" applyNumberFormat="1" applyBorder="1" applyAlignment="1">
      <alignment horizontal="right" vertical="center"/>
    </xf>
    <xf numFmtId="177" fontId="28" fillId="55" borderId="17" xfId="484" applyNumberFormat="1" applyFont="1" applyFill="1" applyBorder="1" applyAlignment="1">
      <alignment horizontal="center"/>
    </xf>
    <xf numFmtId="177" fontId="28" fillId="55" borderId="169" xfId="484" applyNumberFormat="1" applyFont="1" applyFill="1" applyBorder="1" applyAlignment="1">
      <alignment horizontal="center"/>
    </xf>
    <xf numFmtId="0" fontId="83" fillId="0" borderId="0" xfId="0" applyFont="1"/>
    <xf numFmtId="17" fontId="35" fillId="0" borderId="71" xfId="0" quotePrefix="1" applyNumberFormat="1" applyFont="1" applyBorder="1" applyAlignment="1">
      <alignment horizontal="center" vertical="center" wrapText="1"/>
    </xf>
    <xf numFmtId="0" fontId="6" fillId="55" borderId="74" xfId="0" applyFont="1" applyFill="1" applyBorder="1"/>
    <xf numFmtId="167" fontId="36" fillId="0" borderId="63" xfId="0" applyNumberFormat="1" applyFont="1" applyBorder="1" applyAlignment="1">
      <alignment vertical="center" wrapText="1"/>
    </xf>
    <xf numFmtId="0" fontId="6" fillId="55" borderId="76" xfId="0" applyFont="1" applyFill="1" applyBorder="1"/>
    <xf numFmtId="0" fontId="28" fillId="0" borderId="54" xfId="484" applyFont="1" applyBorder="1" applyAlignment="1">
      <alignment horizontal="center" vertical="center" wrapText="1"/>
    </xf>
    <xf numFmtId="0" fontId="35" fillId="0" borderId="70" xfId="0" applyFont="1" applyBorder="1" applyAlignment="1">
      <alignment horizontal="center" vertical="center" wrapText="1"/>
    </xf>
    <xf numFmtId="0" fontId="98" fillId="0" borderId="202" xfId="0" applyFont="1" applyBorder="1" applyAlignment="1">
      <alignment horizontal="center" vertical="center"/>
    </xf>
    <xf numFmtId="0" fontId="98" fillId="0" borderId="199" xfId="0" applyFont="1" applyBorder="1" applyAlignment="1">
      <alignment horizontal="center" vertical="center"/>
    </xf>
    <xf numFmtId="3" fontId="96" fillId="0" borderId="199" xfId="0" applyNumberFormat="1" applyFont="1" applyBorder="1" applyAlignment="1">
      <alignment vertical="center"/>
    </xf>
    <xf numFmtId="3" fontId="96" fillId="0" borderId="199" xfId="0" applyNumberFormat="1" applyFont="1" applyBorder="1" applyAlignment="1">
      <alignment horizontal="right" vertical="center"/>
    </xf>
    <xf numFmtId="0" fontId="28" fillId="55" borderId="199" xfId="631" applyFont="1" applyFill="1" applyBorder="1" applyAlignment="1">
      <alignment horizontal="center" vertical="center"/>
    </xf>
    <xf numFmtId="0" fontId="28" fillId="55" borderId="12" xfId="484" applyFont="1" applyFill="1" applyBorder="1" applyAlignment="1">
      <alignment horizontal="center"/>
    </xf>
    <xf numFmtId="0" fontId="28" fillId="55" borderId="199" xfId="484" applyFont="1" applyFill="1" applyBorder="1" applyAlignment="1">
      <alignment horizontal="center" vertical="center"/>
    </xf>
    <xf numFmtId="0" fontId="28" fillId="55" borderId="202" xfId="484" applyFont="1" applyFill="1" applyBorder="1" applyAlignment="1">
      <alignment horizontal="center" vertical="center"/>
    </xf>
    <xf numFmtId="3" fontId="28" fillId="0" borderId="186" xfId="484" applyNumberFormat="1" applyFont="1" applyBorder="1" applyAlignment="1">
      <alignment horizontal="right" vertical="center"/>
    </xf>
    <xf numFmtId="0" fontId="6" fillId="55" borderId="0" xfId="0" applyFont="1" applyFill="1" applyAlignment="1">
      <alignment wrapText="1"/>
    </xf>
    <xf numFmtId="0" fontId="6" fillId="55" borderId="0" xfId="0" applyFont="1" applyFill="1"/>
    <xf numFmtId="0" fontId="6" fillId="55" borderId="0" xfId="0" applyFont="1" applyFill="1" applyAlignment="1">
      <alignment horizontal="center"/>
    </xf>
    <xf numFmtId="0" fontId="6" fillId="55" borderId="0" xfId="499" applyFont="1" applyFill="1" applyAlignment="1">
      <alignment horizontal="center" vertical="center"/>
    </xf>
    <xf numFmtId="0" fontId="28" fillId="55" borderId="205" xfId="499" applyFont="1" applyFill="1" applyBorder="1" applyAlignment="1">
      <alignment horizontal="center" vertical="center"/>
    </xf>
    <xf numFmtId="0" fontId="28" fillId="55" borderId="205" xfId="499" applyFont="1" applyFill="1" applyBorder="1"/>
    <xf numFmtId="0" fontId="28" fillId="55" borderId="205" xfId="499" applyFont="1" applyFill="1" applyBorder="1" applyAlignment="1">
      <alignment horizontal="center"/>
    </xf>
    <xf numFmtId="0" fontId="6" fillId="55" borderId="0" xfId="499" applyFont="1" applyFill="1" applyAlignment="1">
      <alignment horizontal="center"/>
    </xf>
    <xf numFmtId="0" fontId="6" fillId="55" borderId="0" xfId="499" quotePrefix="1" applyFont="1" applyFill="1" applyAlignment="1">
      <alignment horizontal="center"/>
    </xf>
    <xf numFmtId="0" fontId="6" fillId="55" borderId="0" xfId="499" applyFont="1" applyFill="1" applyAlignment="1">
      <alignment horizontal="right"/>
    </xf>
    <xf numFmtId="0" fontId="28" fillId="55" borderId="205" xfId="499" applyFont="1" applyFill="1" applyBorder="1" applyAlignment="1">
      <alignment horizontal="right"/>
    </xf>
    <xf numFmtId="9" fontId="6" fillId="55" borderId="0" xfId="629" applyFont="1" applyFill="1"/>
    <xf numFmtId="167" fontId="6" fillId="0" borderId="0" xfId="417" applyNumberFormat="1" applyFont="1" applyBorder="1" applyProtection="1"/>
    <xf numFmtId="0" fontId="28" fillId="58" borderId="199" xfId="484" applyFont="1" applyFill="1" applyBorder="1" applyAlignment="1">
      <alignment horizontal="center"/>
    </xf>
    <xf numFmtId="0" fontId="28" fillId="58" borderId="203" xfId="484" applyFont="1" applyFill="1" applyBorder="1" applyAlignment="1">
      <alignment horizontal="center"/>
    </xf>
    <xf numFmtId="0" fontId="7" fillId="58" borderId="203" xfId="484" applyFill="1" applyBorder="1" applyAlignment="1">
      <alignment horizontal="center"/>
    </xf>
    <xf numFmtId="17" fontId="7" fillId="58" borderId="203" xfId="484" quotePrefix="1" applyNumberFormat="1" applyFill="1" applyBorder="1" applyAlignment="1">
      <alignment horizontal="center"/>
    </xf>
    <xf numFmtId="3" fontId="7" fillId="58" borderId="203" xfId="484" applyNumberFormat="1" applyFill="1" applyBorder="1"/>
    <xf numFmtId="37" fontId="7" fillId="58" borderId="203" xfId="484" quotePrefix="1" applyNumberFormat="1" applyFill="1" applyBorder="1" applyAlignment="1">
      <alignment horizontal="center"/>
    </xf>
    <xf numFmtId="3" fontId="6" fillId="0" borderId="0" xfId="469" applyNumberFormat="1" applyFont="1" applyBorder="1" applyAlignment="1">
      <alignment horizontal="right"/>
    </xf>
    <xf numFmtId="3" fontId="7" fillId="58" borderId="210" xfId="484" applyNumberFormat="1" applyFill="1" applyBorder="1"/>
    <xf numFmtId="37" fontId="6" fillId="58" borderId="203" xfId="484" quotePrefix="1" applyNumberFormat="1" applyFont="1" applyFill="1" applyBorder="1" applyAlignment="1">
      <alignment horizontal="center"/>
    </xf>
    <xf numFmtId="0" fontId="90" fillId="0" borderId="203" xfId="484" applyFont="1" applyBorder="1" applyAlignment="1">
      <alignment horizontal="center"/>
    </xf>
    <xf numFmtId="0" fontId="88" fillId="55" borderId="199" xfId="484" applyFont="1" applyFill="1" applyBorder="1" applyAlignment="1">
      <alignment horizontal="left"/>
    </xf>
    <xf numFmtId="3" fontId="87" fillId="0" borderId="199" xfId="484" applyNumberFormat="1" applyFont="1" applyBorder="1" applyAlignment="1">
      <alignment horizontal="left"/>
    </xf>
    <xf numFmtId="3" fontId="36" fillId="0" borderId="205" xfId="484" applyNumberFormat="1" applyFont="1" applyBorder="1" applyAlignment="1">
      <alignment horizontal="right"/>
    </xf>
    <xf numFmtId="3" fontId="36" fillId="0" borderId="202" xfId="484" applyNumberFormat="1" applyFont="1" applyBorder="1" applyAlignment="1">
      <alignment horizontal="right"/>
    </xf>
    <xf numFmtId="3" fontId="36" fillId="0" borderId="138" xfId="484" applyNumberFormat="1" applyFont="1" applyBorder="1" applyAlignment="1">
      <alignment horizontal="right"/>
    </xf>
    <xf numFmtId="0" fontId="28" fillId="0" borderId="203" xfId="484" applyFont="1" applyBorder="1" applyAlignment="1">
      <alignment horizontal="center"/>
    </xf>
    <xf numFmtId="0" fontId="28" fillId="0" borderId="210" xfId="484" applyFont="1" applyBorder="1" applyAlignment="1">
      <alignment horizontal="center"/>
    </xf>
    <xf numFmtId="0" fontId="7" fillId="0" borderId="203" xfId="484" applyBorder="1" applyAlignment="1">
      <alignment horizontal="center"/>
    </xf>
    <xf numFmtId="0" fontId="7" fillId="0" borderId="203" xfId="484" quotePrefix="1" applyBorder="1" applyAlignment="1">
      <alignment horizontal="center"/>
    </xf>
    <xf numFmtId="3" fontId="7" fillId="0" borderId="210" xfId="484" applyNumberFormat="1" applyBorder="1"/>
    <xf numFmtId="3" fontId="7" fillId="0" borderId="203" xfId="484" applyNumberFormat="1" applyBorder="1"/>
    <xf numFmtId="0" fontId="6" fillId="0" borderId="203" xfId="484" quotePrefix="1" applyFont="1" applyBorder="1" applyAlignment="1">
      <alignment horizontal="center"/>
    </xf>
    <xf numFmtId="3" fontId="7" fillId="55" borderId="203" xfId="484" applyNumberFormat="1" applyFill="1" applyBorder="1"/>
    <xf numFmtId="3" fontId="6" fillId="55" borderId="17" xfId="0" applyNumberFormat="1" applyFont="1" applyFill="1" applyBorder="1" applyAlignment="1">
      <alignment horizontal="center" vertical="center" wrapText="1"/>
    </xf>
    <xf numFmtId="3" fontId="6" fillId="55" borderId="17" xfId="0" applyNumberFormat="1" applyFont="1" applyFill="1" applyBorder="1" applyAlignment="1">
      <alignment horizontal="center" vertical="center"/>
    </xf>
    <xf numFmtId="169" fontId="6" fillId="55" borderId="0" xfId="629" applyNumberFormat="1" applyFont="1" applyFill="1"/>
    <xf numFmtId="0" fontId="7" fillId="0" borderId="203" xfId="484" applyBorder="1"/>
    <xf numFmtId="0" fontId="7" fillId="0" borderId="211" xfId="484" applyBorder="1"/>
    <xf numFmtId="0" fontId="7" fillId="0" borderId="211" xfId="484" quotePrefix="1" applyBorder="1"/>
    <xf numFmtId="4" fontId="10" fillId="0" borderId="203" xfId="0" applyNumberFormat="1" applyFont="1" applyBorder="1" applyAlignment="1">
      <alignment horizontal="right" vertical="center" wrapText="1"/>
    </xf>
    <xf numFmtId="0" fontId="7" fillId="0" borderId="138" xfId="484" quotePrefix="1" applyBorder="1"/>
    <xf numFmtId="0" fontId="6" fillId="0" borderId="211" xfId="484" quotePrefix="1" applyFont="1" applyBorder="1"/>
    <xf numFmtId="0" fontId="6" fillId="0" borderId="138" xfId="484" quotePrefix="1" applyFont="1" applyBorder="1"/>
    <xf numFmtId="0" fontId="7" fillId="0" borderId="199" xfId="484" applyBorder="1"/>
    <xf numFmtId="0" fontId="7" fillId="0" borderId="202" xfId="484" applyBorder="1"/>
    <xf numFmtId="0" fontId="83" fillId="56" borderId="203" xfId="484" applyFont="1" applyFill="1" applyBorder="1"/>
    <xf numFmtId="3" fontId="83" fillId="56" borderId="210" xfId="484" applyNumberFormat="1" applyFont="1" applyFill="1" applyBorder="1" applyAlignment="1">
      <alignment horizontal="right" vertical="center" wrapText="1"/>
    </xf>
    <xf numFmtId="0" fontId="7" fillId="0" borderId="203" xfId="484" quotePrefix="1" applyBorder="1"/>
    <xf numFmtId="0" fontId="6" fillId="0" borderId="203" xfId="484" quotePrefix="1" applyFont="1" applyBorder="1"/>
    <xf numFmtId="0" fontId="35" fillId="55" borderId="203" xfId="484" applyFont="1" applyFill="1" applyBorder="1" applyAlignment="1">
      <alignment horizontal="center"/>
    </xf>
    <xf numFmtId="0" fontId="36" fillId="55" borderId="212" xfId="484" applyFont="1" applyFill="1" applyBorder="1"/>
    <xf numFmtId="17" fontId="36" fillId="55" borderId="203" xfId="484" quotePrefix="1" applyNumberFormat="1" applyFont="1" applyFill="1" applyBorder="1" applyAlignment="1">
      <alignment horizontal="center"/>
    </xf>
    <xf numFmtId="1" fontId="37" fillId="55" borderId="203" xfId="484" applyNumberFormat="1" applyFont="1" applyFill="1" applyBorder="1"/>
    <xf numFmtId="0" fontId="36" fillId="55" borderId="203" xfId="484" applyFont="1" applyFill="1" applyBorder="1"/>
    <xf numFmtId="3" fontId="37" fillId="55" borderId="203" xfId="484" applyNumberFormat="1" applyFont="1" applyFill="1" applyBorder="1"/>
    <xf numFmtId="1" fontId="37" fillId="55" borderId="210" xfId="484" applyNumberFormat="1" applyFont="1" applyFill="1" applyBorder="1"/>
    <xf numFmtId="0" fontId="6" fillId="55" borderId="209" xfId="0" applyFont="1" applyFill="1" applyBorder="1" applyAlignment="1">
      <alignment vertical="center"/>
    </xf>
    <xf numFmtId="0" fontId="6" fillId="55" borderId="29" xfId="0" applyFont="1" applyFill="1" applyBorder="1" applyAlignment="1">
      <alignment vertical="center"/>
    </xf>
    <xf numFmtId="0" fontId="28" fillId="0" borderId="199" xfId="484" applyFont="1" applyBorder="1" applyAlignment="1">
      <alignment horizontal="center"/>
    </xf>
    <xf numFmtId="2" fontId="7" fillId="0" borderId="203" xfId="484" applyNumberFormat="1" applyBorder="1"/>
    <xf numFmtId="17" fontId="7" fillId="0" borderId="203" xfId="484" quotePrefix="1" applyNumberFormat="1" applyBorder="1"/>
    <xf numFmtId="17" fontId="6" fillId="0" borderId="203" xfId="484" quotePrefix="1" applyNumberFormat="1" applyFont="1" applyBorder="1"/>
    <xf numFmtId="179" fontId="100" fillId="0" borderId="201" xfId="484" applyNumberFormat="1" applyFont="1" applyBorder="1" applyAlignment="1">
      <alignment horizontal="right" vertical="top" wrapText="1" readingOrder="1"/>
    </xf>
    <xf numFmtId="3" fontId="109" fillId="0" borderId="232" xfId="0" applyNumberFormat="1" applyFont="1" applyBorder="1" applyAlignment="1">
      <alignment horizontal="right" vertical="top" wrapText="1" readingOrder="1"/>
    </xf>
    <xf numFmtId="167" fontId="28" fillId="55" borderId="0" xfId="484" applyNumberFormat="1" applyFont="1" applyFill="1" applyAlignment="1">
      <alignment horizontal="center"/>
    </xf>
    <xf numFmtId="3" fontId="28" fillId="55" borderId="0" xfId="484" applyNumberFormat="1" applyFont="1" applyFill="1" applyAlignment="1">
      <alignment horizontal="left" indent="1"/>
    </xf>
    <xf numFmtId="3" fontId="28" fillId="55" borderId="0" xfId="484" applyNumberFormat="1" applyFont="1" applyFill="1"/>
    <xf numFmtId="167" fontId="7" fillId="55" borderId="0" xfId="484" applyNumberFormat="1" applyFill="1" applyAlignment="1">
      <alignment horizontal="center"/>
    </xf>
    <xf numFmtId="3" fontId="6" fillId="55" borderId="0" xfId="484" applyNumberFormat="1" applyFont="1" applyFill="1" applyAlignment="1">
      <alignment horizontal="left" indent="1"/>
    </xf>
    <xf numFmtId="3" fontId="7" fillId="55" borderId="0" xfId="484" quotePrefix="1" applyNumberFormat="1" applyFill="1" applyAlignment="1">
      <alignment horizontal="right" indent="1"/>
    </xf>
    <xf numFmtId="3" fontId="6" fillId="55" borderId="0" xfId="484" applyNumberFormat="1" applyFont="1" applyFill="1" applyAlignment="1">
      <alignment horizontal="right" indent="1"/>
    </xf>
    <xf numFmtId="3" fontId="76" fillId="55" borderId="0" xfId="0" applyNumberFormat="1" applyFont="1" applyFill="1" applyAlignment="1">
      <alignment horizontal="center"/>
    </xf>
    <xf numFmtId="3" fontId="75" fillId="55" borderId="0" xfId="0" quotePrefix="1" applyNumberFormat="1" applyFont="1" applyFill="1" applyAlignment="1">
      <alignment horizontal="center"/>
    </xf>
    <xf numFmtId="0" fontId="76" fillId="55" borderId="0" xfId="0" applyFont="1" applyFill="1"/>
    <xf numFmtId="167" fontId="76" fillId="55" borderId="0" xfId="0" applyNumberFormat="1" applyFont="1" applyFill="1" applyAlignment="1">
      <alignment horizontal="center"/>
    </xf>
    <xf numFmtId="0" fontId="28" fillId="55" borderId="0" xfId="484" applyFont="1" applyFill="1" applyAlignment="1">
      <alignment horizontal="left"/>
    </xf>
    <xf numFmtId="3" fontId="28" fillId="55" borderId="0" xfId="484" applyNumberFormat="1" applyFont="1" applyFill="1" applyAlignment="1">
      <alignment horizontal="center" vertical="center"/>
    </xf>
    <xf numFmtId="3" fontId="26" fillId="55" borderId="0" xfId="0" applyNumberFormat="1" applyFont="1" applyFill="1" applyAlignment="1">
      <alignment horizontal="center" vertical="center" wrapText="1"/>
    </xf>
    <xf numFmtId="3" fontId="28" fillId="55" borderId="0" xfId="484" applyNumberFormat="1" applyFont="1" applyFill="1" applyAlignment="1">
      <alignment horizontal="left"/>
    </xf>
    <xf numFmtId="3" fontId="7" fillId="55" borderId="0" xfId="484" applyNumberFormat="1" applyFill="1" applyAlignment="1">
      <alignment horizontal="left"/>
    </xf>
    <xf numFmtId="3" fontId="6" fillId="55" borderId="0" xfId="0" applyNumberFormat="1" applyFont="1" applyFill="1" applyAlignment="1">
      <alignment horizontal="center" vertical="center"/>
    </xf>
    <xf numFmtId="3" fontId="6" fillId="55" borderId="0" xfId="0" applyNumberFormat="1" applyFont="1" applyFill="1" applyAlignment="1">
      <alignment horizontal="center" vertical="center" wrapText="1"/>
    </xf>
    <xf numFmtId="177" fontId="28" fillId="55" borderId="0" xfId="484" applyNumberFormat="1" applyFont="1" applyFill="1" applyAlignment="1">
      <alignment horizontal="center"/>
    </xf>
    <xf numFmtId="0" fontId="7" fillId="55" borderId="25" xfId="484" applyFill="1" applyBorder="1" applyAlignment="1">
      <alignment horizontal="left" indent="1"/>
    </xf>
    <xf numFmtId="0" fontId="7" fillId="55" borderId="165" xfId="484" applyFill="1" applyBorder="1" applyAlignment="1">
      <alignment horizontal="left" indent="1"/>
    </xf>
    <xf numFmtId="2" fontId="7" fillId="55" borderId="165" xfId="484" applyNumberFormat="1" applyFill="1" applyBorder="1"/>
    <xf numFmtId="10" fontId="7" fillId="55" borderId="165" xfId="484" applyNumberFormat="1" applyFill="1" applyBorder="1" applyAlignment="1">
      <alignment horizontal="right" indent="1"/>
    </xf>
    <xf numFmtId="10" fontId="7" fillId="55" borderId="166" xfId="484" applyNumberFormat="1" applyFill="1" applyBorder="1" applyAlignment="1">
      <alignment horizontal="right" indent="1"/>
    </xf>
    <xf numFmtId="0" fontId="28" fillId="0" borderId="199" xfId="0" applyFont="1" applyBorder="1" applyAlignment="1">
      <alignment horizontal="center" vertical="center"/>
    </xf>
    <xf numFmtId="0" fontId="28" fillId="55" borderId="202" xfId="0" applyFont="1" applyFill="1" applyBorder="1" applyAlignment="1">
      <alignment horizontal="center" vertical="center"/>
    </xf>
    <xf numFmtId="0" fontId="28" fillId="55" borderId="199" xfId="0" applyFont="1" applyFill="1" applyBorder="1" applyAlignment="1">
      <alignment horizontal="center" vertical="center"/>
    </xf>
    <xf numFmtId="10" fontId="7" fillId="55" borderId="0" xfId="484" applyNumberFormat="1" applyFill="1" applyAlignment="1">
      <alignment horizontal="right" indent="1"/>
    </xf>
    <xf numFmtId="0" fontId="28" fillId="55" borderId="233" xfId="484" applyFont="1" applyFill="1" applyBorder="1" applyAlignment="1">
      <alignment horizontal="center" vertical="center" wrapText="1"/>
    </xf>
    <xf numFmtId="0" fontId="28" fillId="55" borderId="234" xfId="484" applyFont="1" applyFill="1" applyBorder="1" applyAlignment="1">
      <alignment horizontal="center" vertical="center" wrapText="1"/>
    </xf>
    <xf numFmtId="3" fontId="28" fillId="55" borderId="17" xfId="484" applyNumberFormat="1" applyFont="1" applyFill="1" applyBorder="1" applyAlignment="1">
      <alignment horizontal="right" indent="1"/>
    </xf>
    <xf numFmtId="167" fontId="7" fillId="55" borderId="17" xfId="484" applyNumberFormat="1" applyFill="1" applyBorder="1" applyAlignment="1">
      <alignment horizontal="right" indent="1"/>
    </xf>
    <xf numFmtId="180" fontId="7" fillId="55" borderId="0" xfId="484" applyNumberFormat="1" applyFill="1" applyAlignment="1">
      <alignment horizontal="right" indent="1"/>
    </xf>
    <xf numFmtId="180" fontId="7" fillId="55" borderId="17" xfId="484" applyNumberFormat="1" applyFill="1" applyBorder="1" applyAlignment="1">
      <alignment horizontal="right" indent="1"/>
    </xf>
    <xf numFmtId="3" fontId="7" fillId="55" borderId="17" xfId="484" applyNumberFormat="1" applyFill="1" applyBorder="1" applyAlignment="1">
      <alignment horizontal="right" indent="1"/>
    </xf>
    <xf numFmtId="0" fontId="6" fillId="55" borderId="12" xfId="0" applyFont="1" applyFill="1" applyBorder="1" applyAlignment="1">
      <alignment horizontal="center"/>
    </xf>
    <xf numFmtId="174" fontId="7" fillId="55" borderId="0" xfId="484" applyNumberFormat="1" applyFill="1" applyAlignment="1">
      <alignment horizontal="right" indent="1"/>
    </xf>
    <xf numFmtId="3" fontId="28" fillId="55" borderId="0" xfId="0" applyNumberFormat="1" applyFont="1" applyFill="1"/>
    <xf numFmtId="0" fontId="6" fillId="55" borderId="12" xfId="0" applyFont="1" applyFill="1" applyBorder="1" applyAlignment="1">
      <alignment horizontal="center" vertical="center"/>
    </xf>
    <xf numFmtId="0" fontId="28" fillId="0" borderId="202" xfId="484" applyFont="1" applyBorder="1" applyAlignment="1">
      <alignment horizontal="center" vertical="center"/>
    </xf>
    <xf numFmtId="0" fontId="7" fillId="55" borderId="18" xfId="484" applyFill="1" applyBorder="1" applyAlignment="1">
      <alignment horizontal="left" vertical="center"/>
    </xf>
    <xf numFmtId="0" fontId="7" fillId="55" borderId="19" xfId="484" applyFill="1" applyBorder="1" applyAlignment="1">
      <alignment horizontal="left" vertical="center"/>
    </xf>
    <xf numFmtId="0" fontId="7" fillId="55" borderId="20" xfId="484" applyFill="1" applyBorder="1" applyAlignment="1">
      <alignment horizontal="left" vertical="center"/>
    </xf>
    <xf numFmtId="0" fontId="7" fillId="55" borderId="12" xfId="484" applyFill="1" applyBorder="1" applyAlignment="1">
      <alignment horizontal="left"/>
    </xf>
    <xf numFmtId="0" fontId="7" fillId="55" borderId="0" xfId="484" applyFill="1" applyAlignment="1">
      <alignment horizontal="left"/>
    </xf>
    <xf numFmtId="0" fontId="7" fillId="55" borderId="17" xfId="484" applyFill="1" applyBorder="1" applyAlignment="1">
      <alignment horizontal="left"/>
    </xf>
    <xf numFmtId="0" fontId="76" fillId="55" borderId="12" xfId="0" applyFont="1" applyFill="1" applyBorder="1" applyAlignment="1">
      <alignment horizontal="left"/>
    </xf>
    <xf numFmtId="0" fontId="76" fillId="55" borderId="13" xfId="0" applyFont="1" applyFill="1" applyBorder="1" applyAlignment="1">
      <alignment horizontal="left"/>
    </xf>
    <xf numFmtId="0" fontId="7" fillId="55" borderId="107" xfId="484" applyFill="1" applyBorder="1" applyAlignment="1">
      <alignment horizontal="center" vertical="center" wrapText="1"/>
    </xf>
    <xf numFmtId="0" fontId="28" fillId="55" borderId="11" xfId="484" applyFont="1" applyFill="1" applyBorder="1" applyAlignment="1">
      <alignment horizontal="center" vertical="center"/>
    </xf>
    <xf numFmtId="0" fontId="0" fillId="0" borderId="243" xfId="0" applyBorder="1"/>
    <xf numFmtId="0" fontId="0" fillId="0" borderId="240" xfId="0" applyBorder="1"/>
    <xf numFmtId="0" fontId="28" fillId="0" borderId="240" xfId="0" applyFont="1" applyBorder="1"/>
    <xf numFmtId="0" fontId="28" fillId="0" borderId="247" xfId="0" applyFont="1" applyBorder="1" applyAlignment="1">
      <alignment horizontal="center" vertical="center"/>
    </xf>
    <xf numFmtId="167" fontId="75" fillId="0" borderId="247" xfId="496" applyNumberFormat="1" applyFont="1" applyBorder="1" applyAlignment="1">
      <alignment horizontal="center" vertical="center"/>
    </xf>
    <xf numFmtId="167" fontId="76" fillId="0" borderId="247" xfId="496" applyNumberFormat="1" applyFont="1" applyBorder="1" applyAlignment="1">
      <alignment horizontal="center" vertical="center"/>
    </xf>
    <xf numFmtId="0" fontId="28" fillId="0" borderId="247" xfId="484" applyFont="1" applyBorder="1" applyAlignment="1">
      <alignment horizontal="center" vertical="center"/>
    </xf>
    <xf numFmtId="167" fontId="28" fillId="55" borderId="248" xfId="484" applyNumberFormat="1" applyFont="1" applyFill="1" applyBorder="1"/>
    <xf numFmtId="167" fontId="28" fillId="55" borderId="247" xfId="484" applyNumberFormat="1" applyFont="1" applyFill="1" applyBorder="1"/>
    <xf numFmtId="167" fontId="28" fillId="55" borderId="248" xfId="484" quotePrefix="1" applyNumberFormat="1" applyFont="1" applyFill="1" applyBorder="1"/>
    <xf numFmtId="167" fontId="28" fillId="55" borderId="247" xfId="484" quotePrefix="1" applyNumberFormat="1" applyFont="1" applyFill="1" applyBorder="1"/>
    <xf numFmtId="0" fontId="28" fillId="55" borderId="247" xfId="484" applyFont="1" applyFill="1" applyBorder="1" applyAlignment="1">
      <alignment horizontal="center" vertical="center"/>
    </xf>
    <xf numFmtId="167" fontId="28" fillId="55" borderId="247" xfId="484" applyNumberFormat="1" applyFont="1" applyFill="1" applyBorder="1" applyAlignment="1">
      <alignment vertical="center" wrapText="1"/>
    </xf>
    <xf numFmtId="0" fontId="28" fillId="55" borderId="249" xfId="484" applyFont="1" applyFill="1" applyBorder="1" applyAlignment="1">
      <alignment horizontal="center" vertical="center"/>
    </xf>
    <xf numFmtId="167" fontId="7" fillId="55" borderId="249" xfId="484" applyNumberFormat="1" applyFill="1" applyBorder="1" applyAlignment="1">
      <alignment horizontal="center" vertical="center"/>
    </xf>
    <xf numFmtId="167" fontId="7" fillId="0" borderId="249" xfId="484" applyNumberFormat="1" applyBorder="1" applyAlignment="1">
      <alignment horizontal="center" vertical="center"/>
    </xf>
    <xf numFmtId="167" fontId="28" fillId="55" borderId="249" xfId="484" applyNumberFormat="1" applyFont="1" applyFill="1" applyBorder="1" applyAlignment="1">
      <alignment horizontal="center" vertical="center"/>
    </xf>
    <xf numFmtId="167" fontId="28" fillId="55" borderId="247" xfId="484" applyNumberFormat="1" applyFont="1" applyFill="1" applyBorder="1" applyAlignment="1">
      <alignment horizontal="right" vertical="center" wrapText="1"/>
    </xf>
    <xf numFmtId="167" fontId="28" fillId="55" borderId="247" xfId="484" applyNumberFormat="1" applyFont="1" applyFill="1" applyBorder="1" applyAlignment="1">
      <alignment horizontal="right" vertical="center"/>
    </xf>
    <xf numFmtId="167" fontId="28" fillId="55" borderId="248" xfId="484" applyNumberFormat="1" applyFont="1" applyFill="1" applyBorder="1" applyAlignment="1">
      <alignment vertical="center" wrapText="1"/>
    </xf>
    <xf numFmtId="0" fontId="98" fillId="0" borderId="247" xfId="0" applyFont="1" applyBorder="1" applyAlignment="1">
      <alignment horizontal="center" vertical="center"/>
    </xf>
    <xf numFmtId="3" fontId="96" fillId="0" borderId="247" xfId="0" applyNumberFormat="1" applyFont="1" applyBorder="1" applyAlignment="1">
      <alignment horizontal="right" vertical="center"/>
    </xf>
    <xf numFmtId="1" fontId="6" fillId="0" borderId="247" xfId="0" applyNumberFormat="1" applyFont="1" applyBorder="1"/>
    <xf numFmtId="0" fontId="0" fillId="0" borderId="247" xfId="0" applyBorder="1"/>
    <xf numFmtId="0" fontId="28" fillId="0" borderId="247" xfId="654" applyFont="1" applyBorder="1" applyAlignment="1">
      <alignment horizontal="center" wrapText="1"/>
    </xf>
    <xf numFmtId="0" fontId="28" fillId="55" borderId="12" xfId="484" applyFont="1" applyFill="1" applyBorder="1" applyAlignment="1">
      <alignment horizontal="center"/>
    </xf>
    <xf numFmtId="3" fontId="28" fillId="55" borderId="0" xfId="484" applyNumberFormat="1" applyFont="1" applyFill="1" applyBorder="1" applyAlignment="1">
      <alignment horizontal="left"/>
    </xf>
    <xf numFmtId="3" fontId="28" fillId="55" borderId="0" xfId="484" applyNumberFormat="1" applyFont="1" applyFill="1" applyBorder="1" applyAlignment="1">
      <alignment horizontal="center" vertical="center"/>
    </xf>
    <xf numFmtId="3" fontId="7" fillId="55" borderId="0" xfId="484" applyNumberFormat="1" applyFill="1" applyBorder="1" applyAlignment="1">
      <alignment horizontal="left"/>
    </xf>
    <xf numFmtId="3" fontId="28" fillId="55" borderId="0" xfId="0" applyNumberFormat="1" applyFont="1" applyFill="1" applyBorder="1" applyAlignment="1">
      <alignment horizontal="center" vertical="center"/>
    </xf>
    <xf numFmtId="3" fontId="6" fillId="55" borderId="0" xfId="0" applyNumberFormat="1" applyFont="1" applyFill="1" applyBorder="1" applyAlignment="1">
      <alignment horizontal="center" vertical="center"/>
    </xf>
    <xf numFmtId="3" fontId="6" fillId="55" borderId="0" xfId="484" applyNumberFormat="1" applyFont="1" applyFill="1" applyBorder="1" applyAlignment="1">
      <alignment horizontal="left" indent="1"/>
    </xf>
    <xf numFmtId="3" fontId="10" fillId="55" borderId="0" xfId="0" applyNumberFormat="1" applyFont="1" applyFill="1" applyBorder="1" applyAlignment="1">
      <alignment horizontal="center" vertical="center" wrapText="1"/>
    </xf>
    <xf numFmtId="3" fontId="7" fillId="55" borderId="0" xfId="484" applyNumberFormat="1" applyFill="1" applyBorder="1" applyAlignment="1">
      <alignment horizontal="left" indent="1"/>
    </xf>
    <xf numFmtId="0" fontId="7" fillId="55" borderId="0" xfId="484" applyFill="1" applyBorder="1" applyAlignment="1">
      <alignment horizontal="left" indent="1"/>
    </xf>
    <xf numFmtId="177" fontId="28" fillId="55" borderId="0" xfId="484" applyNumberFormat="1" applyFont="1" applyFill="1" applyBorder="1" applyAlignment="1">
      <alignment horizontal="center"/>
    </xf>
    <xf numFmtId="2" fontId="7" fillId="55" borderId="0" xfId="484" applyNumberFormat="1" applyFill="1" applyBorder="1"/>
    <xf numFmtId="10" fontId="7" fillId="55" borderId="0" xfId="484" applyNumberFormat="1" applyFill="1" applyBorder="1" applyAlignment="1">
      <alignment horizontal="right" indent="1"/>
    </xf>
    <xf numFmtId="17" fontId="35" fillId="57" borderId="71" xfId="0" applyNumberFormat="1" applyFont="1" applyFill="1" applyBorder="1" applyAlignment="1">
      <alignment horizontal="center" vertical="center" wrapText="1"/>
    </xf>
    <xf numFmtId="0" fontId="35" fillId="55" borderId="75" xfId="0" applyFont="1" applyFill="1" applyBorder="1" applyAlignment="1">
      <alignment horizontal="center" vertical="center" wrapText="1"/>
    </xf>
    <xf numFmtId="0" fontId="35" fillId="55" borderId="70" xfId="0" applyFont="1" applyFill="1" applyBorder="1" applyAlignment="1">
      <alignment horizontal="center" vertical="center" wrapText="1"/>
    </xf>
    <xf numFmtId="17" fontId="35" fillId="55" borderId="71" xfId="0" quotePrefix="1" applyNumberFormat="1" applyFont="1" applyFill="1" applyBorder="1" applyAlignment="1">
      <alignment horizontal="center" vertical="center" wrapText="1"/>
    </xf>
    <xf numFmtId="0" fontId="79" fillId="55" borderId="0" xfId="0" applyFont="1" applyFill="1" applyAlignment="1">
      <alignment horizontal="center"/>
    </xf>
    <xf numFmtId="0" fontId="81" fillId="55" borderId="0" xfId="0" applyFont="1" applyFill="1" applyAlignment="1">
      <alignment horizontal="center"/>
    </xf>
    <xf numFmtId="0" fontId="45" fillId="55" borderId="0" xfId="0" applyFont="1" applyFill="1" applyAlignment="1">
      <alignment horizontal="center"/>
    </xf>
    <xf numFmtId="0" fontId="52" fillId="0" borderId="0" xfId="0" applyFont="1" applyAlignment="1">
      <alignment horizontal="center"/>
    </xf>
    <xf numFmtId="0" fontId="101" fillId="55" borderId="0" xfId="0" applyFont="1" applyFill="1" applyAlignment="1">
      <alignment horizontal="left"/>
    </xf>
    <xf numFmtId="0" fontId="102" fillId="55" borderId="0" xfId="0" applyFont="1" applyFill="1" applyAlignment="1">
      <alignment horizontal="left"/>
    </xf>
    <xf numFmtId="0" fontId="52" fillId="55" borderId="0" xfId="0" applyFont="1" applyFill="1" applyAlignment="1">
      <alignment horizontal="center"/>
    </xf>
    <xf numFmtId="0" fontId="94" fillId="55" borderId="0" xfId="0" applyFont="1" applyFill="1" applyAlignment="1">
      <alignment horizontal="center"/>
    </xf>
    <xf numFmtId="17" fontId="77" fillId="55" borderId="0" xfId="0" quotePrefix="1" applyNumberFormat="1" applyFont="1" applyFill="1" applyAlignment="1">
      <alignment horizontal="center"/>
    </xf>
    <xf numFmtId="0" fontId="77" fillId="55" borderId="0" xfId="0" applyFont="1" applyFill="1" applyAlignment="1">
      <alignment horizontal="center"/>
    </xf>
    <xf numFmtId="0" fontId="28" fillId="55" borderId="0" xfId="499" applyFont="1" applyFill="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0" borderId="12" xfId="0" applyFont="1" applyBorder="1" applyAlignment="1">
      <alignment horizontal="center" vertical="center"/>
    </xf>
    <xf numFmtId="0" fontId="34" fillId="0" borderId="0" xfId="0" applyFont="1" applyBorder="1" applyAlignment="1">
      <alignment horizontal="center" vertical="center"/>
    </xf>
    <xf numFmtId="0" fontId="34" fillId="0" borderId="17" xfId="0" applyFont="1" applyBorder="1" applyAlignment="1">
      <alignment horizontal="center" vertical="center"/>
    </xf>
    <xf numFmtId="0" fontId="35" fillId="59" borderId="99" xfId="0" applyFont="1" applyFill="1" applyBorder="1" applyAlignment="1">
      <alignment horizontal="center" vertical="center" wrapText="1"/>
    </xf>
    <xf numFmtId="0" fontId="35" fillId="59" borderId="69" xfId="0" applyFont="1" applyFill="1" applyBorder="1" applyAlignment="1">
      <alignment horizontal="center" vertical="center" wrapText="1"/>
    </xf>
    <xf numFmtId="0" fontId="35" fillId="57" borderId="77" xfId="0" applyFont="1" applyFill="1" applyBorder="1" applyAlignment="1">
      <alignment horizontal="center" vertical="center" wrapText="1"/>
    </xf>
    <xf numFmtId="0" fontId="35" fillId="57" borderId="86" xfId="0" applyFont="1" applyFill="1" applyBorder="1" applyAlignment="1">
      <alignment horizontal="center" vertical="center" wrapText="1"/>
    </xf>
    <xf numFmtId="0" fontId="35" fillId="57" borderId="76" xfId="0" applyFont="1" applyFill="1" applyBorder="1" applyAlignment="1">
      <alignment horizontal="center" vertical="center" wrapText="1"/>
    </xf>
    <xf numFmtId="17" fontId="32" fillId="0" borderId="12" xfId="0" quotePrefix="1" applyNumberFormat="1" applyFont="1" applyBorder="1" applyAlignment="1">
      <alignment horizontal="center" vertical="center"/>
    </xf>
    <xf numFmtId="0" fontId="35" fillId="57" borderId="84" xfId="0" applyFont="1" applyFill="1" applyBorder="1" applyAlignment="1">
      <alignment horizontal="center" vertical="center" wrapText="1"/>
    </xf>
    <xf numFmtId="0" fontId="35" fillId="57" borderId="85" xfId="0" applyFont="1" applyFill="1" applyBorder="1" applyAlignment="1">
      <alignment horizontal="center" vertical="center" wrapText="1"/>
    </xf>
    <xf numFmtId="0" fontId="36" fillId="0" borderId="18" xfId="0" applyFont="1" applyBorder="1" applyAlignment="1">
      <alignment vertical="distributed" wrapText="1"/>
    </xf>
    <xf numFmtId="0" fontId="36" fillId="0" borderId="19" xfId="0" applyFont="1" applyBorder="1" applyAlignment="1">
      <alignment vertical="distributed" wrapText="1"/>
    </xf>
    <xf numFmtId="0" fontId="36" fillId="0" borderId="20" xfId="0" applyFont="1" applyBorder="1" applyAlignment="1">
      <alignment vertical="distributed" wrapText="1"/>
    </xf>
    <xf numFmtId="0" fontId="36" fillId="0" borderId="91" xfId="0" applyFont="1" applyBorder="1" applyAlignment="1">
      <alignment vertical="distributed" wrapText="1"/>
    </xf>
    <xf numFmtId="0" fontId="36" fillId="0" borderId="92" xfId="0" applyFont="1" applyBorder="1" applyAlignment="1">
      <alignment vertical="distributed" wrapText="1"/>
    </xf>
    <xf numFmtId="0" fontId="36" fillId="0" borderId="93" xfId="0" applyFont="1" applyBorder="1" applyAlignment="1">
      <alignment vertical="distributed" wrapText="1"/>
    </xf>
    <xf numFmtId="0" fontId="35" fillId="55" borderId="84" xfId="0" applyFont="1" applyFill="1" applyBorder="1" applyAlignment="1">
      <alignment horizontal="center" vertical="center" wrapText="1"/>
    </xf>
    <xf numFmtId="0" fontId="35" fillId="55" borderId="85" xfId="0" applyFont="1" applyFill="1" applyBorder="1" applyAlignment="1">
      <alignment horizontal="center" vertical="center" wrapText="1"/>
    </xf>
    <xf numFmtId="0" fontId="35" fillId="55" borderId="94" xfId="0" applyFont="1" applyFill="1" applyBorder="1" applyAlignment="1">
      <alignment horizontal="center" vertical="center" wrapText="1"/>
    </xf>
    <xf numFmtId="0" fontId="35" fillId="55" borderId="95" xfId="0" applyFont="1" applyFill="1" applyBorder="1" applyAlignment="1">
      <alignment horizontal="center" vertical="center" wrapText="1"/>
    </xf>
    <xf numFmtId="0" fontId="35" fillId="0" borderId="96"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97"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231"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30" xfId="0" applyFont="1" applyBorder="1" applyAlignment="1">
      <alignment horizontal="center" vertical="center" wrapText="1"/>
    </xf>
    <xf numFmtId="0" fontId="35" fillId="0" borderId="85" xfId="0" applyFont="1" applyBorder="1" applyAlignment="1">
      <alignment horizontal="center" vertical="center" wrapText="1"/>
    </xf>
    <xf numFmtId="0" fontId="35" fillId="55" borderId="82" xfId="0" applyFont="1" applyFill="1" applyBorder="1" applyAlignment="1">
      <alignment horizontal="center" vertical="center" wrapText="1"/>
    </xf>
    <xf numFmtId="0" fontId="35" fillId="55" borderId="83" xfId="0" applyFont="1" applyFill="1" applyBorder="1" applyAlignment="1">
      <alignment horizontal="center" vertical="center" wrapText="1"/>
    </xf>
    <xf numFmtId="0" fontId="35" fillId="0" borderId="65" xfId="0" applyFont="1" applyBorder="1" applyAlignment="1">
      <alignment horizontal="center" vertical="center" wrapText="1"/>
    </xf>
    <xf numFmtId="0" fontId="35" fillId="0" borderId="86" xfId="0" applyFont="1" applyBorder="1" applyAlignment="1">
      <alignment horizontal="center" vertical="center" wrapText="1"/>
    </xf>
    <xf numFmtId="0" fontId="35" fillId="55" borderId="87" xfId="0" applyFont="1" applyFill="1" applyBorder="1" applyAlignment="1">
      <alignment horizontal="center" vertical="center" wrapText="1"/>
    </xf>
    <xf numFmtId="0" fontId="35" fillId="55" borderId="88" xfId="0" applyFont="1" applyFill="1" applyBorder="1" applyAlignment="1">
      <alignment horizontal="center" vertical="center" wrapText="1"/>
    </xf>
    <xf numFmtId="0" fontId="35" fillId="55" borderId="89" xfId="0" applyFont="1" applyFill="1" applyBorder="1" applyAlignment="1">
      <alignment horizontal="center" vertical="center" wrapText="1"/>
    </xf>
    <xf numFmtId="0" fontId="35" fillId="55" borderId="90" xfId="0" applyFont="1" applyFill="1" applyBorder="1" applyAlignment="1">
      <alignment horizontal="center" vertical="center" wrapText="1"/>
    </xf>
    <xf numFmtId="0" fontId="28" fillId="55" borderId="18" xfId="484" applyFont="1" applyFill="1" applyBorder="1" applyAlignment="1">
      <alignment horizontal="left" indent="1"/>
    </xf>
    <xf numFmtId="168" fontId="28" fillId="55" borderId="19" xfId="484" applyNumberFormat="1" applyFont="1" applyFill="1" applyBorder="1" applyAlignment="1">
      <alignment horizontal="left" indent="1"/>
    </xf>
    <xf numFmtId="0" fontId="28" fillId="55" borderId="102" xfId="484" applyFont="1" applyFill="1" applyBorder="1" applyAlignment="1">
      <alignment horizontal="left" indent="1"/>
    </xf>
    <xf numFmtId="0" fontId="28" fillId="55" borderId="52" xfId="484" applyFont="1" applyFill="1" applyBorder="1" applyAlignment="1">
      <alignment horizontal="left" indent="1"/>
    </xf>
    <xf numFmtId="0" fontId="28" fillId="55" borderId="12" xfId="484" applyFont="1" applyFill="1" applyBorder="1" applyAlignment="1">
      <alignment horizontal="center"/>
    </xf>
    <xf numFmtId="0" fontId="28" fillId="55" borderId="0" xfId="484" applyFont="1" applyFill="1" applyAlignment="1">
      <alignment horizontal="center"/>
    </xf>
    <xf numFmtId="0" fontId="28" fillId="55" borderId="17" xfId="484" applyFont="1" applyFill="1" applyBorder="1" applyAlignment="1">
      <alignment horizontal="center"/>
    </xf>
    <xf numFmtId="0" fontId="28" fillId="0" borderId="30" xfId="484" applyFont="1" applyBorder="1" applyAlignment="1">
      <alignment horizontal="center" vertical="center"/>
    </xf>
    <xf numFmtId="0" fontId="28" fillId="0" borderId="31" xfId="484" applyFont="1" applyBorder="1" applyAlignment="1">
      <alignment horizontal="center" vertical="center"/>
    </xf>
    <xf numFmtId="0" fontId="28" fillId="0" borderId="32" xfId="484" applyFont="1" applyBorder="1" applyAlignment="1">
      <alignment horizontal="center" vertical="center"/>
    </xf>
    <xf numFmtId="0" fontId="7" fillId="0" borderId="0" xfId="484" applyAlignment="1">
      <alignment horizontal="left" vertical="center" wrapText="1"/>
    </xf>
    <xf numFmtId="0" fontId="28" fillId="55" borderId="30" xfId="484" applyFont="1" applyFill="1" applyBorder="1" applyAlignment="1">
      <alignment horizontal="center" vertical="center"/>
    </xf>
    <xf numFmtId="0" fontId="28" fillId="55" borderId="31" xfId="484" applyFont="1" applyFill="1" applyBorder="1" applyAlignment="1">
      <alignment horizontal="center" vertical="center"/>
    </xf>
    <xf numFmtId="0" fontId="28" fillId="55" borderId="32" xfId="484" applyFont="1" applyFill="1" applyBorder="1" applyAlignment="1">
      <alignment horizontal="center" vertical="center"/>
    </xf>
    <xf numFmtId="0" fontId="28" fillId="0" borderId="12" xfId="484" applyFont="1" applyBorder="1" applyAlignment="1">
      <alignment horizontal="center" vertical="center"/>
    </xf>
    <xf numFmtId="0" fontId="28" fillId="0" borderId="0" xfId="484" applyFont="1" applyAlignment="1">
      <alignment horizontal="center" vertical="center"/>
    </xf>
    <xf numFmtId="0" fontId="28" fillId="0" borderId="17" xfId="484" applyFont="1" applyBorder="1" applyAlignment="1">
      <alignment horizontal="center" vertical="center"/>
    </xf>
    <xf numFmtId="0" fontId="76" fillId="58" borderId="201" xfId="484" applyFont="1" applyFill="1" applyBorder="1" applyAlignment="1">
      <alignment horizontal="center"/>
    </xf>
    <xf numFmtId="0" fontId="76" fillId="58" borderId="205" xfId="484" applyFont="1" applyFill="1" applyBorder="1" applyAlignment="1">
      <alignment horizontal="center"/>
    </xf>
    <xf numFmtId="0" fontId="76" fillId="58" borderId="202" xfId="484" applyFont="1" applyFill="1" applyBorder="1" applyAlignment="1">
      <alignment horizontal="center"/>
    </xf>
    <xf numFmtId="0" fontId="90" fillId="0" borderId="211" xfId="484" applyFont="1" applyBorder="1" applyAlignment="1">
      <alignment horizontal="center"/>
    </xf>
    <xf numFmtId="0" fontId="90" fillId="0" borderId="210" xfId="484" applyFont="1" applyBorder="1" applyAlignment="1">
      <alignment horizontal="center"/>
    </xf>
    <xf numFmtId="0" fontId="90" fillId="0" borderId="15" xfId="484" applyFont="1" applyBorder="1" applyAlignment="1">
      <alignment horizontal="center"/>
    </xf>
    <xf numFmtId="0" fontId="90" fillId="0" borderId="0" xfId="484" applyFont="1" applyAlignment="1">
      <alignment horizontal="center"/>
    </xf>
    <xf numFmtId="0" fontId="90" fillId="0" borderId="13" xfId="484" applyFont="1" applyBorder="1" applyAlignment="1">
      <alignment horizontal="center"/>
    </xf>
    <xf numFmtId="0" fontId="28" fillId="0" borderId="201" xfId="484" applyFont="1" applyBorder="1" applyAlignment="1">
      <alignment horizontal="center"/>
    </xf>
    <xf numFmtId="0" fontId="28" fillId="0" borderId="205" xfId="484" applyFont="1" applyBorder="1" applyAlignment="1">
      <alignment horizontal="center"/>
    </xf>
    <xf numFmtId="0" fontId="28" fillId="0" borderId="202" xfId="484" applyFont="1" applyBorder="1" applyAlignment="1">
      <alignment horizontal="center"/>
    </xf>
    <xf numFmtId="0" fontId="28" fillId="55" borderId="12" xfId="484" applyFont="1" applyFill="1" applyBorder="1" applyAlignment="1">
      <alignment horizontal="center" vertical="center"/>
    </xf>
    <xf numFmtId="0" fontId="28" fillId="55" borderId="0" xfId="484" applyFont="1" applyFill="1" applyAlignment="1">
      <alignment horizontal="center" vertical="center"/>
    </xf>
    <xf numFmtId="0" fontId="28" fillId="55" borderId="17" xfId="484" applyFont="1" applyFill="1" applyBorder="1" applyAlignment="1">
      <alignment horizontal="center" vertical="center"/>
    </xf>
    <xf numFmtId="17" fontId="28" fillId="55" borderId="100" xfId="484" quotePrefix="1" applyNumberFormat="1" applyFont="1" applyFill="1" applyBorder="1" applyAlignment="1">
      <alignment horizontal="center"/>
    </xf>
    <xf numFmtId="0" fontId="28" fillId="55" borderId="101" xfId="484" applyFont="1" applyFill="1" applyBorder="1" applyAlignment="1">
      <alignment horizontal="center"/>
    </xf>
    <xf numFmtId="0" fontId="28" fillId="55" borderId="104" xfId="484" applyFont="1" applyFill="1" applyBorder="1" applyAlignment="1">
      <alignment horizontal="center"/>
    </xf>
    <xf numFmtId="0" fontId="36" fillId="55" borderId="18" xfId="484" applyFont="1" applyFill="1" applyBorder="1" applyAlignment="1">
      <alignment horizontal="left"/>
    </xf>
    <xf numFmtId="0" fontId="36" fillId="55" borderId="19" xfId="484" applyFont="1" applyFill="1" applyBorder="1" applyAlignment="1">
      <alignment horizontal="left"/>
    </xf>
    <xf numFmtId="0" fontId="36" fillId="55" borderId="20" xfId="484" applyFont="1" applyFill="1" applyBorder="1" applyAlignment="1">
      <alignment horizontal="left"/>
    </xf>
    <xf numFmtId="0" fontId="28" fillId="55" borderId="100" xfId="484" applyFont="1" applyFill="1" applyBorder="1" applyAlignment="1">
      <alignment horizontal="center"/>
    </xf>
    <xf numFmtId="0" fontId="28" fillId="55" borderId="173" xfId="484" applyFont="1" applyFill="1" applyBorder="1" applyAlignment="1">
      <alignment horizontal="left" indent="1"/>
    </xf>
    <xf numFmtId="0" fontId="7" fillId="55" borderId="103" xfId="484" applyFill="1" applyBorder="1" applyAlignment="1">
      <alignment horizontal="left" indent="1"/>
    </xf>
    <xf numFmtId="0" fontId="28" fillId="55" borderId="0" xfId="484" applyFont="1" applyFill="1" applyBorder="1" applyAlignment="1">
      <alignment horizontal="center" vertical="center"/>
    </xf>
    <xf numFmtId="0" fontId="35" fillId="55" borderId="0" xfId="484" applyFont="1" applyFill="1" applyAlignment="1">
      <alignment horizontal="center"/>
    </xf>
    <xf numFmtId="0" fontId="27" fillId="0" borderId="0" xfId="484" applyFont="1" applyAlignment="1">
      <alignment horizontal="left"/>
    </xf>
    <xf numFmtId="0" fontId="7" fillId="0" borderId="0" xfId="484" applyAlignment="1">
      <alignment horizontal="center"/>
    </xf>
    <xf numFmtId="0" fontId="76" fillId="55" borderId="30" xfId="0" applyFont="1" applyFill="1" applyBorder="1" applyAlignment="1">
      <alignment horizontal="center"/>
    </xf>
    <xf numFmtId="0" fontId="76" fillId="55" borderId="31" xfId="0" applyFont="1" applyFill="1" applyBorder="1" applyAlignment="1">
      <alignment horizontal="center"/>
    </xf>
    <xf numFmtId="0" fontId="76" fillId="55" borderId="32" xfId="0" applyFont="1" applyFill="1" applyBorder="1" applyAlignment="1">
      <alignment horizontal="center"/>
    </xf>
    <xf numFmtId="0" fontId="28" fillId="0" borderId="199" xfId="0" applyFont="1" applyBorder="1" applyAlignment="1">
      <alignment horizontal="center" vertical="center"/>
    </xf>
    <xf numFmtId="0" fontId="28" fillId="0" borderId="247" xfId="0" applyFont="1" applyBorder="1" applyAlignment="1">
      <alignment horizontal="center" vertical="center"/>
    </xf>
    <xf numFmtId="0" fontId="28" fillId="0" borderId="201" xfId="0" applyFont="1" applyBorder="1" applyAlignment="1">
      <alignment horizontal="center" vertical="center"/>
    </xf>
    <xf numFmtId="0" fontId="28" fillId="0" borderId="205" xfId="0" applyFont="1" applyBorder="1" applyAlignment="1">
      <alignment horizontal="center" vertical="center"/>
    </xf>
    <xf numFmtId="0" fontId="28" fillId="0" borderId="204" xfId="0" applyFont="1" applyBorder="1" applyAlignment="1">
      <alignment horizontal="center" vertical="center"/>
    </xf>
    <xf numFmtId="0" fontId="28" fillId="55" borderId="226" xfId="0" applyFont="1" applyFill="1" applyBorder="1" applyAlignment="1">
      <alignment horizontal="center" vertical="center"/>
    </xf>
    <xf numFmtId="0" fontId="28" fillId="55" borderId="27" xfId="0" applyFont="1" applyFill="1" applyBorder="1" applyAlignment="1">
      <alignment horizontal="center" vertical="center"/>
    </xf>
    <xf numFmtId="0" fontId="28" fillId="55" borderId="203" xfId="0" applyFont="1" applyFill="1" applyBorder="1" applyAlignment="1">
      <alignment horizontal="center" vertical="center"/>
    </xf>
    <xf numFmtId="0" fontId="28" fillId="55" borderId="199" xfId="0" applyFont="1" applyFill="1" applyBorder="1" applyAlignment="1">
      <alignment horizontal="center" vertical="center"/>
    </xf>
    <xf numFmtId="0" fontId="6" fillId="55" borderId="27" xfId="0" applyFont="1" applyFill="1" applyBorder="1" applyAlignment="1">
      <alignment horizontal="left"/>
    </xf>
    <xf numFmtId="0" fontId="6" fillId="55" borderId="205" xfId="0" applyFont="1" applyFill="1" applyBorder="1" applyAlignment="1">
      <alignment horizontal="left"/>
    </xf>
    <xf numFmtId="0" fontId="6" fillId="55" borderId="204" xfId="0" applyFont="1" applyFill="1" applyBorder="1" applyAlignment="1">
      <alignment horizontal="left"/>
    </xf>
    <xf numFmtId="0" fontId="6" fillId="55" borderId="25" xfId="0" applyFont="1" applyFill="1" applyBorder="1" applyAlignment="1">
      <alignment horizontal="left" vertical="center"/>
    </xf>
    <xf numFmtId="0" fontId="6" fillId="55" borderId="165" xfId="0" applyFont="1" applyFill="1" applyBorder="1" applyAlignment="1">
      <alignment horizontal="left" vertical="center"/>
    </xf>
    <xf numFmtId="0" fontId="6" fillId="55" borderId="166" xfId="0" applyFont="1" applyFill="1" applyBorder="1" applyAlignment="1">
      <alignment horizontal="left" vertical="center"/>
    </xf>
    <xf numFmtId="0" fontId="0" fillId="0" borderId="0" xfId="0" applyAlignment="1">
      <alignment horizontal="center" vertical="top"/>
    </xf>
    <xf numFmtId="0" fontId="28" fillId="55" borderId="11" xfId="0" applyFont="1" applyFill="1" applyBorder="1" applyAlignment="1">
      <alignment horizontal="center" vertical="center"/>
    </xf>
    <xf numFmtId="0" fontId="28" fillId="55" borderId="201" xfId="0" applyFont="1" applyFill="1" applyBorder="1" applyAlignment="1">
      <alignment horizontal="center" vertical="center"/>
    </xf>
    <xf numFmtId="0" fontId="28" fillId="55" borderId="205" xfId="0" applyFont="1" applyFill="1" applyBorder="1" applyAlignment="1">
      <alignment horizontal="center" vertical="center"/>
    </xf>
    <xf numFmtId="0" fontId="28" fillId="55" borderId="202" xfId="0" applyFont="1" applyFill="1" applyBorder="1" applyAlignment="1">
      <alignment horizontal="center" vertical="center"/>
    </xf>
    <xf numFmtId="3" fontId="0" fillId="0" borderId="0" xfId="0" applyNumberFormat="1" applyAlignment="1">
      <alignment horizontal="center" vertical="top"/>
    </xf>
    <xf numFmtId="0" fontId="32" fillId="55" borderId="0" xfId="0" applyFont="1" applyFill="1" applyAlignment="1"/>
    <xf numFmtId="0" fontId="28" fillId="55" borderId="27" xfId="484" applyFont="1" applyFill="1" applyBorder="1" applyAlignment="1">
      <alignment horizontal="center"/>
    </xf>
    <xf numFmtId="0" fontId="28" fillId="55" borderId="205" xfId="484" applyFont="1" applyFill="1" applyBorder="1" applyAlignment="1">
      <alignment horizontal="center"/>
    </xf>
    <xf numFmtId="0" fontId="28" fillId="55" borderId="202" xfId="484" applyFont="1" applyFill="1" applyBorder="1" applyAlignment="1">
      <alignment horizontal="center"/>
    </xf>
    <xf numFmtId="0" fontId="28" fillId="55" borderId="25" xfId="484" applyFont="1" applyFill="1" applyBorder="1" applyAlignment="1">
      <alignment horizontal="center"/>
    </xf>
    <xf numFmtId="0" fontId="28" fillId="55" borderId="165" xfId="484" applyFont="1" applyFill="1" applyBorder="1" applyAlignment="1">
      <alignment horizontal="center"/>
    </xf>
    <xf numFmtId="0" fontId="28" fillId="55" borderId="184" xfId="484" applyFont="1" applyFill="1" applyBorder="1" applyAlignment="1">
      <alignment horizontal="center"/>
    </xf>
    <xf numFmtId="0" fontId="7" fillId="55" borderId="12" xfId="484" applyFill="1" applyBorder="1" applyAlignment="1">
      <alignment horizontal="left" vertical="center"/>
    </xf>
    <xf numFmtId="0" fontId="7" fillId="55" borderId="0" xfId="484" applyFill="1" applyAlignment="1">
      <alignment horizontal="left" vertical="center"/>
    </xf>
    <xf numFmtId="0" fontId="7" fillId="55" borderId="17" xfId="484" applyFill="1" applyBorder="1" applyAlignment="1">
      <alignment horizontal="left" vertical="center"/>
    </xf>
    <xf numFmtId="0" fontId="6" fillId="55" borderId="203" xfId="484" applyFont="1" applyFill="1" applyBorder="1" applyAlignment="1">
      <alignment horizontal="center" vertical="center" wrapText="1"/>
    </xf>
    <xf numFmtId="0" fontId="6" fillId="55" borderId="10" xfId="484" applyFont="1" applyFill="1" applyBorder="1" applyAlignment="1">
      <alignment horizontal="center" vertical="center" wrapText="1"/>
    </xf>
    <xf numFmtId="0" fontId="7" fillId="55" borderId="203" xfId="484" applyFill="1" applyBorder="1" applyAlignment="1">
      <alignment horizontal="center" vertical="center" wrapText="1"/>
    </xf>
    <xf numFmtId="0" fontId="7" fillId="55" borderId="10" xfId="484" applyFill="1" applyBorder="1" applyAlignment="1">
      <alignment horizontal="center" vertical="center" wrapText="1"/>
    </xf>
    <xf numFmtId="0" fontId="6" fillId="55" borderId="207" xfId="484" applyFont="1" applyFill="1" applyBorder="1" applyAlignment="1">
      <alignment horizontal="center" vertical="center" wrapText="1"/>
    </xf>
    <xf numFmtId="0" fontId="6" fillId="55" borderId="79" xfId="484" applyFont="1" applyFill="1" applyBorder="1" applyAlignment="1">
      <alignment horizontal="center" vertical="center" wrapText="1"/>
    </xf>
    <xf numFmtId="0" fontId="7" fillId="55" borderId="200" xfId="484" applyFill="1" applyBorder="1" applyAlignment="1">
      <alignment horizontal="center" vertical="center" wrapText="1"/>
    </xf>
    <xf numFmtId="0" fontId="7" fillId="55" borderId="107" xfId="484" applyFill="1" applyBorder="1" applyAlignment="1">
      <alignment horizontal="center" vertical="center" wrapText="1"/>
    </xf>
    <xf numFmtId="0" fontId="7" fillId="55" borderId="207" xfId="484" applyFill="1" applyBorder="1" applyAlignment="1">
      <alignment horizontal="center" vertical="center" wrapText="1"/>
    </xf>
    <xf numFmtId="0" fontId="7" fillId="55" borderId="79" xfId="484" applyFill="1" applyBorder="1" applyAlignment="1">
      <alignment horizontal="center" vertical="center" wrapText="1"/>
    </xf>
    <xf numFmtId="0" fontId="28" fillId="0" borderId="201" xfId="484" applyFont="1" applyBorder="1" applyAlignment="1">
      <alignment horizontal="center" vertical="center"/>
    </xf>
    <xf numFmtId="0" fontId="28" fillId="0" borderId="202" xfId="484" applyFont="1" applyBorder="1" applyAlignment="1">
      <alignment horizontal="center" vertical="center"/>
    </xf>
    <xf numFmtId="0" fontId="28" fillId="0" borderId="203" xfId="484" applyFont="1" applyBorder="1" applyAlignment="1">
      <alignment horizontal="center" vertical="center"/>
    </xf>
    <xf numFmtId="0" fontId="28" fillId="0" borderId="11" xfId="484" applyFont="1" applyBorder="1" applyAlignment="1">
      <alignment horizontal="center" vertical="center"/>
    </xf>
    <xf numFmtId="0" fontId="7" fillId="0" borderId="203" xfId="484" applyBorder="1" applyAlignment="1">
      <alignment horizontal="center" vertical="center" wrapText="1"/>
    </xf>
    <xf numFmtId="0" fontId="7" fillId="0" borderId="10" xfId="484" applyBorder="1" applyAlignment="1">
      <alignment horizontal="center" vertical="center" wrapText="1"/>
    </xf>
    <xf numFmtId="0" fontId="28" fillId="55" borderId="180" xfId="484" applyFont="1" applyFill="1" applyBorder="1" applyAlignment="1">
      <alignment horizontal="center" vertical="center" wrapText="1"/>
    </xf>
    <xf numFmtId="0" fontId="28" fillId="55" borderId="116" xfId="484" applyFont="1" applyFill="1" applyBorder="1" applyAlignment="1">
      <alignment horizontal="center" vertical="center" wrapText="1"/>
    </xf>
    <xf numFmtId="0" fontId="28" fillId="55" borderId="167" xfId="484" applyFont="1" applyFill="1" applyBorder="1" applyAlignment="1">
      <alignment horizontal="center" vertical="center" wrapText="1"/>
    </xf>
    <xf numFmtId="0" fontId="28" fillId="55" borderId="181" xfId="484" applyFont="1" applyFill="1" applyBorder="1" applyAlignment="1">
      <alignment horizontal="center" vertical="center" wrapText="1"/>
    </xf>
    <xf numFmtId="0" fontId="28" fillId="55" borderId="79" xfId="484" applyFont="1" applyFill="1" applyBorder="1" applyAlignment="1">
      <alignment horizontal="center" vertical="center" wrapText="1"/>
    </xf>
    <xf numFmtId="0" fontId="28" fillId="55" borderId="105" xfId="484" applyFont="1" applyFill="1" applyBorder="1" applyAlignment="1">
      <alignment horizontal="center" vertical="center" wrapText="1"/>
    </xf>
    <xf numFmtId="0" fontId="28" fillId="55" borderId="182" xfId="484" applyFont="1" applyFill="1" applyBorder="1" applyAlignment="1">
      <alignment horizontal="center" vertical="center"/>
    </xf>
    <xf numFmtId="0" fontId="28" fillId="55" borderId="36" xfId="484" applyFont="1" applyFill="1" applyBorder="1" applyAlignment="1">
      <alignment horizontal="center" vertical="center"/>
    </xf>
    <xf numFmtId="0" fontId="28" fillId="55" borderId="183" xfId="484" applyFont="1" applyFill="1" applyBorder="1" applyAlignment="1">
      <alignment horizontal="center" vertical="center"/>
    </xf>
    <xf numFmtId="0" fontId="28" fillId="55" borderId="37" xfId="484" applyFont="1" applyFill="1" applyBorder="1" applyAlignment="1">
      <alignment horizontal="center" vertical="center"/>
    </xf>
    <xf numFmtId="0" fontId="28" fillId="0" borderId="200" xfId="484" applyFont="1" applyBorder="1" applyAlignment="1">
      <alignment horizontal="center" vertical="center"/>
    </xf>
    <xf numFmtId="0" fontId="28" fillId="0" borderId="106" xfId="484" applyFont="1" applyBorder="1" applyAlignment="1">
      <alignment horizontal="center" vertical="center"/>
    </xf>
    <xf numFmtId="0" fontId="28" fillId="0" borderId="204" xfId="484" applyFont="1" applyBorder="1" applyAlignment="1">
      <alignment horizontal="center" vertical="center"/>
    </xf>
    <xf numFmtId="0" fontId="28" fillId="55" borderId="26" xfId="484" applyFont="1" applyFill="1" applyBorder="1" applyAlignment="1">
      <alignment horizontal="center" vertical="center" wrapText="1"/>
    </xf>
    <xf numFmtId="0" fontId="28" fillId="55" borderId="187" xfId="484" applyFont="1" applyFill="1" applyBorder="1" applyAlignment="1">
      <alignment horizontal="center" vertical="center" wrapText="1"/>
    </xf>
    <xf numFmtId="0" fontId="28" fillId="55" borderId="185" xfId="484" applyFont="1" applyFill="1" applyBorder="1" applyAlignment="1">
      <alignment horizontal="center" vertical="center" wrapText="1"/>
    </xf>
    <xf numFmtId="0" fontId="28" fillId="55" borderId="226" xfId="484" applyFont="1" applyFill="1" applyBorder="1" applyAlignment="1">
      <alignment horizontal="center" vertical="center" wrapText="1"/>
    </xf>
    <xf numFmtId="0" fontId="28" fillId="55" borderId="199" xfId="484" applyFont="1" applyFill="1" applyBorder="1" applyAlignment="1">
      <alignment horizontal="center" vertical="center" wrapText="1"/>
    </xf>
    <xf numFmtId="0" fontId="28" fillId="55" borderId="27" xfId="484" applyFont="1" applyFill="1" applyBorder="1" applyAlignment="1">
      <alignment horizontal="center" vertical="center" wrapText="1"/>
    </xf>
    <xf numFmtId="0" fontId="28" fillId="55" borderId="205" xfId="484" applyFont="1" applyFill="1" applyBorder="1" applyAlignment="1">
      <alignment horizontal="center" vertical="center" wrapText="1"/>
    </xf>
    <xf numFmtId="0" fontId="28" fillId="55" borderId="202" xfId="484" applyFont="1" applyFill="1" applyBorder="1" applyAlignment="1">
      <alignment horizontal="center" vertical="center" wrapText="1"/>
    </xf>
    <xf numFmtId="0" fontId="6" fillId="0" borderId="203" xfId="484" applyFont="1" applyBorder="1" applyAlignment="1">
      <alignment horizontal="center" vertical="center" wrapText="1"/>
    </xf>
    <xf numFmtId="0" fontId="6" fillId="0" borderId="10" xfId="484" applyFont="1" applyBorder="1" applyAlignment="1">
      <alignment horizontal="center" vertical="center" wrapText="1"/>
    </xf>
    <xf numFmtId="0" fontId="28" fillId="55" borderId="203" xfId="484" applyFont="1" applyFill="1" applyBorder="1" applyAlignment="1">
      <alignment horizontal="center" vertical="center"/>
    </xf>
    <xf numFmtId="0" fontId="28" fillId="55" borderId="11" xfId="484" applyFont="1" applyFill="1" applyBorder="1" applyAlignment="1">
      <alignment horizontal="center" vertical="center"/>
    </xf>
    <xf numFmtId="0" fontId="28" fillId="55" borderId="33" xfId="484" applyFont="1" applyFill="1" applyBorder="1" applyAlignment="1">
      <alignment horizontal="center" vertical="center"/>
    </xf>
    <xf numFmtId="0" fontId="28" fillId="55" borderId="22" xfId="484" applyFont="1" applyFill="1" applyBorder="1" applyAlignment="1">
      <alignment horizontal="center" vertical="center"/>
    </xf>
    <xf numFmtId="0" fontId="28" fillId="55" borderId="23" xfId="484" applyFont="1" applyFill="1" applyBorder="1" applyAlignment="1">
      <alignment horizontal="center" vertical="center"/>
    </xf>
    <xf numFmtId="0" fontId="28" fillId="55" borderId="24" xfId="484" applyFont="1" applyFill="1" applyBorder="1" applyAlignment="1">
      <alignment horizontal="center" vertical="center"/>
    </xf>
    <xf numFmtId="0" fontId="28" fillId="55" borderId="34" xfId="484" applyFont="1" applyFill="1" applyBorder="1" applyAlignment="1">
      <alignment horizontal="center" vertical="center"/>
    </xf>
    <xf numFmtId="0" fontId="28" fillId="55" borderId="108" xfId="484" applyFont="1" applyFill="1" applyBorder="1" applyAlignment="1">
      <alignment horizontal="center" vertical="center" wrapText="1"/>
    </xf>
    <xf numFmtId="0" fontId="28" fillId="55" borderId="109" xfId="484" applyFont="1" applyFill="1" applyBorder="1" applyAlignment="1">
      <alignment horizontal="center" vertical="center" wrapText="1"/>
    </xf>
    <xf numFmtId="0" fontId="28" fillId="55" borderId="110" xfId="484" applyFont="1" applyFill="1" applyBorder="1" applyAlignment="1">
      <alignment horizontal="center" vertical="center" wrapText="1"/>
    </xf>
    <xf numFmtId="4" fontId="28" fillId="55" borderId="111" xfId="484" applyNumberFormat="1" applyFont="1" applyFill="1" applyBorder="1" applyAlignment="1">
      <alignment horizontal="center" vertical="center" wrapText="1"/>
    </xf>
    <xf numFmtId="4" fontId="28" fillId="55" borderId="112" xfId="484" applyNumberFormat="1" applyFont="1" applyFill="1" applyBorder="1" applyAlignment="1">
      <alignment horizontal="center" vertical="center" wrapText="1"/>
    </xf>
    <xf numFmtId="4" fontId="28" fillId="55" borderId="113" xfId="484" applyNumberFormat="1" applyFont="1" applyFill="1" applyBorder="1" applyAlignment="1">
      <alignment horizontal="center" vertical="center" wrapText="1"/>
    </xf>
    <xf numFmtId="0" fontId="28" fillId="55" borderId="199" xfId="484" applyFont="1" applyFill="1" applyBorder="1" applyAlignment="1">
      <alignment horizontal="center" vertical="center"/>
    </xf>
    <xf numFmtId="0" fontId="28" fillId="55" borderId="247" xfId="484" applyFont="1" applyFill="1" applyBorder="1" applyAlignment="1">
      <alignment horizontal="center" vertical="center"/>
    </xf>
    <xf numFmtId="0" fontId="28" fillId="55" borderId="201" xfId="484" applyFont="1" applyFill="1" applyBorder="1" applyAlignment="1">
      <alignment horizontal="center" vertical="center"/>
    </xf>
    <xf numFmtId="0" fontId="28" fillId="55" borderId="205" xfId="484" applyFont="1" applyFill="1" applyBorder="1" applyAlignment="1">
      <alignment horizontal="center" vertical="center"/>
    </xf>
    <xf numFmtId="0" fontId="28" fillId="55" borderId="204" xfId="484" applyFont="1" applyFill="1" applyBorder="1" applyAlignment="1">
      <alignment horizontal="center" vertical="center"/>
    </xf>
    <xf numFmtId="0" fontId="7" fillId="55" borderId="12" xfId="484" applyFill="1" applyBorder="1" applyAlignment="1">
      <alignment horizontal="left"/>
    </xf>
    <xf numFmtId="0" fontId="7" fillId="55" borderId="0" xfId="484" applyFill="1" applyAlignment="1">
      <alignment horizontal="left"/>
    </xf>
    <xf numFmtId="0" fontId="7" fillId="55" borderId="17" xfId="484" applyFill="1" applyBorder="1" applyAlignment="1">
      <alignment horizontal="left"/>
    </xf>
    <xf numFmtId="0" fontId="28" fillId="55" borderId="30" xfId="484" applyFont="1" applyFill="1" applyBorder="1" applyAlignment="1">
      <alignment horizontal="center"/>
    </xf>
    <xf numFmtId="0" fontId="28" fillId="55" borderId="31" xfId="484" applyFont="1" applyFill="1" applyBorder="1" applyAlignment="1">
      <alignment horizontal="center"/>
    </xf>
    <xf numFmtId="0" fontId="28" fillId="55" borderId="32" xfId="484" applyFont="1" applyFill="1" applyBorder="1" applyAlignment="1">
      <alignment horizontal="center"/>
    </xf>
    <xf numFmtId="0" fontId="28" fillId="55" borderId="114" xfId="484" applyFont="1" applyFill="1" applyBorder="1" applyAlignment="1">
      <alignment horizontal="center"/>
    </xf>
    <xf numFmtId="0" fontId="28" fillId="55" borderId="105" xfId="484" applyFont="1" applyFill="1" applyBorder="1" applyAlignment="1">
      <alignment horizontal="center"/>
    </xf>
    <xf numFmtId="0" fontId="28" fillId="55" borderId="115" xfId="484" applyFont="1" applyFill="1" applyBorder="1" applyAlignment="1">
      <alignment horizontal="center"/>
    </xf>
    <xf numFmtId="0" fontId="28" fillId="55" borderId="114" xfId="484" applyFont="1" applyFill="1" applyBorder="1" applyAlignment="1">
      <alignment horizontal="center" vertical="center" wrapText="1"/>
    </xf>
    <xf numFmtId="0" fontId="28" fillId="55" borderId="59" xfId="484" applyFont="1" applyFill="1" applyBorder="1" applyAlignment="1">
      <alignment horizontal="center" vertical="center" wrapText="1"/>
    </xf>
    <xf numFmtId="0" fontId="28" fillId="55" borderId="117" xfId="484" applyFont="1" applyFill="1" applyBorder="1" applyAlignment="1">
      <alignment horizontal="center" vertical="center" wrapText="1"/>
    </xf>
    <xf numFmtId="0" fontId="28" fillId="55" borderId="118" xfId="484" applyFont="1" applyFill="1" applyBorder="1" applyAlignment="1">
      <alignment horizontal="center" vertical="center" wrapText="1"/>
    </xf>
    <xf numFmtId="0" fontId="28" fillId="55" borderId="119" xfId="484" applyFont="1" applyFill="1" applyBorder="1" applyAlignment="1">
      <alignment horizontal="center" vertical="center" wrapText="1"/>
    </xf>
    <xf numFmtId="0" fontId="28" fillId="55" borderId="120" xfId="484" applyFont="1" applyFill="1" applyBorder="1" applyAlignment="1">
      <alignment horizontal="center" vertical="center" wrapText="1"/>
    </xf>
    <xf numFmtId="0" fontId="28" fillId="55" borderId="121" xfId="484" applyFont="1" applyFill="1" applyBorder="1" applyAlignment="1">
      <alignment horizontal="center" vertical="center" wrapText="1"/>
    </xf>
    <xf numFmtId="0" fontId="7" fillId="55" borderId="18" xfId="484" applyFill="1" applyBorder="1" applyAlignment="1">
      <alignment horizontal="left" vertical="center"/>
    </xf>
    <xf numFmtId="0" fontId="7" fillId="55" borderId="19" xfId="484" applyFill="1" applyBorder="1" applyAlignment="1">
      <alignment horizontal="left" vertical="center"/>
    </xf>
    <xf numFmtId="0" fontId="7" fillId="55" borderId="20" xfId="484" applyFill="1" applyBorder="1" applyAlignment="1">
      <alignment horizontal="left" vertical="center"/>
    </xf>
    <xf numFmtId="0" fontId="28" fillId="55" borderId="25" xfId="484" applyFont="1" applyFill="1" applyBorder="1" applyAlignment="1">
      <alignment horizontal="center" vertical="center" wrapText="1"/>
    </xf>
    <xf numFmtId="0" fontId="28" fillId="55" borderId="165" xfId="484" applyFont="1" applyFill="1" applyBorder="1" applyAlignment="1">
      <alignment horizontal="center" vertical="center" wrapText="1"/>
    </xf>
    <xf numFmtId="0" fontId="28" fillId="55" borderId="184" xfId="484" applyFont="1" applyFill="1" applyBorder="1" applyAlignment="1">
      <alignment horizontal="center" vertical="center" wrapText="1"/>
    </xf>
    <xf numFmtId="0" fontId="7" fillId="55" borderId="241" xfId="484" applyFill="1" applyBorder="1" applyAlignment="1">
      <alignment horizontal="left"/>
    </xf>
    <xf numFmtId="0" fontId="7" fillId="55" borderId="205" xfId="484" applyFill="1" applyBorder="1" applyAlignment="1">
      <alignment horizontal="left"/>
    </xf>
    <xf numFmtId="0" fontId="7" fillId="55" borderId="242" xfId="484" applyFill="1" applyBorder="1" applyAlignment="1">
      <alignment horizontal="left"/>
    </xf>
    <xf numFmtId="0" fontId="7" fillId="55" borderId="244" xfId="484" applyFill="1" applyBorder="1" applyAlignment="1">
      <alignment horizontal="left" vertical="center"/>
    </xf>
    <xf numFmtId="0" fontId="7" fillId="55" borderId="245" xfId="484" applyFill="1" applyBorder="1" applyAlignment="1">
      <alignment horizontal="left" vertical="center"/>
    </xf>
    <xf numFmtId="0" fontId="7" fillId="55" borderId="246" xfId="484" applyFill="1" applyBorder="1" applyAlignment="1">
      <alignment horizontal="left" vertical="center"/>
    </xf>
    <xf numFmtId="0" fontId="76" fillId="55" borderId="235" xfId="484" applyFont="1" applyFill="1" applyBorder="1" applyAlignment="1">
      <alignment horizontal="center"/>
    </xf>
    <xf numFmtId="0" fontId="76" fillId="55" borderId="236" xfId="484" applyFont="1" applyFill="1" applyBorder="1" applyAlignment="1">
      <alignment horizontal="center"/>
    </xf>
    <xf numFmtId="0" fontId="76" fillId="55" borderId="237" xfId="484" applyFont="1" applyFill="1" applyBorder="1" applyAlignment="1">
      <alignment horizontal="center"/>
    </xf>
    <xf numFmtId="0" fontId="76" fillId="55" borderId="238" xfId="484" applyFont="1" applyFill="1" applyBorder="1" applyAlignment="1">
      <alignment horizontal="center"/>
    </xf>
    <xf numFmtId="0" fontId="76" fillId="55" borderId="138" xfId="484" applyFont="1" applyFill="1" applyBorder="1" applyAlignment="1">
      <alignment horizontal="center"/>
    </xf>
    <xf numFmtId="0" fontId="76" fillId="55" borderId="239" xfId="484" applyFont="1" applyFill="1" applyBorder="1" applyAlignment="1">
      <alignment horizontal="center"/>
    </xf>
    <xf numFmtId="0" fontId="28" fillId="55" borderId="249" xfId="484" applyFont="1" applyFill="1" applyBorder="1" applyAlignment="1">
      <alignment horizontal="center" vertical="center"/>
    </xf>
    <xf numFmtId="0" fontId="28" fillId="55" borderId="242" xfId="484" applyFont="1" applyFill="1" applyBorder="1" applyAlignment="1">
      <alignment horizontal="center" vertical="center"/>
    </xf>
    <xf numFmtId="0" fontId="28" fillId="55" borderId="240" xfId="484" applyFont="1" applyFill="1" applyBorder="1" applyAlignment="1">
      <alignment horizontal="center" vertical="center"/>
    </xf>
    <xf numFmtId="0" fontId="28" fillId="55" borderId="241" xfId="484" applyFont="1" applyFill="1" applyBorder="1" applyAlignment="1">
      <alignment horizontal="center" vertical="center"/>
    </xf>
    <xf numFmtId="0" fontId="28" fillId="55" borderId="202" xfId="484" applyFont="1" applyFill="1" applyBorder="1" applyAlignment="1">
      <alignment horizontal="center" vertical="center"/>
    </xf>
    <xf numFmtId="0" fontId="6" fillId="55" borderId="18" xfId="484" applyFont="1" applyFill="1" applyBorder="1" applyAlignment="1">
      <alignment horizontal="left" vertical="center"/>
    </xf>
    <xf numFmtId="0" fontId="28" fillId="55" borderId="26" xfId="484" applyFont="1" applyFill="1" applyBorder="1" applyAlignment="1">
      <alignment horizontal="center" vertical="center"/>
    </xf>
    <xf numFmtId="0" fontId="28" fillId="55" borderId="187" xfId="484" applyFont="1" applyFill="1" applyBorder="1" applyAlignment="1">
      <alignment horizontal="center" vertical="center"/>
    </xf>
    <xf numFmtId="0" fontId="7" fillId="55" borderId="11" xfId="484" applyFill="1" applyBorder="1" applyAlignment="1">
      <alignment horizontal="center" vertical="center" wrapText="1"/>
    </xf>
    <xf numFmtId="0" fontId="28" fillId="55" borderId="170" xfId="484" applyFont="1" applyFill="1" applyBorder="1" applyAlignment="1">
      <alignment horizontal="center" vertical="center" wrapText="1"/>
    </xf>
    <xf numFmtId="0" fontId="28" fillId="55" borderId="29" xfId="484" applyFont="1" applyFill="1" applyBorder="1" applyAlignment="1">
      <alignment horizontal="center" vertical="center" wrapText="1"/>
    </xf>
    <xf numFmtId="0" fontId="28" fillId="55" borderId="24" xfId="484" applyFont="1" applyFill="1" applyBorder="1" applyAlignment="1">
      <alignment horizontal="center" vertical="center" wrapText="1"/>
    </xf>
    <xf numFmtId="4" fontId="28" fillId="55" borderId="122" xfId="484" applyNumberFormat="1" applyFont="1" applyFill="1" applyBorder="1" applyAlignment="1">
      <alignment horizontal="center" vertical="center" wrapText="1"/>
    </xf>
    <xf numFmtId="0" fontId="28" fillId="55" borderId="123" xfId="484" applyFont="1" applyFill="1" applyBorder="1" applyAlignment="1">
      <alignment horizontal="center" vertical="center"/>
    </xf>
    <xf numFmtId="0" fontId="28" fillId="55" borderId="171" xfId="484" applyFont="1" applyFill="1" applyBorder="1" applyAlignment="1">
      <alignment horizontal="center" vertical="center"/>
    </xf>
    <xf numFmtId="0" fontId="28" fillId="0" borderId="205" xfId="484" applyFont="1" applyBorder="1" applyAlignment="1">
      <alignment horizontal="center" vertical="center"/>
    </xf>
    <xf numFmtId="0" fontId="28" fillId="55" borderId="124" xfId="484" applyFont="1" applyFill="1" applyBorder="1" applyAlignment="1">
      <alignment horizontal="center" vertical="center" wrapText="1"/>
    </xf>
    <xf numFmtId="0" fontId="28" fillId="55" borderId="57" xfId="484" applyFont="1" applyFill="1" applyBorder="1" applyAlignment="1">
      <alignment horizontal="center" vertical="center" wrapText="1"/>
    </xf>
    <xf numFmtId="0" fontId="28" fillId="55" borderId="125" xfId="484" applyFont="1" applyFill="1" applyBorder="1" applyAlignment="1">
      <alignment horizontal="center" vertical="center" wrapText="1"/>
    </xf>
    <xf numFmtId="0" fontId="34" fillId="55" borderId="30" xfId="484" applyFont="1" applyFill="1" applyBorder="1" applyAlignment="1">
      <alignment horizontal="center" vertical="center"/>
    </xf>
    <xf numFmtId="0" fontId="34" fillId="55" borderId="31" xfId="484" applyFont="1" applyFill="1" applyBorder="1" applyAlignment="1">
      <alignment horizontal="center" vertical="center"/>
    </xf>
    <xf numFmtId="0" fontId="34" fillId="55" borderId="32" xfId="484" applyFont="1" applyFill="1" applyBorder="1" applyAlignment="1">
      <alignment horizontal="center" vertical="center"/>
    </xf>
    <xf numFmtId="0" fontId="28" fillId="55" borderId="126" xfId="484" applyFont="1" applyFill="1" applyBorder="1" applyAlignment="1">
      <alignment horizontal="center" vertical="center" wrapText="1"/>
    </xf>
    <xf numFmtId="0" fontId="7" fillId="55" borderId="210" xfId="484" applyFill="1" applyBorder="1" applyAlignment="1">
      <alignment horizontal="center" vertical="center" wrapText="1"/>
    </xf>
    <xf numFmtId="0" fontId="7" fillId="55" borderId="13" xfId="484" applyFill="1" applyBorder="1" applyAlignment="1">
      <alignment horizontal="center" vertical="center" wrapText="1"/>
    </xf>
    <xf numFmtId="0" fontId="7" fillId="55" borderId="16" xfId="484" applyFill="1" applyBorder="1" applyAlignment="1">
      <alignment horizontal="center" vertical="center" wrapText="1"/>
    </xf>
    <xf numFmtId="0" fontId="6" fillId="0" borderId="18" xfId="484" applyFont="1" applyBorder="1" applyAlignment="1">
      <alignment horizontal="left" vertical="center"/>
    </xf>
    <xf numFmtId="0" fontId="7" fillId="0" borderId="19" xfId="484" applyBorder="1" applyAlignment="1">
      <alignment horizontal="left" vertical="center"/>
    </xf>
    <xf numFmtId="0" fontId="7" fillId="0" borderId="20" xfId="484" applyBorder="1" applyAlignment="1">
      <alignment horizontal="left" vertical="center"/>
    </xf>
    <xf numFmtId="0" fontId="28" fillId="55" borderId="196" xfId="484" applyFont="1" applyFill="1" applyBorder="1" applyAlignment="1">
      <alignment horizontal="center" vertical="center" wrapText="1"/>
    </xf>
    <xf numFmtId="0" fontId="28" fillId="55" borderId="188" xfId="484" applyFont="1" applyFill="1" applyBorder="1" applyAlignment="1">
      <alignment horizontal="center" vertical="center" wrapText="1"/>
    </xf>
    <xf numFmtId="0" fontId="34" fillId="55" borderId="173" xfId="484" applyFont="1" applyFill="1" applyBorder="1" applyAlignment="1">
      <alignment horizontal="center" vertical="center"/>
    </xf>
    <xf numFmtId="0" fontId="34" fillId="55" borderId="103" xfId="484" applyFont="1" applyFill="1" applyBorder="1" applyAlignment="1">
      <alignment horizontal="center" vertical="center"/>
    </xf>
    <xf numFmtId="0" fontId="34" fillId="55" borderId="174" xfId="484" applyFont="1" applyFill="1" applyBorder="1" applyAlignment="1">
      <alignment horizontal="center" vertical="center"/>
    </xf>
    <xf numFmtId="0" fontId="28" fillId="55" borderId="175" xfId="484" applyFont="1" applyFill="1" applyBorder="1" applyAlignment="1">
      <alignment horizontal="center" vertical="center" wrapText="1"/>
    </xf>
    <xf numFmtId="0" fontId="28" fillId="55" borderId="128" xfId="484" applyFont="1" applyFill="1" applyBorder="1" applyAlignment="1">
      <alignment horizontal="center" vertical="center" wrapText="1"/>
    </xf>
    <xf numFmtId="0" fontId="28" fillId="55" borderId="129" xfId="484" applyFont="1" applyFill="1" applyBorder="1" applyAlignment="1">
      <alignment horizontal="center" vertical="center" wrapText="1"/>
    </xf>
    <xf numFmtId="0" fontId="28" fillId="55" borderId="107" xfId="484" applyFont="1" applyFill="1" applyBorder="1" applyAlignment="1">
      <alignment horizontal="center" vertical="center" wrapText="1"/>
    </xf>
    <xf numFmtId="0" fontId="28" fillId="55" borderId="106" xfId="484" applyFont="1" applyFill="1" applyBorder="1" applyAlignment="1">
      <alignment horizontal="center" vertical="center" wrapText="1"/>
    </xf>
    <xf numFmtId="0" fontId="28" fillId="55" borderId="210" xfId="484" applyFont="1" applyFill="1" applyBorder="1" applyAlignment="1">
      <alignment horizontal="center" vertical="center"/>
    </xf>
    <xf numFmtId="0" fontId="28" fillId="55" borderId="212" xfId="484" applyFont="1" applyFill="1" applyBorder="1" applyAlignment="1">
      <alignment horizontal="center" vertical="center"/>
    </xf>
    <xf numFmtId="0" fontId="28" fillId="55" borderId="211" xfId="484" applyFont="1" applyFill="1" applyBorder="1" applyAlignment="1">
      <alignment horizontal="center" vertical="center"/>
    </xf>
    <xf numFmtId="0" fontId="7" fillId="55" borderId="177" xfId="484" applyFill="1" applyBorder="1" applyAlignment="1">
      <alignment horizontal="left" vertical="center"/>
    </xf>
    <xf numFmtId="0" fontId="7" fillId="55" borderId="127" xfId="484" applyFill="1" applyBorder="1" applyAlignment="1">
      <alignment horizontal="left" vertical="center"/>
    </xf>
    <xf numFmtId="0" fontId="7" fillId="55" borderId="178" xfId="484" applyFill="1" applyBorder="1" applyAlignment="1">
      <alignment horizontal="left" vertical="center"/>
    </xf>
    <xf numFmtId="0" fontId="6" fillId="55" borderId="200" xfId="484" applyFont="1" applyFill="1" applyBorder="1" applyAlignment="1">
      <alignment horizontal="center" vertical="center" wrapText="1"/>
    </xf>
    <xf numFmtId="0" fontId="6" fillId="55" borderId="107" xfId="484" applyFont="1" applyFill="1" applyBorder="1" applyAlignment="1">
      <alignment horizontal="center" vertical="center" wrapText="1"/>
    </xf>
    <xf numFmtId="0" fontId="28" fillId="55" borderId="176" xfId="484" applyFont="1" applyFill="1" applyBorder="1" applyAlignment="1">
      <alignment horizontal="center" vertical="center" wrapText="1"/>
    </xf>
    <xf numFmtId="0" fontId="28" fillId="55" borderId="130" xfId="484" applyFont="1" applyFill="1" applyBorder="1" applyAlignment="1">
      <alignment horizontal="center" vertical="center" wrapText="1"/>
    </xf>
    <xf numFmtId="0" fontId="28" fillId="55" borderId="131" xfId="484" applyFont="1" applyFill="1" applyBorder="1" applyAlignment="1">
      <alignment horizontal="center" vertical="center" wrapText="1"/>
    </xf>
    <xf numFmtId="0" fontId="28" fillId="55" borderId="213" xfId="484" applyFont="1" applyFill="1" applyBorder="1" applyAlignment="1">
      <alignment horizontal="center" vertical="center" wrapText="1"/>
    </xf>
    <xf numFmtId="0" fontId="28" fillId="55" borderId="30" xfId="0" applyFont="1" applyFill="1" applyBorder="1" applyAlignment="1">
      <alignment horizontal="center" vertical="center"/>
    </xf>
    <xf numFmtId="0" fontId="28" fillId="55" borderId="31" xfId="0" applyFont="1" applyFill="1" applyBorder="1" applyAlignment="1">
      <alignment horizontal="center" vertical="center"/>
    </xf>
    <xf numFmtId="0" fontId="28" fillId="55" borderId="32" xfId="0" applyFont="1" applyFill="1" applyBorder="1" applyAlignment="1">
      <alignment horizontal="center" vertical="center"/>
    </xf>
    <xf numFmtId="0" fontId="28" fillId="55" borderId="12" xfId="0" applyFont="1" applyFill="1" applyBorder="1" applyAlignment="1">
      <alignment horizontal="center" vertical="center"/>
    </xf>
    <xf numFmtId="0" fontId="28" fillId="55" borderId="0" xfId="0" applyFont="1" applyFill="1" applyAlignment="1">
      <alignment horizontal="center" vertical="center"/>
    </xf>
    <xf numFmtId="0" fontId="28" fillId="55" borderId="17" xfId="0" applyFont="1" applyFill="1" applyBorder="1" applyAlignment="1">
      <alignment horizontal="center" vertical="center"/>
    </xf>
    <xf numFmtId="0" fontId="98" fillId="0" borderId="35" xfId="0" applyFont="1" applyBorder="1" applyAlignment="1">
      <alignment horizontal="center" vertical="center"/>
    </xf>
    <xf numFmtId="0" fontId="98" fillId="0" borderId="36" xfId="0" applyFont="1" applyBorder="1" applyAlignment="1">
      <alignment horizontal="center" vertical="center"/>
    </xf>
    <xf numFmtId="0" fontId="98" fillId="0" borderId="37" xfId="0" applyFont="1" applyBorder="1" applyAlignment="1">
      <alignment horizontal="center" vertical="center"/>
    </xf>
    <xf numFmtId="0" fontId="6" fillId="55" borderId="38" xfId="0" applyFont="1" applyFill="1" applyBorder="1" applyAlignment="1">
      <alignment horizontal="left" vertical="center"/>
    </xf>
    <xf numFmtId="0" fontId="6" fillId="55" borderId="39" xfId="0" applyFont="1" applyFill="1" applyBorder="1" applyAlignment="1">
      <alignment horizontal="left" vertical="center"/>
    </xf>
    <xf numFmtId="0" fontId="6" fillId="55" borderId="40" xfId="0" applyFont="1" applyFill="1" applyBorder="1" applyAlignment="1">
      <alignment horizontal="left" vertical="center"/>
    </xf>
    <xf numFmtId="0" fontId="98" fillId="0" borderId="30" xfId="0" applyFont="1" applyBorder="1" applyAlignment="1">
      <alignment horizontal="center" vertical="center"/>
    </xf>
    <xf numFmtId="0" fontId="98" fillId="0" borderId="12" xfId="0" applyFont="1" applyBorder="1" applyAlignment="1">
      <alignment horizontal="center" vertical="center"/>
    </xf>
    <xf numFmtId="0" fontId="98" fillId="0" borderId="41" xfId="0" applyFont="1" applyBorder="1" applyAlignment="1">
      <alignment horizontal="center" vertical="center"/>
    </xf>
    <xf numFmtId="0" fontId="98" fillId="0" borderId="201" xfId="0" applyFont="1" applyBorder="1" applyAlignment="1">
      <alignment horizontal="center" vertical="center"/>
    </xf>
    <xf numFmtId="0" fontId="98" fillId="0" borderId="204" xfId="0" applyFont="1" applyBorder="1" applyAlignment="1">
      <alignment horizontal="center" vertical="center"/>
    </xf>
    <xf numFmtId="0" fontId="98" fillId="0" borderId="27" xfId="0" applyFont="1" applyBorder="1" applyAlignment="1">
      <alignment horizontal="center" vertical="center"/>
    </xf>
    <xf numFmtId="0" fontId="98" fillId="0" borderId="205" xfId="0" applyFont="1" applyBorder="1" applyAlignment="1">
      <alignment horizontal="center" vertical="center"/>
    </xf>
    <xf numFmtId="0" fontId="98" fillId="0" borderId="202" xfId="0" applyFont="1" applyBorder="1" applyAlignment="1">
      <alignment horizontal="center" vertical="center"/>
    </xf>
    <xf numFmtId="0" fontId="90" fillId="0" borderId="201" xfId="654" applyFont="1" applyBorder="1" applyAlignment="1">
      <alignment horizontal="center"/>
    </xf>
    <xf numFmtId="0" fontId="90" fillId="0" borderId="205" xfId="654" applyFont="1" applyBorder="1" applyAlignment="1">
      <alignment horizontal="center"/>
    </xf>
    <xf numFmtId="0" fontId="90" fillId="0" borderId="202" xfId="654" applyFont="1" applyBorder="1" applyAlignment="1">
      <alignment horizontal="center"/>
    </xf>
    <xf numFmtId="0" fontId="6" fillId="55" borderId="18" xfId="0" applyFont="1" applyFill="1" applyBorder="1" applyAlignment="1">
      <alignment horizontal="left"/>
    </xf>
    <xf numFmtId="0" fontId="6" fillId="55" borderId="19" xfId="0" applyFont="1" applyFill="1" applyBorder="1" applyAlignment="1">
      <alignment horizontal="left"/>
    </xf>
    <xf numFmtId="0" fontId="6" fillId="55" borderId="20" xfId="0" applyFont="1" applyFill="1" applyBorder="1" applyAlignment="1">
      <alignment horizontal="left"/>
    </xf>
    <xf numFmtId="0" fontId="28" fillId="55" borderId="199" xfId="631" applyFont="1" applyFill="1" applyBorder="1" applyAlignment="1">
      <alignment horizontal="center" vertical="center"/>
    </xf>
    <xf numFmtId="0" fontId="28" fillId="55" borderId="247" xfId="631" applyFont="1" applyFill="1" applyBorder="1" applyAlignment="1">
      <alignment horizontal="center" vertical="center"/>
    </xf>
    <xf numFmtId="0" fontId="28" fillId="55" borderId="30" xfId="631" applyFont="1" applyFill="1" applyBorder="1" applyAlignment="1">
      <alignment horizontal="center"/>
    </xf>
    <xf numFmtId="0" fontId="28" fillId="55" borderId="31" xfId="631" applyFont="1" applyFill="1" applyBorder="1" applyAlignment="1">
      <alignment horizontal="center"/>
    </xf>
    <xf numFmtId="0" fontId="28" fillId="55" borderId="32" xfId="631" applyFont="1" applyFill="1" applyBorder="1" applyAlignment="1">
      <alignment horizontal="center"/>
    </xf>
    <xf numFmtId="0" fontId="28" fillId="55" borderId="223" xfId="631" applyFont="1" applyFill="1" applyBorder="1" applyAlignment="1">
      <alignment horizontal="center"/>
    </xf>
    <xf numFmtId="0" fontId="28" fillId="55" borderId="224" xfId="631" applyFont="1" applyFill="1" applyBorder="1" applyAlignment="1">
      <alignment horizontal="center"/>
    </xf>
    <xf numFmtId="0" fontId="28" fillId="55" borderId="225" xfId="631" applyFont="1" applyFill="1" applyBorder="1" applyAlignment="1">
      <alignment horizontal="center"/>
    </xf>
    <xf numFmtId="0" fontId="28" fillId="55" borderId="226" xfId="631" applyFont="1" applyFill="1" applyBorder="1" applyAlignment="1">
      <alignment horizontal="center" vertical="center"/>
    </xf>
    <xf numFmtId="0" fontId="103" fillId="0" borderId="201" xfId="484" applyFont="1" applyBorder="1" applyAlignment="1">
      <alignment horizontal="center"/>
    </xf>
    <xf numFmtId="0" fontId="103" fillId="0" borderId="205" xfId="484" applyFont="1" applyBorder="1" applyAlignment="1">
      <alignment horizontal="center"/>
    </xf>
    <xf numFmtId="0" fontId="103" fillId="0" borderId="202" xfId="484" applyFont="1" applyBorder="1" applyAlignment="1">
      <alignment horizontal="center"/>
    </xf>
    <xf numFmtId="0" fontId="0" fillId="55" borderId="12" xfId="0" applyFill="1" applyBorder="1" applyAlignment="1">
      <alignment horizontal="left"/>
    </xf>
    <xf numFmtId="0" fontId="0" fillId="55" borderId="0" xfId="0" applyFill="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28" fillId="55" borderId="12" xfId="631" applyFont="1" applyFill="1" applyBorder="1" applyAlignment="1">
      <alignment horizontal="center"/>
    </xf>
    <xf numFmtId="0" fontId="28" fillId="55" borderId="0" xfId="631" applyFont="1" applyFill="1" applyAlignment="1">
      <alignment horizontal="center"/>
    </xf>
    <xf numFmtId="0" fontId="28" fillId="55" borderId="17" xfId="631" applyFont="1" applyFill="1" applyBorder="1" applyAlignment="1">
      <alignment horizontal="center"/>
    </xf>
    <xf numFmtId="0" fontId="28" fillId="55" borderId="41" xfId="631" applyFont="1" applyFill="1" applyBorder="1" applyAlignment="1">
      <alignment horizontal="center"/>
    </xf>
    <xf numFmtId="0" fontId="28" fillId="55" borderId="138" xfId="631" applyFont="1" applyFill="1" applyBorder="1" applyAlignment="1">
      <alignment horizontal="center"/>
    </xf>
    <xf numFmtId="0" fontId="28" fillId="55" borderId="169" xfId="631" applyFont="1" applyFill="1" applyBorder="1" applyAlignment="1">
      <alignment horizontal="center"/>
    </xf>
    <xf numFmtId="0" fontId="28" fillId="55" borderId="209" xfId="631" applyFont="1" applyFill="1" applyBorder="1" applyAlignment="1">
      <alignment horizontal="center" vertical="center"/>
    </xf>
    <xf numFmtId="0" fontId="28" fillId="55" borderId="29" xfId="631" applyFont="1" applyFill="1" applyBorder="1" applyAlignment="1">
      <alignment horizontal="center" vertical="center"/>
    </xf>
    <xf numFmtId="0" fontId="28" fillId="55" borderId="24" xfId="631" applyFont="1" applyFill="1" applyBorder="1" applyAlignment="1">
      <alignment horizontal="center" vertical="center"/>
    </xf>
    <xf numFmtId="0" fontId="28" fillId="55" borderId="203" xfId="631" applyFont="1" applyFill="1" applyBorder="1" applyAlignment="1">
      <alignment horizontal="center" vertical="center"/>
    </xf>
    <xf numFmtId="0" fontId="28" fillId="55" borderId="10" xfId="631" applyFont="1" applyFill="1" applyBorder="1" applyAlignment="1">
      <alignment horizontal="center" vertical="center"/>
    </xf>
    <xf numFmtId="0" fontId="28" fillId="55" borderId="11" xfId="631" applyFont="1" applyFill="1" applyBorder="1" applyAlignment="1">
      <alignment horizontal="center" vertical="center"/>
    </xf>
    <xf numFmtId="0" fontId="28" fillId="55" borderId="212" xfId="631" applyFont="1" applyFill="1" applyBorder="1" applyAlignment="1">
      <alignment horizontal="center" vertical="center"/>
    </xf>
    <xf numFmtId="0" fontId="28" fillId="55" borderId="211" xfId="631" applyFont="1" applyFill="1" applyBorder="1" applyAlignment="1">
      <alignment horizontal="center" vertical="center"/>
    </xf>
    <xf numFmtId="0" fontId="28" fillId="55" borderId="210" xfId="631" applyFont="1" applyFill="1" applyBorder="1" applyAlignment="1">
      <alignment horizontal="center" vertical="center"/>
    </xf>
    <xf numFmtId="0" fontId="28" fillId="55" borderId="14" xfId="631" applyFont="1" applyFill="1" applyBorder="1" applyAlignment="1">
      <alignment horizontal="center" vertical="center"/>
    </xf>
    <xf numFmtId="0" fontId="28" fillId="55" borderId="138" xfId="631" applyFont="1" applyFill="1" applyBorder="1" applyAlignment="1">
      <alignment horizontal="center" vertical="center"/>
    </xf>
    <xf numFmtId="0" fontId="28" fillId="55" borderId="16" xfId="631" applyFont="1" applyFill="1" applyBorder="1" applyAlignment="1">
      <alignment horizontal="center" vertical="center"/>
    </xf>
    <xf numFmtId="0" fontId="28" fillId="55" borderId="214" xfId="631" applyFont="1" applyFill="1" applyBorder="1" applyAlignment="1">
      <alignment horizontal="center" vertical="center"/>
    </xf>
    <xf numFmtId="0" fontId="28" fillId="55" borderId="169" xfId="631" applyFont="1" applyFill="1" applyBorder="1" applyAlignment="1">
      <alignment horizontal="center" vertical="center"/>
    </xf>
    <xf numFmtId="0" fontId="6" fillId="55" borderId="12" xfId="0" applyFont="1" applyFill="1" applyBorder="1" applyAlignment="1">
      <alignment horizontal="left"/>
    </xf>
    <xf numFmtId="0" fontId="0" fillId="55" borderId="18" xfId="0" applyFill="1" applyBorder="1" applyAlignment="1">
      <alignment horizontal="left"/>
    </xf>
    <xf numFmtId="0" fontId="76" fillId="55" borderId="213" xfId="0" applyFont="1" applyFill="1" applyBorder="1" applyAlignment="1">
      <alignment horizontal="left"/>
    </xf>
    <xf numFmtId="0" fontId="76" fillId="55" borderId="210" xfId="0" applyFont="1" applyFill="1" applyBorder="1" applyAlignment="1">
      <alignment horizontal="left"/>
    </xf>
    <xf numFmtId="0" fontId="76" fillId="55" borderId="12" xfId="0" applyFont="1" applyFill="1" applyBorder="1" applyAlignment="1">
      <alignment horizontal="left"/>
    </xf>
    <xf numFmtId="0" fontId="76" fillId="55" borderId="13" xfId="0" applyFont="1" applyFill="1" applyBorder="1" applyAlignment="1">
      <alignment horizontal="left"/>
    </xf>
  </cellXfs>
  <cellStyles count="67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60% - Énfasis1" xfId="157" builtinId="32" customBuiltin="1"/>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Ene 2018 - oct 2021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'Pág.8-G1'!$AA$27:$AA$71</c:f>
              <c:strCache>
                <c:ptCount val="45"/>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strCache>
            </c:strRef>
          </c:cat>
          <c:val>
            <c:numRef>
              <c:f>'Pág.8-G1'!$AB$27:$AB$71</c:f>
              <c:numCache>
                <c:formatCode>#,##0</c:formatCode>
                <c:ptCount val="45"/>
                <c:pt idx="0">
                  <c:v>16962.508000000002</c:v>
                </c:pt>
                <c:pt idx="1">
                  <c:v>15640.866</c:v>
                </c:pt>
                <c:pt idx="2">
                  <c:v>16673.218000000001</c:v>
                </c:pt>
                <c:pt idx="3">
                  <c:v>17023.798999999999</c:v>
                </c:pt>
                <c:pt idx="4">
                  <c:v>17809.353999999999</c:v>
                </c:pt>
                <c:pt idx="5">
                  <c:v>17203.919000000002</c:v>
                </c:pt>
                <c:pt idx="6">
                  <c:v>15786.039000000001</c:v>
                </c:pt>
                <c:pt idx="7">
                  <c:v>18725.771000000001</c:v>
                </c:pt>
                <c:pt idx="8">
                  <c:v>14329.17</c:v>
                </c:pt>
                <c:pt idx="9">
                  <c:v>17697.625</c:v>
                </c:pt>
                <c:pt idx="10">
                  <c:v>16328.331</c:v>
                </c:pt>
                <c:pt idx="11">
                  <c:v>16862.97</c:v>
                </c:pt>
                <c:pt idx="12">
                  <c:v>17929.830999999998</c:v>
                </c:pt>
                <c:pt idx="13">
                  <c:v>15986.379000000001</c:v>
                </c:pt>
                <c:pt idx="14">
                  <c:v>17481.904999999999</c:v>
                </c:pt>
                <c:pt idx="15">
                  <c:v>17305.428</c:v>
                </c:pt>
                <c:pt idx="16">
                  <c:v>19372.206999999999</c:v>
                </c:pt>
                <c:pt idx="17">
                  <c:v>17337.017</c:v>
                </c:pt>
                <c:pt idx="18">
                  <c:v>18417.313999999998</c:v>
                </c:pt>
                <c:pt idx="19">
                  <c:v>18489.975999999999</c:v>
                </c:pt>
                <c:pt idx="20">
                  <c:v>15104.125</c:v>
                </c:pt>
                <c:pt idx="21">
                  <c:v>17598.509999999998</c:v>
                </c:pt>
                <c:pt idx="22">
                  <c:v>17503.72</c:v>
                </c:pt>
                <c:pt idx="23">
                  <c:v>19473.575000000001</c:v>
                </c:pt>
                <c:pt idx="24">
                  <c:v>19453.868999999999</c:v>
                </c:pt>
                <c:pt idx="25">
                  <c:v>18239.312999999998</c:v>
                </c:pt>
                <c:pt idx="26">
                  <c:v>19560</c:v>
                </c:pt>
                <c:pt idx="27">
                  <c:v>16880.937999999998</c:v>
                </c:pt>
                <c:pt idx="28">
                  <c:v>18144.112000000001</c:v>
                </c:pt>
                <c:pt idx="29">
                  <c:v>19526.236000000001</c:v>
                </c:pt>
                <c:pt idx="30">
                  <c:v>20103.13</c:v>
                </c:pt>
                <c:pt idx="31">
                  <c:v>18842.042000000001</c:v>
                </c:pt>
                <c:pt idx="32">
                  <c:v>18919.276999999998</c:v>
                </c:pt>
                <c:pt idx="33">
                  <c:v>17384.792000000001</c:v>
                </c:pt>
                <c:pt idx="34">
                  <c:v>17225.050999999999</c:v>
                </c:pt>
                <c:pt idx="35">
                  <c:v>19083.722000000002</c:v>
                </c:pt>
                <c:pt idx="36">
                  <c:v>17244.643</c:v>
                </c:pt>
                <c:pt idx="37">
                  <c:v>17452.965</c:v>
                </c:pt>
                <c:pt idx="38">
                  <c:v>19879.752</c:v>
                </c:pt>
                <c:pt idx="39">
                  <c:v>17343.127</c:v>
                </c:pt>
                <c:pt idx="40">
                  <c:v>18240.559000000001</c:v>
                </c:pt>
                <c:pt idx="41">
                  <c:v>18951.348999999998</c:v>
                </c:pt>
                <c:pt idx="42">
                  <c:v>18290.690999999999</c:v>
                </c:pt>
                <c:pt idx="43">
                  <c:v>18259.665000000001</c:v>
                </c:pt>
                <c:pt idx="44">
                  <c:v>15874.3</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98441984"/>
        <c:axId val="178262784"/>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octubre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2020 (p)</c:v>
                </c:pt>
                <c:pt idx="1">
                  <c:v>Octubre</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254.05219932778022</c:v>
                </c:pt>
                <c:pt idx="1">
                  <c:v>263.89982193294861</c:v>
                </c:pt>
                <c:pt idx="2">
                  <c:v>244.40511116204448</c:v>
                </c:pt>
                <c:pt idx="3">
                  <c:v>384.87715517241384</c:v>
                </c:pt>
                <c:pt idx="4">
                  <c:v>332.19127086007705</c:v>
                </c:pt>
                <c:pt idx="5">
                  <c:v>222.42818658726785</c:v>
                </c:pt>
                <c:pt idx="6">
                  <c:v>129.66199649737302</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2021 (p)</c:v>
                </c:pt>
                <c:pt idx="1">
                  <c:v>Octubre</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262.45264244121768</c:v>
                </c:pt>
                <c:pt idx="1">
                  <c:v>276.62860416268859</c:v>
                </c:pt>
                <c:pt idx="2">
                  <c:v>248.86678781101483</c:v>
                </c:pt>
                <c:pt idx="3">
                  <c:v>391.15676728334961</c:v>
                </c:pt>
                <c:pt idx="4">
                  <c:v>342.82724458204336</c:v>
                </c:pt>
                <c:pt idx="5">
                  <c:v>227.25331702267809</c:v>
                </c:pt>
                <c:pt idx="6">
                  <c:v>134.52371541501975</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oct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'!$AB$28:$AB$73</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may-21</c:v>
                </c:pt>
                <c:pt idx="41">
                  <c:v>jun-21</c:v>
                </c:pt>
                <c:pt idx="42">
                  <c:v>jul-21</c:v>
                </c:pt>
                <c:pt idx="43">
                  <c:v>ago-21</c:v>
                </c:pt>
                <c:pt idx="44">
                  <c:v>sept-21</c:v>
                </c:pt>
                <c:pt idx="45">
                  <c:v>oct-21</c:v>
                </c:pt>
              </c:strCache>
            </c:strRef>
          </c:cat>
          <c:val>
            <c:numRef>
              <c:f>'Pag.10-G3 '!$AF$28:$AF$73</c:f>
              <c:numCache>
                <c:formatCode>#,##0</c:formatCode>
                <c:ptCount val="46"/>
                <c:pt idx="0">
                  <c:v>34184</c:v>
                </c:pt>
                <c:pt idx="1">
                  <c:v>31879</c:v>
                </c:pt>
                <c:pt idx="2">
                  <c:v>32811</c:v>
                </c:pt>
                <c:pt idx="3">
                  <c:v>32586</c:v>
                </c:pt>
                <c:pt idx="4">
                  <c:v>33933</c:v>
                </c:pt>
                <c:pt idx="5">
                  <c:v>33703</c:v>
                </c:pt>
                <c:pt idx="6">
                  <c:v>33154</c:v>
                </c:pt>
                <c:pt idx="7">
                  <c:v>40090</c:v>
                </c:pt>
                <c:pt idx="8">
                  <c:v>31221</c:v>
                </c:pt>
                <c:pt idx="9">
                  <c:v>36990</c:v>
                </c:pt>
                <c:pt idx="10">
                  <c:v>32727</c:v>
                </c:pt>
                <c:pt idx="11">
                  <c:v>34291</c:v>
                </c:pt>
                <c:pt idx="12">
                  <c:v>35538</c:v>
                </c:pt>
                <c:pt idx="13">
                  <c:v>32002</c:v>
                </c:pt>
                <c:pt idx="14">
                  <c:v>35125</c:v>
                </c:pt>
                <c:pt idx="15">
                  <c:v>33333</c:v>
                </c:pt>
                <c:pt idx="16">
                  <c:v>37329</c:v>
                </c:pt>
                <c:pt idx="17">
                  <c:v>32892</c:v>
                </c:pt>
                <c:pt idx="18">
                  <c:v>38929</c:v>
                </c:pt>
                <c:pt idx="19">
                  <c:v>38783</c:v>
                </c:pt>
                <c:pt idx="20">
                  <c:v>31836</c:v>
                </c:pt>
                <c:pt idx="21">
                  <c:v>34742</c:v>
                </c:pt>
                <c:pt idx="22">
                  <c:v>32556</c:v>
                </c:pt>
                <c:pt idx="23">
                  <c:v>38492</c:v>
                </c:pt>
                <c:pt idx="24">
                  <c:v>37959</c:v>
                </c:pt>
                <c:pt idx="25">
                  <c:v>34911</c:v>
                </c:pt>
                <c:pt idx="26">
                  <c:v>37707</c:v>
                </c:pt>
                <c:pt idx="27">
                  <c:v>30756</c:v>
                </c:pt>
                <c:pt idx="28">
                  <c:v>33398</c:v>
                </c:pt>
                <c:pt idx="29">
                  <c:v>36442</c:v>
                </c:pt>
                <c:pt idx="30">
                  <c:v>39624</c:v>
                </c:pt>
                <c:pt idx="31">
                  <c:v>40021</c:v>
                </c:pt>
                <c:pt idx="32">
                  <c:v>39216</c:v>
                </c:pt>
                <c:pt idx="33">
                  <c:v>32572</c:v>
                </c:pt>
                <c:pt idx="34">
                  <c:v>31351</c:v>
                </c:pt>
                <c:pt idx="35">
                  <c:v>37633</c:v>
                </c:pt>
                <c:pt idx="36">
                  <c:v>33172</c:v>
                </c:pt>
                <c:pt idx="37">
                  <c:v>33514</c:v>
                </c:pt>
                <c:pt idx="38">
                  <c:v>37293</c:v>
                </c:pt>
                <c:pt idx="39">
                  <c:v>32207</c:v>
                </c:pt>
                <c:pt idx="40">
                  <c:v>32159</c:v>
                </c:pt>
                <c:pt idx="41">
                  <c:v>32851</c:v>
                </c:pt>
                <c:pt idx="42">
                  <c:v>32857</c:v>
                </c:pt>
                <c:pt idx="43">
                  <c:v>35169</c:v>
                </c:pt>
                <c:pt idx="44">
                  <c:v>31024</c:v>
                </c:pt>
                <c:pt idx="45">
                  <c:v>26185</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'!$AB$28:$AB$73</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Dic19</c:v>
                </c:pt>
                <c:pt idx="24">
                  <c:v>Ene 20</c:v>
                </c:pt>
                <c:pt idx="25">
                  <c:v>Feb 20</c:v>
                </c:pt>
                <c:pt idx="26">
                  <c:v>Mar 20</c:v>
                </c:pt>
                <c:pt idx="27">
                  <c:v>abr-20</c:v>
                </c:pt>
                <c:pt idx="28">
                  <c:v>may-20</c:v>
                </c:pt>
                <c:pt idx="29">
                  <c:v>jun-20</c:v>
                </c:pt>
                <c:pt idx="30">
                  <c:v>jul-20</c:v>
                </c:pt>
                <c:pt idx="31">
                  <c:v>ago-20</c:v>
                </c:pt>
                <c:pt idx="32">
                  <c:v>sept-20</c:v>
                </c:pt>
                <c:pt idx="33">
                  <c:v>oct-20</c:v>
                </c:pt>
                <c:pt idx="34">
                  <c:v>nov-20</c:v>
                </c:pt>
                <c:pt idx="35">
                  <c:v>dic-20</c:v>
                </c:pt>
                <c:pt idx="36">
                  <c:v>Ene 21</c:v>
                </c:pt>
                <c:pt idx="37">
                  <c:v>Feb 21</c:v>
                </c:pt>
                <c:pt idx="38">
                  <c:v>Mar 21</c:v>
                </c:pt>
                <c:pt idx="39">
                  <c:v>abr-21</c:v>
                </c:pt>
                <c:pt idx="40">
                  <c:v>may-21</c:v>
                </c:pt>
                <c:pt idx="41">
                  <c:v>jun-21</c:v>
                </c:pt>
                <c:pt idx="42">
                  <c:v>jul-21</c:v>
                </c:pt>
                <c:pt idx="43">
                  <c:v>ago-21</c:v>
                </c:pt>
                <c:pt idx="44">
                  <c:v>sept-21</c:v>
                </c:pt>
                <c:pt idx="45">
                  <c:v>oct-21</c:v>
                </c:pt>
              </c:strCache>
            </c:strRef>
          </c:cat>
          <c:val>
            <c:numRef>
              <c:f>'Pag.10-G3 '!$AE$28:$AE$73</c:f>
              <c:numCache>
                <c:formatCode>#,##0</c:formatCode>
                <c:ptCount val="46"/>
                <c:pt idx="0">
                  <c:v>24961</c:v>
                </c:pt>
                <c:pt idx="1">
                  <c:v>22972</c:v>
                </c:pt>
                <c:pt idx="2">
                  <c:v>26276</c:v>
                </c:pt>
                <c:pt idx="3">
                  <c:v>27874</c:v>
                </c:pt>
                <c:pt idx="4">
                  <c:v>30029</c:v>
                </c:pt>
                <c:pt idx="5">
                  <c:v>27636</c:v>
                </c:pt>
                <c:pt idx="6">
                  <c:v>22567</c:v>
                </c:pt>
                <c:pt idx="7">
                  <c:v>25099</c:v>
                </c:pt>
                <c:pt idx="8">
                  <c:v>18889</c:v>
                </c:pt>
                <c:pt idx="9">
                  <c:v>26063</c:v>
                </c:pt>
                <c:pt idx="10">
                  <c:v>24877</c:v>
                </c:pt>
                <c:pt idx="11">
                  <c:v>25745</c:v>
                </c:pt>
                <c:pt idx="12">
                  <c:v>28210</c:v>
                </c:pt>
                <c:pt idx="13">
                  <c:v>24717</c:v>
                </c:pt>
                <c:pt idx="14">
                  <c:v>27520</c:v>
                </c:pt>
                <c:pt idx="15">
                  <c:v>29788</c:v>
                </c:pt>
                <c:pt idx="16">
                  <c:v>33285</c:v>
                </c:pt>
                <c:pt idx="17">
                  <c:v>30397</c:v>
                </c:pt>
                <c:pt idx="18">
                  <c:v>28499</c:v>
                </c:pt>
                <c:pt idx="19">
                  <c:v>26591</c:v>
                </c:pt>
                <c:pt idx="20">
                  <c:v>22756</c:v>
                </c:pt>
                <c:pt idx="21">
                  <c:v>30488</c:v>
                </c:pt>
                <c:pt idx="22">
                  <c:v>31219</c:v>
                </c:pt>
                <c:pt idx="23">
                  <c:v>33213</c:v>
                </c:pt>
                <c:pt idx="24">
                  <c:v>33606</c:v>
                </c:pt>
                <c:pt idx="25">
                  <c:v>32992</c:v>
                </c:pt>
                <c:pt idx="26">
                  <c:v>35104</c:v>
                </c:pt>
                <c:pt idx="27">
                  <c:v>31890</c:v>
                </c:pt>
                <c:pt idx="28">
                  <c:v>34050</c:v>
                </c:pt>
                <c:pt idx="29">
                  <c:v>36604</c:v>
                </c:pt>
                <c:pt idx="30">
                  <c:v>34199</c:v>
                </c:pt>
                <c:pt idx="31">
                  <c:v>28710</c:v>
                </c:pt>
                <c:pt idx="32">
                  <c:v>30974</c:v>
                </c:pt>
                <c:pt idx="33">
                  <c:v>31558</c:v>
                </c:pt>
                <c:pt idx="34">
                  <c:v>32378</c:v>
                </c:pt>
                <c:pt idx="35">
                  <c:v>33058</c:v>
                </c:pt>
                <c:pt idx="36">
                  <c:v>30276</c:v>
                </c:pt>
                <c:pt idx="37">
                  <c:v>31346</c:v>
                </c:pt>
                <c:pt idx="38">
                  <c:v>36109</c:v>
                </c:pt>
                <c:pt idx="39">
                  <c:v>32590</c:v>
                </c:pt>
                <c:pt idx="40">
                  <c:v>35048</c:v>
                </c:pt>
                <c:pt idx="41">
                  <c:v>37521</c:v>
                </c:pt>
                <c:pt idx="42">
                  <c:v>33264</c:v>
                </c:pt>
                <c:pt idx="43">
                  <c:v>31162</c:v>
                </c:pt>
                <c:pt idx="44">
                  <c:v>25759</c:v>
                </c:pt>
                <c:pt idx="45">
                  <c:v>24935</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ene 2018 - nov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7931821022372192"/>
          <c:h val="0.65913385826771653"/>
        </c:manualLayout>
      </c:layout>
      <c:lineChart>
        <c:grouping val="standard"/>
        <c:varyColors val="0"/>
        <c:ser>
          <c:idx val="0"/>
          <c:order val="0"/>
          <c:cat>
            <c:strRef>
              <c:f>'Pág.14-G4'!$Y$26:$Y$72</c:f>
              <c:strCache>
                <c:ptCount val="47"/>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pt idx="46">
                  <c:v>Nov 21</c:v>
                </c:pt>
              </c:strCache>
            </c:strRef>
          </c:cat>
          <c:val>
            <c:numRef>
              <c:f>'Pág.14-G4'!$Z$26:$Z$72</c:f>
              <c:numCache>
                <c:formatCode>#,##0.00</c:formatCode>
                <c:ptCount val="47"/>
                <c:pt idx="0">
                  <c:v>1165.53</c:v>
                </c:pt>
                <c:pt idx="1">
                  <c:v>1117.94</c:v>
                </c:pt>
                <c:pt idx="2">
                  <c:v>1115.44</c:v>
                </c:pt>
                <c:pt idx="3">
                  <c:v>1118.43</c:v>
                </c:pt>
                <c:pt idx="4">
                  <c:v>1097.46</c:v>
                </c:pt>
                <c:pt idx="5">
                  <c:v>1132.3599999999999</c:v>
                </c:pt>
                <c:pt idx="6">
                  <c:v>1156.27</c:v>
                </c:pt>
                <c:pt idx="7">
                  <c:v>1152.18</c:v>
                </c:pt>
                <c:pt idx="8">
                  <c:v>1181.3399999999999</c:v>
                </c:pt>
                <c:pt idx="9">
                  <c:v>1151.83</c:v>
                </c:pt>
                <c:pt idx="10">
                  <c:v>1132.17</c:v>
                </c:pt>
                <c:pt idx="11">
                  <c:v>1108.79</c:v>
                </c:pt>
                <c:pt idx="12">
                  <c:v>1058.82</c:v>
                </c:pt>
                <c:pt idx="13">
                  <c:v>1008.13</c:v>
                </c:pt>
                <c:pt idx="14">
                  <c:v>993.23</c:v>
                </c:pt>
                <c:pt idx="15">
                  <c:v>990.69</c:v>
                </c:pt>
                <c:pt idx="16">
                  <c:v>1018.7</c:v>
                </c:pt>
                <c:pt idx="17">
                  <c:v>1091.71</c:v>
                </c:pt>
                <c:pt idx="18">
                  <c:v>1160</c:v>
                </c:pt>
                <c:pt idx="19">
                  <c:v>1170.3244854546826</c:v>
                </c:pt>
                <c:pt idx="20">
                  <c:v>1243.551904621002</c:v>
                </c:pt>
                <c:pt idx="21">
                  <c:v>1265.67</c:v>
                </c:pt>
                <c:pt idx="22">
                  <c:v>1174</c:v>
                </c:pt>
                <c:pt idx="23">
                  <c:v>1184.7109727574928</c:v>
                </c:pt>
                <c:pt idx="24">
                  <c:v>1086</c:v>
                </c:pt>
                <c:pt idx="25">
                  <c:v>1076.3499999999999</c:v>
                </c:pt>
                <c:pt idx="26">
                  <c:v>1070.9890578746201</c:v>
                </c:pt>
                <c:pt idx="27">
                  <c:v>1068.1600000000001</c:v>
                </c:pt>
                <c:pt idx="28">
                  <c:v>1090.249262171433</c:v>
                </c:pt>
                <c:pt idx="29">
                  <c:v>1166.71</c:v>
                </c:pt>
                <c:pt idx="30">
                  <c:v>1260.32</c:v>
                </c:pt>
                <c:pt idx="31">
                  <c:v>1434.22</c:v>
                </c:pt>
                <c:pt idx="32">
                  <c:v>1642.37</c:v>
                </c:pt>
                <c:pt idx="33">
                  <c:v>1666.46</c:v>
                </c:pt>
                <c:pt idx="34">
                  <c:v>1645.71</c:v>
                </c:pt>
                <c:pt idx="35">
                  <c:v>1526.87</c:v>
                </c:pt>
                <c:pt idx="36">
                  <c:v>1441</c:v>
                </c:pt>
                <c:pt idx="37">
                  <c:v>1400</c:v>
                </c:pt>
                <c:pt idx="38">
                  <c:v>1473.37</c:v>
                </c:pt>
                <c:pt idx="39">
                  <c:v>1594.53</c:v>
                </c:pt>
                <c:pt idx="40">
                  <c:v>1756.14</c:v>
                </c:pt>
                <c:pt idx="41">
                  <c:v>1857</c:v>
                </c:pt>
                <c:pt idx="42">
                  <c:v>1975</c:v>
                </c:pt>
                <c:pt idx="43">
                  <c:v>2266</c:v>
                </c:pt>
                <c:pt idx="44">
                  <c:v>2246</c:v>
                </c:pt>
                <c:pt idx="45">
                  <c:v>2046</c:v>
                </c:pt>
                <c:pt idx="46">
                  <c:v>1973</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22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ene 2018 - nov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nov 2021)</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'Pág.15-G5'!$V$26:$V$72</c:f>
              <c:strCache>
                <c:ptCount val="47"/>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pt idx="46">
                  <c:v>Nov 21</c:v>
                </c:pt>
              </c:strCache>
            </c:strRef>
          </c:cat>
          <c:val>
            <c:numRef>
              <c:f>'Pág.15-G5'!$W$26:$W$72</c:f>
              <c:numCache>
                <c:formatCode>#,##0.00</c:formatCode>
                <c:ptCount val="47"/>
                <c:pt idx="0">
                  <c:v>1348.34</c:v>
                </c:pt>
                <c:pt idx="1">
                  <c:v>1287.3800000000001</c:v>
                </c:pt>
                <c:pt idx="2">
                  <c:v>1283.8499999999999</c:v>
                </c:pt>
                <c:pt idx="3">
                  <c:v>1284.69</c:v>
                </c:pt>
                <c:pt idx="4">
                  <c:v>1256.6600000000001</c:v>
                </c:pt>
                <c:pt idx="5">
                  <c:v>1292.97</c:v>
                </c:pt>
                <c:pt idx="6">
                  <c:v>1318.94</c:v>
                </c:pt>
                <c:pt idx="7">
                  <c:v>1309.67</c:v>
                </c:pt>
                <c:pt idx="8">
                  <c:v>1340.4</c:v>
                </c:pt>
                <c:pt idx="9">
                  <c:v>1302.49</c:v>
                </c:pt>
                <c:pt idx="10">
                  <c:v>1275.69</c:v>
                </c:pt>
                <c:pt idx="11">
                  <c:v>1249.3399999999999</c:v>
                </c:pt>
                <c:pt idx="12">
                  <c:v>1194.22</c:v>
                </c:pt>
                <c:pt idx="13">
                  <c:v>1135.81</c:v>
                </c:pt>
                <c:pt idx="14">
                  <c:v>1118.58</c:v>
                </c:pt>
                <c:pt idx="15">
                  <c:v>1110.43</c:v>
                </c:pt>
                <c:pt idx="16">
                  <c:v>1138.79</c:v>
                </c:pt>
                <c:pt idx="17">
                  <c:v>1213.1199999999999</c:v>
                </c:pt>
                <c:pt idx="18">
                  <c:v>1288.07</c:v>
                </c:pt>
                <c:pt idx="19">
                  <c:v>1296.92</c:v>
                </c:pt>
                <c:pt idx="20">
                  <c:v>1375.52</c:v>
                </c:pt>
                <c:pt idx="21">
                  <c:v>1399.85</c:v>
                </c:pt>
                <c:pt idx="22">
                  <c:v>1287.72</c:v>
                </c:pt>
                <c:pt idx="23">
                  <c:v>1298.6600000000001</c:v>
                </c:pt>
                <c:pt idx="24">
                  <c:v>1189.5999999999999</c:v>
                </c:pt>
                <c:pt idx="25">
                  <c:v>1171.17</c:v>
                </c:pt>
                <c:pt idx="26">
                  <c:v>1161</c:v>
                </c:pt>
                <c:pt idx="27">
                  <c:v>1154.07</c:v>
                </c:pt>
                <c:pt idx="28">
                  <c:v>1178.5</c:v>
                </c:pt>
                <c:pt idx="29">
                  <c:v>1261.75</c:v>
                </c:pt>
                <c:pt idx="30">
                  <c:v>1363.89</c:v>
                </c:pt>
                <c:pt idx="31">
                  <c:v>1550.61</c:v>
                </c:pt>
                <c:pt idx="32">
                  <c:v>1773.28</c:v>
                </c:pt>
                <c:pt idx="33">
                  <c:v>1787.9</c:v>
                </c:pt>
                <c:pt idx="34">
                  <c:v>1753.7</c:v>
                </c:pt>
                <c:pt idx="35">
                  <c:v>1629.21</c:v>
                </c:pt>
                <c:pt idx="36">
                  <c:v>1531.89</c:v>
                </c:pt>
                <c:pt idx="37">
                  <c:v>1477.87</c:v>
                </c:pt>
                <c:pt idx="38">
                  <c:v>1553</c:v>
                </c:pt>
                <c:pt idx="39">
                  <c:v>1674.49</c:v>
                </c:pt>
                <c:pt idx="40">
                  <c:v>1837.23</c:v>
                </c:pt>
                <c:pt idx="41">
                  <c:v>1937.38</c:v>
                </c:pt>
                <c:pt idx="42">
                  <c:v>2058.73</c:v>
                </c:pt>
                <c:pt idx="43">
                  <c:v>2342.9499999999998</c:v>
                </c:pt>
                <c:pt idx="44">
                  <c:v>2314.16</c:v>
                </c:pt>
                <c:pt idx="45">
                  <c:v>2083.5100000000002</c:v>
                </c:pt>
                <c:pt idx="46">
                  <c:v>1983</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99877760"/>
        <c:axId val="199879296"/>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'Pág.15-G5'!$V$26:$V$72</c15:sqref>
                        </c15:formulaRef>
                      </c:ext>
                    </c:extLst>
                    <c:strCache>
                      <c:ptCount val="47"/>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pt idx="46">
                        <c:v>Nov 21</c:v>
                      </c:pt>
                    </c:strCache>
                  </c:strRef>
                </c:cat>
                <c:val>
                  <c:numRef>
                    <c:extLst>
                      <c:ext uri="{02D57815-91ED-43cb-92C2-25804820EDAC}">
                        <c15:formulaRef>
                          <c15:sqref>'Pág.15-G5'!$V$26:$V$70</c15:sqref>
                        </c15:formulaRef>
                      </c:ext>
                    </c:extLst>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6</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faena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nov 2020 - nov 2021</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'Pág.16-G6'!$AC$36:$AC$48</c:f>
              <c:numCache>
                <c:formatCode>#,##0</c:formatCode>
                <c:ptCount val="13"/>
                <c:pt idx="0">
                  <c:v>1754.0225999341226</c:v>
                </c:pt>
                <c:pt idx="1">
                  <c:v>1676.905432924535</c:v>
                </c:pt>
                <c:pt idx="2">
                  <c:v>1587.4442586701618</c:v>
                </c:pt>
                <c:pt idx="3">
                  <c:v>1572.4770874700293</c:v>
                </c:pt>
                <c:pt idx="4">
                  <c:v>1611.3416508629421</c:v>
                </c:pt>
                <c:pt idx="5">
                  <c:v>1705.5679796963354</c:v>
                </c:pt>
                <c:pt idx="6">
                  <c:v>1860.4823399025154</c:v>
                </c:pt>
                <c:pt idx="7">
                  <c:v>1967.5383066420657</c:v>
                </c:pt>
                <c:pt idx="8">
                  <c:v>2060.2046268287913</c:v>
                </c:pt>
                <c:pt idx="9">
                  <c:v>2327.0715765365312</c:v>
                </c:pt>
                <c:pt idx="10">
                  <c:v>2351.8280983092068</c:v>
                </c:pt>
                <c:pt idx="11">
                  <c:v>2220.85</c:v>
                </c:pt>
                <c:pt idx="12">
                  <c:v>2099.4549783192251</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'Pág.16-G6'!$AE$36:$AE$48</c:f>
              <c:numCache>
                <c:formatCode>#,##0</c:formatCode>
                <c:ptCount val="13"/>
                <c:pt idx="0">
                  <c:v>1031.1922328794587</c:v>
                </c:pt>
                <c:pt idx="1">
                  <c:v>878.18043047885737</c:v>
                </c:pt>
                <c:pt idx="2">
                  <c:v>938.42004548551779</c:v>
                </c:pt>
                <c:pt idx="3">
                  <c:v>917.46184893682016</c:v>
                </c:pt>
                <c:pt idx="4">
                  <c:v>907.34456897296104</c:v>
                </c:pt>
                <c:pt idx="5">
                  <c:v>847.15316704730571</c:v>
                </c:pt>
                <c:pt idx="6">
                  <c:v>966.22147088787244</c:v>
                </c:pt>
                <c:pt idx="7">
                  <c:v>1135.6012865563866</c:v>
                </c:pt>
                <c:pt idx="8">
                  <c:v>1312.9673130444116</c:v>
                </c:pt>
                <c:pt idx="9">
                  <c:v>1417.5479003489268</c:v>
                </c:pt>
                <c:pt idx="10">
                  <c:v>1450.6666453141602</c:v>
                </c:pt>
                <c:pt idx="11">
                  <c:v>1487.93</c:v>
                </c:pt>
                <c:pt idx="12">
                  <c:v>1445.8078670263228</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'Pág.16-G6'!$AH$36:$AH$48</c:f>
              <c:numCache>
                <c:formatCode>#,##0</c:formatCode>
                <c:ptCount val="13"/>
                <c:pt idx="0">
                  <c:v>1548.4106062437061</c:v>
                </c:pt>
                <c:pt idx="1">
                  <c:v>1513.7414993887778</c:v>
                </c:pt>
                <c:pt idx="2">
                  <c:v>1435.2069429721903</c:v>
                </c:pt>
                <c:pt idx="3">
                  <c:v>1430.7730750045876</c:v>
                </c:pt>
                <c:pt idx="4">
                  <c:v>1466.5475941322777</c:v>
                </c:pt>
                <c:pt idx="5">
                  <c:v>1548.4815158678132</c:v>
                </c:pt>
                <c:pt idx="6">
                  <c:v>1656.7374084216303</c:v>
                </c:pt>
                <c:pt idx="7">
                  <c:v>1786.0610802877284</c:v>
                </c:pt>
                <c:pt idx="8">
                  <c:v>1905.9969485026804</c:v>
                </c:pt>
                <c:pt idx="9">
                  <c:v>2199.5515060338043</c:v>
                </c:pt>
                <c:pt idx="10">
                  <c:v>2169.2572407660864</c:v>
                </c:pt>
                <c:pt idx="11">
                  <c:v>2058.3000000000002</c:v>
                </c:pt>
                <c:pt idx="12">
                  <c:v>1982.6573319358986</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'Pág.16-G6'!$AG$36:$AG$48</c:f>
              <c:numCache>
                <c:formatCode>#,##0</c:formatCode>
                <c:ptCount val="13"/>
                <c:pt idx="0">
                  <c:v>750.39544726645136</c:v>
                </c:pt>
                <c:pt idx="1">
                  <c:v>583.26226697682523</c:v>
                </c:pt>
                <c:pt idx="2">
                  <c:v>685.04193125133668</c:v>
                </c:pt>
                <c:pt idx="3">
                  <c:v>605.15672872270466</c:v>
                </c:pt>
                <c:pt idx="4">
                  <c:v>590.66836153267946</c:v>
                </c:pt>
                <c:pt idx="5">
                  <c:v>526.91762733854148</c:v>
                </c:pt>
                <c:pt idx="6">
                  <c:v>573.38973215229976</c:v>
                </c:pt>
                <c:pt idx="7">
                  <c:v>728.98475705035821</c:v>
                </c:pt>
                <c:pt idx="8">
                  <c:v>957.31527115035681</c:v>
                </c:pt>
                <c:pt idx="9">
                  <c:v>917.68156135834192</c:v>
                </c:pt>
                <c:pt idx="10">
                  <c:v>827.49016453419199</c:v>
                </c:pt>
                <c:pt idx="11">
                  <c:v>984.97</c:v>
                </c:pt>
                <c:pt idx="12">
                  <c:v>991.01890941820409</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nov 2020 - nov 2021</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606501110438118"/>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'Pág.16-G6'!$AJ$36:$AJ$48</c:f>
              <c:numCache>
                <c:formatCode>#,##0</c:formatCode>
                <c:ptCount val="13"/>
                <c:pt idx="0">
                  <c:v>1423.6260501377446</c:v>
                </c:pt>
                <c:pt idx="1">
                  <c:v>1371.1291314131408</c:v>
                </c:pt>
                <c:pt idx="2">
                  <c:v>1368.5887597072588</c:v>
                </c:pt>
                <c:pt idx="3">
                  <c:v>1352.5338659106176</c:v>
                </c:pt>
                <c:pt idx="4">
                  <c:v>1355.1783661545869</c:v>
                </c:pt>
                <c:pt idx="5">
                  <c:v>1424.3542821145254</c:v>
                </c:pt>
                <c:pt idx="6">
                  <c:v>1484.6685136198998</c:v>
                </c:pt>
                <c:pt idx="7">
                  <c:v>1644.32861009369</c:v>
                </c:pt>
                <c:pt idx="8">
                  <c:v>1776.2505385888637</c:v>
                </c:pt>
                <c:pt idx="9">
                  <c:v>2079.5781552591175</c:v>
                </c:pt>
                <c:pt idx="10">
                  <c:v>2222.6162764832479</c:v>
                </c:pt>
                <c:pt idx="11">
                  <c:v>2168.06</c:v>
                </c:pt>
                <c:pt idx="12">
                  <c:v>2061.3831220481634</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'Pág.16-G6'!$AD$36:$AD$48</c:f>
              <c:numCache>
                <c:formatCode>#,##0</c:formatCode>
                <c:ptCount val="13"/>
                <c:pt idx="0">
                  <c:v>1407.2536535100551</c:v>
                </c:pt>
                <c:pt idx="1">
                  <c:v>1310.4883467949403</c:v>
                </c:pt>
                <c:pt idx="2">
                  <c:v>1333.9895113629061</c:v>
                </c:pt>
                <c:pt idx="3">
                  <c:v>1296.0094471799914</c:v>
                </c:pt>
                <c:pt idx="4">
                  <c:v>1348.9548023334917</c:v>
                </c:pt>
                <c:pt idx="5">
                  <c:v>1427.9501741909985</c:v>
                </c:pt>
                <c:pt idx="6">
                  <c:v>1517.7816589879028</c:v>
                </c:pt>
                <c:pt idx="7">
                  <c:v>1655.119899577802</c:v>
                </c:pt>
                <c:pt idx="8">
                  <c:v>1828.2241569946916</c:v>
                </c:pt>
                <c:pt idx="9">
                  <c:v>2064.0560478477219</c:v>
                </c:pt>
                <c:pt idx="10">
                  <c:v>2094.489237085711</c:v>
                </c:pt>
                <c:pt idx="11">
                  <c:v>2093.66</c:v>
                </c:pt>
                <c:pt idx="12">
                  <c:v>1858.6359792855017</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'Pág.16-G6'!$AI$36:$AI$48</c:f>
              <c:numCache>
                <c:formatCode>#,##0</c:formatCode>
                <c:ptCount val="13"/>
                <c:pt idx="0">
                  <c:v>1249.0618309873205</c:v>
                </c:pt>
                <c:pt idx="1">
                  <c:v>1207.6110493973135</c:v>
                </c:pt>
                <c:pt idx="2">
                  <c:v>1238.2886440210668</c:v>
                </c:pt>
                <c:pt idx="3">
                  <c:v>1191.2398512493053</c:v>
                </c:pt>
                <c:pt idx="4">
                  <c:v>1206.7972477480198</c:v>
                </c:pt>
                <c:pt idx="5">
                  <c:v>1305.6613235052262</c:v>
                </c:pt>
                <c:pt idx="6">
                  <c:v>1377.4366080791929</c:v>
                </c:pt>
                <c:pt idx="7">
                  <c:v>1449.3969549620585</c:v>
                </c:pt>
                <c:pt idx="8">
                  <c:v>1596.6828978288947</c:v>
                </c:pt>
                <c:pt idx="9">
                  <c:v>1816.0352565329931</c:v>
                </c:pt>
                <c:pt idx="10">
                  <c:v>1804.3400025476399</c:v>
                </c:pt>
                <c:pt idx="11">
                  <c:v>1862.7</c:v>
                </c:pt>
                <c:pt idx="12">
                  <c:v>1683.5166404155286</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'Pág.16-G6'!$AB$36:$AB$48</c:f>
              <c:strCache>
                <c:ptCount val="13"/>
                <c:pt idx="0">
                  <c:v>Nov</c:v>
                </c:pt>
                <c:pt idx="1">
                  <c:v>Dic</c:v>
                </c:pt>
                <c:pt idx="2">
                  <c:v>Ene</c:v>
                </c:pt>
                <c:pt idx="3">
                  <c:v>Feb</c:v>
                </c:pt>
                <c:pt idx="4">
                  <c:v>Mar</c:v>
                </c:pt>
                <c:pt idx="5">
                  <c:v>Abr</c:v>
                </c:pt>
                <c:pt idx="6">
                  <c:v>May</c:v>
                </c:pt>
                <c:pt idx="7">
                  <c:v>Jun</c:v>
                </c:pt>
                <c:pt idx="8">
                  <c:v>Jul</c:v>
                </c:pt>
                <c:pt idx="9">
                  <c:v>Ago</c:v>
                </c:pt>
                <c:pt idx="10">
                  <c:v>Sep</c:v>
                </c:pt>
                <c:pt idx="11">
                  <c:v>Oct</c:v>
                </c:pt>
                <c:pt idx="12">
                  <c:v>Nov</c:v>
                </c:pt>
              </c:strCache>
            </c:strRef>
          </c:cat>
          <c:val>
            <c:numRef>
              <c:f>'Pág.16-G6'!$AK$36:$AK$48</c:f>
              <c:numCache>
                <c:formatCode>#,##0</c:formatCode>
                <c:ptCount val="13"/>
                <c:pt idx="0">
                  <c:v>1294.327948608214</c:v>
                </c:pt>
                <c:pt idx="1">
                  <c:v>1229.8216728149703</c:v>
                </c:pt>
                <c:pt idx="2">
                  <c:v>1261.111680576224</c:v>
                </c:pt>
                <c:pt idx="3">
                  <c:v>1233.379147363479</c:v>
                </c:pt>
                <c:pt idx="4">
                  <c:v>1229.5937974622539</c:v>
                </c:pt>
                <c:pt idx="5">
                  <c:v>1291.812338382495</c:v>
                </c:pt>
                <c:pt idx="6">
                  <c:v>1374.2065469948861</c:v>
                </c:pt>
                <c:pt idx="7">
                  <c:v>1496.0809132567565</c:v>
                </c:pt>
                <c:pt idx="8">
                  <c:v>1681.7548356128696</c:v>
                </c:pt>
                <c:pt idx="9">
                  <c:v>1966.4968881582959</c:v>
                </c:pt>
                <c:pt idx="10">
                  <c:v>2072.289386639517</c:v>
                </c:pt>
                <c:pt idx="11">
                  <c:v>2002.13</c:v>
                </c:pt>
                <c:pt idx="12">
                  <c:v>1892.4125225313605</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3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ene 2018- nov 2021                                                                                 (Toneladas)</a:t>
            </a:r>
          </a:p>
        </c:rich>
      </c:tx>
      <c:layout>
        <c:manualLayout>
          <c:xMode val="edge"/>
          <c:yMode val="edge"/>
          <c:x val="0.2139195772866482"/>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1"/>
          <c:order val="3"/>
          <c:tx>
            <c:v>2018</c:v>
          </c:tx>
          <c:spPr>
            <a:solidFill>
              <a:schemeClr val="accent2"/>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'!$AM$3:$AM$14</c:f>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c:ext xmlns:c16="http://schemas.microsoft.com/office/drawing/2014/chart" uri="{C3380CC4-5D6E-409C-BE32-E72D297353CC}">
              <c16:uniqueId val="{00000003-2FC9-4D47-AE13-62C32C82E6A4}"/>
            </c:ext>
          </c:extLst>
        </c:ser>
        <c:ser>
          <c:idx val="4"/>
          <c:order val="4"/>
          <c:tx>
            <c:strRef>
              <c:f>'Pág.27-G8 '!$AN$2</c:f>
              <c:strCache>
                <c:ptCount val="1"/>
                <c:pt idx="0">
                  <c:v>2019</c:v>
                </c:pt>
              </c:strCache>
            </c:strRef>
          </c:tx>
          <c:spPr>
            <a:solidFill>
              <a:schemeClr val="accent5"/>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22977.402680000017</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'Pág.27-G8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'Pág.27-G8 '!$AP$3:$AP$14</c:f>
              <c:numCache>
                <c:formatCode>#,##0</c:formatCode>
                <c:ptCount val="12"/>
                <c:pt idx="0">
                  <c:v>15450.03119</c:v>
                </c:pt>
                <c:pt idx="1">
                  <c:v>18728</c:v>
                </c:pt>
                <c:pt idx="2">
                  <c:v>25149</c:v>
                </c:pt>
                <c:pt idx="3">
                  <c:v>25083</c:v>
                </c:pt>
                <c:pt idx="4">
                  <c:v>20693</c:v>
                </c:pt>
                <c:pt idx="5">
                  <c:v>21879</c:v>
                </c:pt>
                <c:pt idx="6">
                  <c:v>27693</c:v>
                </c:pt>
                <c:pt idx="7">
                  <c:v>31147</c:v>
                </c:pt>
                <c:pt idx="8">
                  <c:v>27988</c:v>
                </c:pt>
                <c:pt idx="9">
                  <c:v>26678</c:v>
                </c:pt>
                <c:pt idx="10">
                  <c:v>23462</c:v>
                </c:pt>
              </c:numCache>
            </c:numRef>
          </c:val>
          <c:extLst>
            <c:ext xmlns:c16="http://schemas.microsoft.com/office/drawing/2014/chart" uri="{C3380CC4-5D6E-409C-BE32-E72D297353CC}">
              <c16:uniqueId val="{00000006-2FC9-4D47-AE13-62C32C82E6A4}"/>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'Pág.27-G8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'Pág.27-G8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'Pág.27-G8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'Pág.27-G8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'Pág.27-G8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2018 -  oct 2021</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'Pág.29-G9  '!$Y$147</c:f>
              <c:strCache>
                <c:ptCount val="1"/>
                <c:pt idx="0">
                  <c:v>Argentina</c:v>
                </c:pt>
              </c:strCache>
            </c:strRef>
          </c:tx>
          <c:spPr>
            <a:ln w="12700"/>
          </c:spPr>
          <c:marker>
            <c:symbol val="none"/>
          </c:marker>
          <c:cat>
            <c:strRef>
              <c:f>'Pág.29-G9  '!$X$27:$X$72</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'Pág.29-G9  '!$Y$27:$Y$72</c:f>
              <c:numCache>
                <c:formatCode>0.00</c:formatCode>
                <c:ptCount val="46"/>
                <c:pt idx="0">
                  <c:v>1.53</c:v>
                </c:pt>
                <c:pt idx="1">
                  <c:v>1.6080000000000001</c:v>
                </c:pt>
                <c:pt idx="2">
                  <c:v>1.5309999999999999</c:v>
                </c:pt>
                <c:pt idx="3">
                  <c:v>1.5349999999999999</c:v>
                </c:pt>
                <c:pt idx="4">
                  <c:v>1.423</c:v>
                </c:pt>
                <c:pt idx="5">
                  <c:v>1.3859999999999999</c:v>
                </c:pt>
                <c:pt idx="6">
                  <c:v>1.393</c:v>
                </c:pt>
                <c:pt idx="7">
                  <c:v>1.325</c:v>
                </c:pt>
                <c:pt idx="8">
                  <c:v>1.163</c:v>
                </c:pt>
                <c:pt idx="9">
                  <c:v>1.157</c:v>
                </c:pt>
                <c:pt idx="10">
                  <c:v>1.1479999999999999</c:v>
                </c:pt>
                <c:pt idx="11">
                  <c:v>1.121</c:v>
                </c:pt>
                <c:pt idx="12">
                  <c:v>1.3440000000000001</c:v>
                </c:pt>
                <c:pt idx="13">
                  <c:v>1.5189999999999999</c:v>
                </c:pt>
                <c:pt idx="14">
                  <c:v>1.42</c:v>
                </c:pt>
                <c:pt idx="15">
                  <c:v>1.377</c:v>
                </c:pt>
                <c:pt idx="16">
                  <c:v>1.31</c:v>
                </c:pt>
                <c:pt idx="17">
                  <c:v>1.353</c:v>
                </c:pt>
                <c:pt idx="18">
                  <c:v>1.391</c:v>
                </c:pt>
                <c:pt idx="19">
                  <c:v>1.21</c:v>
                </c:pt>
                <c:pt idx="20">
                  <c:v>1.137</c:v>
                </c:pt>
                <c:pt idx="21">
                  <c:v>1.1339999999999999</c:v>
                </c:pt>
                <c:pt idx="22">
                  <c:v>1.2050000000000001</c:v>
                </c:pt>
                <c:pt idx="23">
                  <c:v>1.321</c:v>
                </c:pt>
                <c:pt idx="24">
                  <c:v>1.32</c:v>
                </c:pt>
                <c:pt idx="25">
                  <c:v>1.38</c:v>
                </c:pt>
                <c:pt idx="26">
                  <c:v>1.4159999999999999</c:v>
                </c:pt>
                <c:pt idx="27">
                  <c:v>1.282</c:v>
                </c:pt>
                <c:pt idx="28">
                  <c:v>1.23</c:v>
                </c:pt>
                <c:pt idx="29">
                  <c:v>1.22</c:v>
                </c:pt>
                <c:pt idx="30">
                  <c:v>1.23</c:v>
                </c:pt>
                <c:pt idx="31">
                  <c:v>1.26</c:v>
                </c:pt>
                <c:pt idx="32">
                  <c:v>1.25</c:v>
                </c:pt>
                <c:pt idx="33">
                  <c:v>1.27</c:v>
                </c:pt>
                <c:pt idx="34">
                  <c:v>1.37</c:v>
                </c:pt>
                <c:pt idx="35">
                  <c:v>1.63</c:v>
                </c:pt>
                <c:pt idx="36" formatCode="General">
                  <c:v>1.61</c:v>
                </c:pt>
                <c:pt idx="37" formatCode="General">
                  <c:v>1.69</c:v>
                </c:pt>
                <c:pt idx="38" formatCode="General">
                  <c:v>1.7</c:v>
                </c:pt>
                <c:pt idx="39" formatCode="General">
                  <c:v>1.77</c:v>
                </c:pt>
                <c:pt idx="40" formatCode="General">
                  <c:v>1.8</c:v>
                </c:pt>
                <c:pt idx="41" formatCode="General">
                  <c:v>1.76</c:v>
                </c:pt>
                <c:pt idx="42">
                  <c:v>1.64</c:v>
                </c:pt>
                <c:pt idx="43">
                  <c:v>1.6524594972067037</c:v>
                </c:pt>
                <c:pt idx="44">
                  <c:v>1.6969315610238385</c:v>
                </c:pt>
                <c:pt idx="45">
                  <c:v>1.7190000000000001</c:v>
                </c:pt>
              </c:numCache>
            </c:numRef>
          </c:val>
          <c:smooth val="0"/>
          <c:extLst>
            <c:ext xmlns:c16="http://schemas.microsoft.com/office/drawing/2014/chart" uri="{C3380CC4-5D6E-409C-BE32-E72D297353CC}">
              <c16:uniqueId val="{00000000-0B1C-4463-A0BB-C2459A641963}"/>
            </c:ext>
          </c:extLst>
        </c:ser>
        <c:ser>
          <c:idx val="2"/>
          <c:order val="1"/>
          <c:tx>
            <c:strRef>
              <c:f>'Pág.29-G9  '!$AA$147</c:f>
              <c:strCache>
                <c:ptCount val="1"/>
                <c:pt idx="0">
                  <c:v>Brasil São Paulo</c:v>
                </c:pt>
              </c:strCache>
            </c:strRef>
          </c:tx>
          <c:marker>
            <c:symbol val="none"/>
          </c:marker>
          <c:cat>
            <c:strRef>
              <c:f>'Pág.29-G9  '!$X$27:$X$72</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'Pág.29-G9  '!$AA$27:$AA$72</c:f>
              <c:numCache>
                <c:formatCode>0.00</c:formatCode>
                <c:ptCount val="46"/>
                <c:pt idx="0">
                  <c:v>1.5187742693426973</c:v>
                </c:pt>
                <c:pt idx="1">
                  <c:v>1.4979347695682723</c:v>
                </c:pt>
                <c:pt idx="2">
                  <c:v>1.4734462620498041</c:v>
                </c:pt>
                <c:pt idx="3">
                  <c:v>1.391051100235615</c:v>
                </c:pt>
                <c:pt idx="4">
                  <c:v>1.2776076840762294</c:v>
                </c:pt>
                <c:pt idx="5">
                  <c:v>1.2220783493150054</c:v>
                </c:pt>
                <c:pt idx="6">
                  <c:v>1.2291332275946341</c:v>
                </c:pt>
                <c:pt idx="7">
                  <c:v>1.2207121287891864</c:v>
                </c:pt>
                <c:pt idx="8">
                  <c:v>1.2110112526404153</c:v>
                </c:pt>
                <c:pt idx="9">
                  <c:v>1.3259156235512288</c:v>
                </c:pt>
                <c:pt idx="10">
                  <c:v>1.3000376366918802</c:v>
                </c:pt>
                <c:pt idx="11">
                  <c:v>1.2797231626823486</c:v>
                </c:pt>
                <c:pt idx="12">
                  <c:v>1.3484456430627938</c:v>
                </c:pt>
                <c:pt idx="13">
                  <c:v>1.3642619758971435</c:v>
                </c:pt>
                <c:pt idx="14">
                  <c:v>1.3278118738744438</c:v>
                </c:pt>
                <c:pt idx="15">
                  <c:v>1.3268952931336022</c:v>
                </c:pt>
                <c:pt idx="16">
                  <c:v>1.2854861361331007</c:v>
                </c:pt>
                <c:pt idx="17">
                  <c:v>1.3106569545739915</c:v>
                </c:pt>
                <c:pt idx="18">
                  <c:v>1.3545872089693876</c:v>
                </c:pt>
                <c:pt idx="19">
                  <c:v>1.2746929354421925</c:v>
                </c:pt>
                <c:pt idx="20">
                  <c:v>1.274910943720843</c:v>
                </c:pt>
                <c:pt idx="21">
                  <c:v>1.325177391729875</c:v>
                </c:pt>
                <c:pt idx="22">
                  <c:v>1.5549619848103902</c:v>
                </c:pt>
                <c:pt idx="23">
                  <c:v>1.6698068243002624</c:v>
                </c:pt>
                <c:pt idx="24">
                  <c:v>1.5467497442166676</c:v>
                </c:pt>
                <c:pt idx="25">
                  <c:v>1.5336463296615952</c:v>
                </c:pt>
                <c:pt idx="26">
                  <c:v>1.345</c:v>
                </c:pt>
                <c:pt idx="27">
                  <c:v>1.2110000000000001</c:v>
                </c:pt>
                <c:pt idx="28">
                  <c:v>1.1299999999999999</c:v>
                </c:pt>
                <c:pt idx="29">
                  <c:v>1.3</c:v>
                </c:pt>
                <c:pt idx="30">
                  <c:v>1.36</c:v>
                </c:pt>
                <c:pt idx="31">
                  <c:v>1.37</c:v>
                </c:pt>
                <c:pt idx="32">
                  <c:v>1.5</c:v>
                </c:pt>
                <c:pt idx="33">
                  <c:v>1.53</c:v>
                </c:pt>
                <c:pt idx="34">
                  <c:v>1.71</c:v>
                </c:pt>
                <c:pt idx="35">
                  <c:v>1.69</c:v>
                </c:pt>
                <c:pt idx="36" formatCode="General">
                  <c:v>1.75</c:v>
                </c:pt>
                <c:pt idx="37" formatCode="General">
                  <c:v>1.82</c:v>
                </c:pt>
                <c:pt idx="38" formatCode="General">
                  <c:v>1.78</c:v>
                </c:pt>
                <c:pt idx="39" formatCode="General">
                  <c:v>1.85</c:v>
                </c:pt>
                <c:pt idx="40" formatCode="General">
                  <c:v>1.89</c:v>
                </c:pt>
                <c:pt idx="41" formatCode="General">
                  <c:v>2.0499999999999998</c:v>
                </c:pt>
                <c:pt idx="42">
                  <c:v>2</c:v>
                </c:pt>
                <c:pt idx="43">
                  <c:v>1.9647249644705023</c:v>
                </c:pt>
                <c:pt idx="44">
                  <c:v>1.8817390990633467</c:v>
                </c:pt>
                <c:pt idx="45">
                  <c:v>1.6194877643170917</c:v>
                </c:pt>
              </c:numCache>
            </c:numRef>
          </c:val>
          <c:smooth val="0"/>
          <c:extLst>
            <c:ext xmlns:c16="http://schemas.microsoft.com/office/drawing/2014/chart" uri="{C3380CC4-5D6E-409C-BE32-E72D297353CC}">
              <c16:uniqueId val="{00000001-0B1C-4463-A0BB-C2459A641963}"/>
            </c:ext>
          </c:extLst>
        </c:ser>
        <c:ser>
          <c:idx val="3"/>
          <c:order val="2"/>
          <c:tx>
            <c:strRef>
              <c:f>'Pág.29-G9  '!$AB$147</c:f>
              <c:strCache>
                <c:ptCount val="1"/>
                <c:pt idx="0">
                  <c:v>Uruguay</c:v>
                </c:pt>
              </c:strCache>
            </c:strRef>
          </c:tx>
          <c:marker>
            <c:symbol val="none"/>
          </c:marker>
          <c:cat>
            <c:strRef>
              <c:f>'Pág.29-G9  '!$X$27:$X$72</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'Pág.29-G9  '!$AB$27:$AB$72</c:f>
              <c:numCache>
                <c:formatCode>0.00</c:formatCode>
                <c:ptCount val="46"/>
                <c:pt idx="0">
                  <c:v>1.6619999999999999</c:v>
                </c:pt>
                <c:pt idx="1">
                  <c:v>1.7569999999999999</c:v>
                </c:pt>
                <c:pt idx="2">
                  <c:v>1.736</c:v>
                </c:pt>
                <c:pt idx="3">
                  <c:v>1.742</c:v>
                </c:pt>
                <c:pt idx="4">
                  <c:v>1.905</c:v>
                </c:pt>
                <c:pt idx="5">
                  <c:v>1.903</c:v>
                </c:pt>
                <c:pt idx="6">
                  <c:v>1.9239999999999999</c:v>
                </c:pt>
                <c:pt idx="7">
                  <c:v>2.0099999999999998</c:v>
                </c:pt>
                <c:pt idx="8">
                  <c:v>1.9219999999999999</c:v>
                </c:pt>
                <c:pt idx="9">
                  <c:v>1.8560000000000001</c:v>
                </c:pt>
                <c:pt idx="10">
                  <c:v>1.875</c:v>
                </c:pt>
                <c:pt idx="11">
                  <c:v>1.7929999999999999</c:v>
                </c:pt>
                <c:pt idx="12">
                  <c:v>1.796</c:v>
                </c:pt>
                <c:pt idx="13">
                  <c:v>1.87</c:v>
                </c:pt>
                <c:pt idx="14">
                  <c:v>1.863</c:v>
                </c:pt>
                <c:pt idx="15">
                  <c:v>1.81</c:v>
                </c:pt>
                <c:pt idx="16">
                  <c:v>1.946</c:v>
                </c:pt>
                <c:pt idx="17">
                  <c:v>2.109</c:v>
                </c:pt>
                <c:pt idx="18">
                  <c:v>2.21</c:v>
                </c:pt>
                <c:pt idx="19">
                  <c:v>2.2370000000000001</c:v>
                </c:pt>
                <c:pt idx="20">
                  <c:v>2.2559999999999998</c:v>
                </c:pt>
                <c:pt idx="21">
                  <c:v>2.3029999999999999</c:v>
                </c:pt>
                <c:pt idx="22">
                  <c:v>2.3490000000000002</c:v>
                </c:pt>
                <c:pt idx="23">
                  <c:v>2.2789999999999999</c:v>
                </c:pt>
                <c:pt idx="24">
                  <c:v>2.1190000000000002</c:v>
                </c:pt>
                <c:pt idx="25">
                  <c:v>2.1190000000000002</c:v>
                </c:pt>
                <c:pt idx="26">
                  <c:v>1.9930000000000001</c:v>
                </c:pt>
                <c:pt idx="27">
                  <c:v>1.74</c:v>
                </c:pt>
                <c:pt idx="28">
                  <c:v>1.85</c:v>
                </c:pt>
                <c:pt idx="29">
                  <c:v>1.89</c:v>
                </c:pt>
                <c:pt idx="30">
                  <c:v>1.92</c:v>
                </c:pt>
                <c:pt idx="31">
                  <c:v>2.0299999999999998</c:v>
                </c:pt>
                <c:pt idx="32">
                  <c:v>1.93</c:v>
                </c:pt>
                <c:pt idx="33">
                  <c:v>1.86</c:v>
                </c:pt>
                <c:pt idx="34">
                  <c:v>1.84</c:v>
                </c:pt>
                <c:pt idx="35">
                  <c:v>1.71</c:v>
                </c:pt>
                <c:pt idx="36" formatCode="General">
                  <c:v>1.76</c:v>
                </c:pt>
                <c:pt idx="37" formatCode="General">
                  <c:v>1.92</c:v>
                </c:pt>
                <c:pt idx="38" formatCode="General">
                  <c:v>1.95</c:v>
                </c:pt>
                <c:pt idx="39" formatCode="General">
                  <c:v>1.94</c:v>
                </c:pt>
                <c:pt idx="40" formatCode="General">
                  <c:v>2.1</c:v>
                </c:pt>
                <c:pt idx="41" formatCode="General">
                  <c:v>2.1800000000000002</c:v>
                </c:pt>
                <c:pt idx="42">
                  <c:v>2.29</c:v>
                </c:pt>
                <c:pt idx="43">
                  <c:v>2.44</c:v>
                </c:pt>
                <c:pt idx="44">
                  <c:v>2.4580000000000002</c:v>
                </c:pt>
                <c:pt idx="45">
                  <c:v>2.5680000000000001</c:v>
                </c:pt>
              </c:numCache>
            </c:numRef>
          </c:val>
          <c:smooth val="0"/>
          <c:extLst>
            <c:ext xmlns:c16="http://schemas.microsoft.com/office/drawing/2014/chart" uri="{C3380CC4-5D6E-409C-BE32-E72D297353CC}">
              <c16:uniqueId val="{00000002-0B1C-4463-A0BB-C2459A641963}"/>
            </c:ext>
          </c:extLst>
        </c:ser>
        <c:ser>
          <c:idx val="4"/>
          <c:order val="3"/>
          <c:tx>
            <c:strRef>
              <c:f>'Pág.29-G9  '!$AC$147</c:f>
              <c:strCache>
                <c:ptCount val="1"/>
                <c:pt idx="0">
                  <c:v>Paraguay</c:v>
                </c:pt>
              </c:strCache>
            </c:strRef>
          </c:tx>
          <c:marker>
            <c:symbol val="none"/>
          </c:marker>
          <c:cat>
            <c:strRef>
              <c:f>'Pág.29-G9  '!$X$27:$X$72</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'Pág.29-G9  '!$AC$27:$AC$72</c:f>
              <c:numCache>
                <c:formatCode>0.00</c:formatCode>
                <c:ptCount val="46"/>
                <c:pt idx="0">
                  <c:v>1.805580853922609</c:v>
                </c:pt>
                <c:pt idx="1">
                  <c:v>1.9227771000399481</c:v>
                </c:pt>
                <c:pt idx="2">
                  <c:v>1.727106974699347</c:v>
                </c:pt>
                <c:pt idx="3">
                  <c:v>1.5853137806263065</c:v>
                </c:pt>
                <c:pt idx="4">
                  <c:v>1.7290240416043308</c:v>
                </c:pt>
                <c:pt idx="5">
                  <c:v>1.5963053666203311</c:v>
                </c:pt>
                <c:pt idx="6">
                  <c:v>1.5935619588549037</c:v>
                </c:pt>
                <c:pt idx="7">
                  <c:v>1.7135889863512888</c:v>
                </c:pt>
                <c:pt idx="8">
                  <c:v>1.6945784505537742</c:v>
                </c:pt>
                <c:pt idx="9">
                  <c:v>1.6574532786814624</c:v>
                </c:pt>
                <c:pt idx="10">
                  <c:v>1.6968632769524423</c:v>
                </c:pt>
                <c:pt idx="11">
                  <c:v>1.7118009252406845</c:v>
                </c:pt>
                <c:pt idx="12">
                  <c:v>1.5942084184718439</c:v>
                </c:pt>
                <c:pt idx="13">
                  <c:v>1.5623205130405733</c:v>
                </c:pt>
                <c:pt idx="14">
                  <c:v>1.5586840719177553</c:v>
                </c:pt>
                <c:pt idx="15">
                  <c:v>1.4747986477695116</c:v>
                </c:pt>
                <c:pt idx="16">
                  <c:v>1.4704295710859212</c:v>
                </c:pt>
                <c:pt idx="17">
                  <c:v>1.4740781892726154</c:v>
                </c:pt>
                <c:pt idx="18">
                  <c:v>1.4981231184869603</c:v>
                </c:pt>
                <c:pt idx="19">
                  <c:v>1.4040560171426508</c:v>
                </c:pt>
                <c:pt idx="20">
                  <c:v>1.4597407815047967</c:v>
                </c:pt>
                <c:pt idx="21">
                  <c:v>1.4471885265255329</c:v>
                </c:pt>
                <c:pt idx="22">
                  <c:v>1.4133471946109806</c:v>
                </c:pt>
                <c:pt idx="23">
                  <c:v>1.4445831349686722</c:v>
                </c:pt>
                <c:pt idx="24">
                  <c:v>1.4483348028475578</c:v>
                </c:pt>
                <c:pt idx="25">
                  <c:v>1.4354174103665323</c:v>
                </c:pt>
                <c:pt idx="26">
                  <c:v>1.2649999999999999</c:v>
                </c:pt>
                <c:pt idx="27">
                  <c:v>1.1479999999999999</c:v>
                </c:pt>
                <c:pt idx="28">
                  <c:v>1.1000000000000001</c:v>
                </c:pt>
                <c:pt idx="29">
                  <c:v>1.1499999999999999</c:v>
                </c:pt>
                <c:pt idx="30">
                  <c:v>1.22</c:v>
                </c:pt>
                <c:pt idx="31">
                  <c:v>1.3</c:v>
                </c:pt>
                <c:pt idx="32">
                  <c:v>1.32</c:v>
                </c:pt>
                <c:pt idx="33">
                  <c:v>1.45</c:v>
                </c:pt>
                <c:pt idx="34">
                  <c:v>1.55</c:v>
                </c:pt>
                <c:pt idx="35">
                  <c:v>1.51</c:v>
                </c:pt>
                <c:pt idx="36" formatCode="General">
                  <c:v>1.62</c:v>
                </c:pt>
                <c:pt idx="37" formatCode="General">
                  <c:v>1.63</c:v>
                </c:pt>
                <c:pt idx="38" formatCode="General">
                  <c:v>1.72</c:v>
                </c:pt>
                <c:pt idx="39" formatCode="General">
                  <c:v>1.61</c:v>
                </c:pt>
                <c:pt idx="40" formatCode="General">
                  <c:v>1.62</c:v>
                </c:pt>
                <c:pt idx="41" formatCode="General">
                  <c:v>1.73</c:v>
                </c:pt>
                <c:pt idx="42">
                  <c:v>1.65</c:v>
                </c:pt>
                <c:pt idx="43">
                  <c:v>1.9852269079089875</c:v>
                </c:pt>
                <c:pt idx="44">
                  <c:v>1.9262806617747092</c:v>
                </c:pt>
                <c:pt idx="45">
                  <c:v>2.0146575934565263</c:v>
                </c:pt>
              </c:numCache>
            </c:numRef>
          </c:val>
          <c:smooth val="0"/>
          <c:extLst>
            <c:ext xmlns:c16="http://schemas.microsoft.com/office/drawing/2014/chart" uri="{C3380CC4-5D6E-409C-BE32-E72D297353CC}">
              <c16:uniqueId val="{00000003-0B1C-4463-A0BB-C2459A641963}"/>
            </c:ext>
          </c:extLst>
        </c:ser>
        <c:ser>
          <c:idx val="5"/>
          <c:order val="4"/>
          <c:tx>
            <c:strRef>
              <c:f>'Pág.29-G9  '!$AD$147</c:f>
              <c:strCache>
                <c:ptCount val="1"/>
                <c:pt idx="0">
                  <c:v>Chile</c:v>
                </c:pt>
              </c:strCache>
            </c:strRef>
          </c:tx>
          <c:marker>
            <c:symbol val="none"/>
          </c:marker>
          <c:cat>
            <c:strRef>
              <c:f>'Pág.29-G9  '!$X$27:$X$72</c:f>
              <c:strCache>
                <c:ptCount val="46"/>
                <c:pt idx="0">
                  <c:v>Ene 18</c:v>
                </c:pt>
                <c:pt idx="1">
                  <c:v>Feb 18</c:v>
                </c:pt>
                <c:pt idx="2">
                  <c:v>Mar 18</c:v>
                </c:pt>
                <c:pt idx="3">
                  <c:v>Abr 18</c:v>
                </c:pt>
                <c:pt idx="4">
                  <c:v>May 18</c:v>
                </c:pt>
                <c:pt idx="5">
                  <c:v>Jun 18</c:v>
                </c:pt>
                <c:pt idx="6">
                  <c:v>Jul 18</c:v>
                </c:pt>
                <c:pt idx="7">
                  <c:v>Ago 18</c:v>
                </c:pt>
                <c:pt idx="8">
                  <c:v>Sep 18</c:v>
                </c:pt>
                <c:pt idx="9">
                  <c:v>Oct 18</c:v>
                </c:pt>
                <c:pt idx="10">
                  <c:v>Nov 18</c:v>
                </c:pt>
                <c:pt idx="11">
                  <c:v>Dic 18</c:v>
                </c:pt>
                <c:pt idx="12">
                  <c:v>Ene 19</c:v>
                </c:pt>
                <c:pt idx="13">
                  <c:v>Feb 19</c:v>
                </c:pt>
                <c:pt idx="14">
                  <c:v>Mar 19</c:v>
                </c:pt>
                <c:pt idx="15">
                  <c:v>Abr 19</c:v>
                </c:pt>
                <c:pt idx="16">
                  <c:v>May 19</c:v>
                </c:pt>
                <c:pt idx="17">
                  <c:v>Jun 19</c:v>
                </c:pt>
                <c:pt idx="18">
                  <c:v>Jul 19</c:v>
                </c:pt>
                <c:pt idx="19">
                  <c:v>Ago 19</c:v>
                </c:pt>
                <c:pt idx="20">
                  <c:v>Sep 19</c:v>
                </c:pt>
                <c:pt idx="21">
                  <c:v>Oct 19</c:v>
                </c:pt>
                <c:pt idx="22">
                  <c:v>Nov 19</c:v>
                </c:pt>
                <c:pt idx="23">
                  <c:v>Dic 19</c:v>
                </c:pt>
                <c:pt idx="24">
                  <c:v>Ene 20</c:v>
                </c:pt>
                <c:pt idx="25">
                  <c:v>Feb 20</c:v>
                </c:pt>
                <c:pt idx="26">
                  <c:v>Mar 20</c:v>
                </c:pt>
                <c:pt idx="27">
                  <c:v>Abr 20</c:v>
                </c:pt>
                <c:pt idx="28">
                  <c:v>May 20</c:v>
                </c:pt>
                <c:pt idx="29">
                  <c:v>Jun 20</c:v>
                </c:pt>
                <c:pt idx="30">
                  <c:v>Jul 20</c:v>
                </c:pt>
                <c:pt idx="31">
                  <c:v>Ago 20</c:v>
                </c:pt>
                <c:pt idx="32">
                  <c:v>Sep 20</c:v>
                </c:pt>
                <c:pt idx="33">
                  <c:v>Oct 20</c:v>
                </c:pt>
                <c:pt idx="34">
                  <c:v>Nov 20</c:v>
                </c:pt>
                <c:pt idx="35">
                  <c:v>Dic 20</c:v>
                </c:pt>
                <c:pt idx="36">
                  <c:v>Ene 21</c:v>
                </c:pt>
                <c:pt idx="37">
                  <c:v>Feb 21</c:v>
                </c:pt>
                <c:pt idx="38">
                  <c:v>Mar 21</c:v>
                </c:pt>
                <c:pt idx="39">
                  <c:v>Abr 21</c:v>
                </c:pt>
                <c:pt idx="40">
                  <c:v>May 21</c:v>
                </c:pt>
                <c:pt idx="41">
                  <c:v>Jun 21</c:v>
                </c:pt>
                <c:pt idx="42">
                  <c:v>Jul 21</c:v>
                </c:pt>
                <c:pt idx="43">
                  <c:v>Ago 21</c:v>
                </c:pt>
                <c:pt idx="44">
                  <c:v>Sep 21</c:v>
                </c:pt>
                <c:pt idx="45">
                  <c:v>Oct 21</c:v>
                </c:pt>
              </c:strCache>
            </c:strRef>
          </c:cat>
          <c:val>
            <c:numRef>
              <c:f>'Pág.29-G9  '!$AD$27:$AD$72</c:f>
              <c:numCache>
                <c:formatCode>0.00</c:formatCode>
                <c:ptCount val="46"/>
                <c:pt idx="0">
                  <c:v>2.06</c:v>
                </c:pt>
                <c:pt idx="1">
                  <c:v>2.02</c:v>
                </c:pt>
                <c:pt idx="2">
                  <c:v>2.0099999999999998</c:v>
                </c:pt>
                <c:pt idx="3">
                  <c:v>2.02</c:v>
                </c:pt>
                <c:pt idx="4">
                  <c:v>1.94</c:v>
                </c:pt>
                <c:pt idx="5">
                  <c:v>1.91</c:v>
                </c:pt>
                <c:pt idx="6">
                  <c:v>1.91</c:v>
                </c:pt>
                <c:pt idx="7">
                  <c:v>1.89</c:v>
                </c:pt>
                <c:pt idx="8">
                  <c:v>1.85</c:v>
                </c:pt>
                <c:pt idx="9">
                  <c:v>1.85</c:v>
                </c:pt>
                <c:pt idx="10">
                  <c:v>1.81</c:v>
                </c:pt>
                <c:pt idx="11">
                  <c:v>1.75</c:v>
                </c:pt>
                <c:pt idx="12">
                  <c:v>1.7</c:v>
                </c:pt>
                <c:pt idx="13">
                  <c:v>1.7</c:v>
                </c:pt>
                <c:pt idx="14">
                  <c:v>1.65</c:v>
                </c:pt>
                <c:pt idx="15">
                  <c:v>1.69</c:v>
                </c:pt>
                <c:pt idx="16">
                  <c:v>1.65</c:v>
                </c:pt>
                <c:pt idx="17">
                  <c:v>1.7</c:v>
                </c:pt>
                <c:pt idx="18">
                  <c:v>1.79</c:v>
                </c:pt>
                <c:pt idx="19">
                  <c:v>1.76</c:v>
                </c:pt>
                <c:pt idx="20">
                  <c:v>1.81</c:v>
                </c:pt>
                <c:pt idx="21">
                  <c:v>1.83</c:v>
                </c:pt>
                <c:pt idx="22">
                  <c:v>1.65</c:v>
                </c:pt>
                <c:pt idx="23">
                  <c:v>1.64</c:v>
                </c:pt>
                <c:pt idx="24">
                  <c:v>1.53</c:v>
                </c:pt>
                <c:pt idx="25">
                  <c:v>1.48</c:v>
                </c:pt>
                <c:pt idx="26">
                  <c:v>1.41</c:v>
                </c:pt>
                <c:pt idx="27" formatCode="General">
                  <c:v>1.37</c:v>
                </c:pt>
                <c:pt idx="28">
                  <c:v>1.43</c:v>
                </c:pt>
                <c:pt idx="29">
                  <c:v>1.6</c:v>
                </c:pt>
                <c:pt idx="30">
                  <c:v>1.73</c:v>
                </c:pt>
                <c:pt idx="31">
                  <c:v>1.98</c:v>
                </c:pt>
                <c:pt idx="32">
                  <c:v>2.31</c:v>
                </c:pt>
                <c:pt idx="33">
                  <c:v>2.29</c:v>
                </c:pt>
                <c:pt idx="34">
                  <c:v>2.2999999999999998</c:v>
                </c:pt>
                <c:pt idx="35">
                  <c:v>2.2799999999999998</c:v>
                </c:pt>
                <c:pt idx="36" formatCode="General">
                  <c:v>2.2000000000000002</c:v>
                </c:pt>
                <c:pt idx="37" formatCode="General">
                  <c:v>2.1800000000000002</c:v>
                </c:pt>
                <c:pt idx="38" formatCode="General">
                  <c:v>2.23</c:v>
                </c:pt>
                <c:pt idx="39" formatCode="General">
                  <c:v>2.41</c:v>
                </c:pt>
                <c:pt idx="40" formatCode="General">
                  <c:v>2.61</c:v>
                </c:pt>
                <c:pt idx="41" formatCode="General">
                  <c:v>2.71</c:v>
                </c:pt>
                <c:pt idx="42">
                  <c:v>2.78</c:v>
                </c:pt>
                <c:pt idx="43">
                  <c:v>2.98</c:v>
                </c:pt>
                <c:pt idx="44">
                  <c:v>3</c:v>
                </c:pt>
                <c:pt idx="45">
                  <c:v>2.73</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9648825</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1</xdr:row>
      <xdr:rowOff>7327</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424962" y="168519"/>
          <a:ext cx="5613888" cy="71803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Al cierre de este boletín contamos con información de producción de carnes de 10 meses del año 2021. En ella se indica que la producción de carne que muestra cifras negativas para la carne bovina, con una disminución de 6% en el acumulado al mes de octubre. En esta especie se ha contraído 9,6% la producción de carne a partir de novillos, pero los pesos promedios de esta categoría son levemente superiores a 2020. La faena de hembras ha decrecido (3,5%) influenciada por una disminución en el beneficio de vaquillas en el período enero-octubre (6.3%). </a:t>
          </a:r>
        </a:p>
        <a:p>
          <a:pPr algn="just">
            <a:lnSpc>
              <a:spcPct val="130000"/>
            </a:lnSpc>
          </a:pPr>
          <a:endParaRPr lang="es-CL" sz="1000">
            <a:effectLst/>
            <a:latin typeface="Times New Roman" panose="02020603050405020304" pitchFamily="18" charset="0"/>
            <a:ea typeface="Times New Roman" panose="02020603050405020304" pitchFamily="18"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La producción de carne de aves ha sufrido, registran retrocesos en la producción (2,9%). Cuando analizamos el comportamiento de las dos especies principales, observamos que la producción de carne de pollo broiler ha decrecido 3,1% en el período, mientras que la de pavo ha aumentado 1,5%. Por su parte, la producción de carne de cerdos muestra cifras positivas, registrando una leve alza de 1,7% en su producción, con respecto al mismo periodo del año anterior. </a:t>
          </a:r>
        </a:p>
        <a:p>
          <a:pPr algn="just">
            <a:lnSpc>
              <a:spcPct val="130000"/>
            </a:lnSpc>
          </a:pPr>
          <a:endParaRPr lang="es-CL" sz="1000">
            <a:effectLst/>
            <a:latin typeface="Times New Roman" panose="02020603050405020304" pitchFamily="18" charset="0"/>
            <a:ea typeface="Times New Roman" panose="02020603050405020304" pitchFamily="18"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Los precios reales de todas las categorías de bovinos registran alzas durante el periodo enero - noviembre. En el caso del novillo gordo se sitúa en los $2.017/kg un 33.2% superior al mismo periodo de 2020. Para el novillo engorda y terneros las alzas son aún mayores, las que alcanzan el 40,7% y 41,2%, respectivamente. Alcanzando el novillo engorda los $1.748/kg  y el ternero los $1.786/kg.</a:t>
          </a:r>
        </a:p>
        <a:p>
          <a:pPr algn="just">
            <a:lnSpc>
              <a:spcPct val="130000"/>
            </a:lnSpc>
          </a:pPr>
          <a:endParaRPr lang="es-CL" sz="1000">
            <a:effectLst/>
            <a:latin typeface="Times New Roman" panose="02020603050405020304" pitchFamily="18" charset="0"/>
            <a:ea typeface="Times New Roman" panose="02020603050405020304" pitchFamily="18"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El comercio exterior de carne bovinas mantiene su tendencia a la baja, con una contracción de 29,6% en las exportaciones lo que implica que se exportaron 6.517 toneladas menos que en el período enero-noviembre de 2020; las importaciones siguen un comportamiento distinto, creciendo 30,6%, alcanzando las 263.743 toneladas. Es decir, han ingresaron 61.810. toneladas más de carne de carne que 2020. </a:t>
          </a:r>
        </a:p>
        <a:p>
          <a:pPr algn="just">
            <a:lnSpc>
              <a:spcPct val="130000"/>
            </a:lnSpc>
          </a:pPr>
          <a:endParaRPr lang="es-CL" sz="1000">
            <a:effectLst/>
            <a:latin typeface="Times New Roman" panose="02020603050405020304" pitchFamily="18" charset="0"/>
            <a:ea typeface="Times New Roman" panose="02020603050405020304" pitchFamily="18"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El 87% de las exportaciones de carne chilena se destinaron a China, con un precio promedio de 4.204 USD/ton, un 11.9% superior al mismo periodo de 2020.Con respecto al origen de las importaciones, Paraguay mantiene su liderazgo alcanzando alrededor del 45% de los envíos a nuestro país. Seguido por Brasil y Argentina, con el 36% y 12%, respectivamente. </a:t>
          </a:r>
        </a:p>
        <a:p>
          <a:pPr algn="just">
            <a:lnSpc>
              <a:spcPct val="130000"/>
            </a:lnSpc>
          </a:pPr>
          <a:endParaRPr lang="es-CL" sz="1000">
            <a:effectLst/>
            <a:latin typeface="Times New Roman" panose="02020603050405020304" pitchFamily="18" charset="0"/>
            <a:ea typeface="Times New Roman" panose="02020603050405020304" pitchFamily="18" charset="0"/>
          </a:endParaRPr>
        </a:p>
        <a:p>
          <a:pPr algn="just">
            <a:lnSpc>
              <a:spcPct val="130000"/>
            </a:lnSpc>
          </a:pPr>
          <a:r>
            <a:rPr lang="es-ES" sz="10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En relación con el comercio exterior de carnes blancas, las exportaciones registran leves disminuciones, tanto para las carnes de aves y cerdos. Por el contrario, las importaciones, se observan alzas importantes para ambas especies, alcanzando las 131.289 toneladas y 137.421 toneladas de carne de cerdo y aves, respectivamente. </a:t>
          </a:r>
          <a:endParaRPr lang="es-CL" sz="1000">
            <a:effectLst/>
            <a:latin typeface="Times New Roman" panose="02020603050405020304" pitchFamily="18" charset="0"/>
            <a:ea typeface="Times New Roman" panose="02020603050405020304" pitchFamily="18"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70C0"/>
  </sheetPr>
  <dimension ref="A1:H90"/>
  <sheetViews>
    <sheetView view="pageBreakPreview" topLeftCell="A76" zoomScaleNormal="100" zoomScaleSheetLayoutView="100" workbookViewId="0">
      <selection activeCell="J40" sqref="J40"/>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1" t="s">
        <v>0</v>
      </c>
      <c r="D14" s="721"/>
      <c r="E14" s="721"/>
      <c r="F14" s="721"/>
      <c r="G14" s="721"/>
    </row>
    <row r="15" spans="1:7" ht="18" customHeight="1">
      <c r="A15" s="9"/>
      <c r="B15" s="9"/>
      <c r="C15" s="721"/>
      <c r="D15" s="721"/>
      <c r="E15" s="721"/>
      <c r="F15" s="721"/>
      <c r="G15" s="721"/>
    </row>
    <row r="16" spans="1:7" ht="15.75" customHeight="1">
      <c r="A16" s="9"/>
      <c r="B16" s="9"/>
      <c r="C16" s="9"/>
      <c r="D16" s="13"/>
      <c r="E16" s="9"/>
      <c r="F16" s="9"/>
      <c r="G16" s="9"/>
    </row>
    <row r="17" spans="1:8" ht="15.75" customHeight="1">
      <c r="A17" s="9"/>
      <c r="B17" s="9"/>
      <c r="C17" s="96"/>
      <c r="D17" s="97"/>
      <c r="E17" s="97"/>
      <c r="F17" s="97"/>
      <c r="G17" s="97"/>
      <c r="H17" s="97"/>
    </row>
    <row r="18" spans="1:8" ht="15.75" customHeight="1">
      <c r="A18" s="9"/>
      <c r="B18" s="9"/>
      <c r="C18" s="722"/>
      <c r="D18" s="722"/>
      <c r="E18" s="722"/>
      <c r="F18" s="722"/>
      <c r="G18" s="722"/>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2"/>
      <c r="D38" s="725" t="s">
        <v>1</v>
      </c>
      <c r="E38" s="726"/>
      <c r="F38" s="132"/>
      <c r="G38" s="9"/>
    </row>
    <row r="44" spans="1:8" ht="15.75" customHeight="1">
      <c r="A44" s="717" t="s">
        <v>2</v>
      </c>
      <c r="B44" s="717"/>
      <c r="C44" s="717"/>
      <c r="D44" s="717"/>
      <c r="E44" s="717"/>
      <c r="F44" s="717"/>
      <c r="G44" s="717"/>
      <c r="H44" s="717"/>
    </row>
    <row r="45" spans="1:8" ht="15.75" customHeight="1">
      <c r="A45" s="114" t="s">
        <v>3</v>
      </c>
      <c r="B45" s="724" t="s">
        <v>4</v>
      </c>
      <c r="C45" s="724"/>
      <c r="D45" s="724"/>
      <c r="E45" s="724"/>
      <c r="F45" s="724"/>
      <c r="G45" s="724"/>
      <c r="H45" s="11"/>
    </row>
    <row r="46" spans="1:8" ht="15.75" customHeight="1">
      <c r="A46" s="8"/>
      <c r="B46" s="723" t="s">
        <v>5</v>
      </c>
      <c r="C46" s="723"/>
      <c r="D46" s="723"/>
      <c r="E46" s="723"/>
      <c r="F46" s="723"/>
      <c r="G46" s="723"/>
    </row>
    <row r="47" spans="1:8" ht="15.75" customHeight="1">
      <c r="A47" s="8"/>
      <c r="B47" s="9"/>
      <c r="C47" s="9"/>
      <c r="D47" s="9"/>
      <c r="E47" s="9"/>
      <c r="F47" s="9"/>
      <c r="G47" s="9"/>
    </row>
    <row r="48" spans="1:8" ht="15.75" customHeight="1">
      <c r="A48" s="719" t="s">
        <v>6</v>
      </c>
      <c r="B48" s="719"/>
      <c r="C48" s="719"/>
      <c r="D48" s="719"/>
      <c r="E48" s="719"/>
      <c r="F48" s="719"/>
      <c r="G48" s="719"/>
      <c r="H48" s="719"/>
    </row>
    <row r="49" spans="1:8" ht="15.75" customHeight="1">
      <c r="A49" s="719"/>
      <c r="B49" s="719"/>
      <c r="C49" s="719"/>
      <c r="D49" s="719"/>
      <c r="E49" s="719"/>
      <c r="F49" s="719"/>
      <c r="G49" s="719"/>
      <c r="H49" s="719"/>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18" t="s">
        <v>7</v>
      </c>
      <c r="B55" s="718"/>
      <c r="C55" s="718"/>
      <c r="D55" s="718"/>
      <c r="E55" s="718"/>
      <c r="F55" s="718"/>
      <c r="G55" s="718"/>
      <c r="H55" s="718"/>
    </row>
    <row r="56" spans="1:8" ht="15.75" customHeight="1">
      <c r="A56" s="718" t="s">
        <v>8</v>
      </c>
      <c r="B56" s="718"/>
      <c r="C56" s="718"/>
      <c r="D56" s="718"/>
      <c r="E56" s="718"/>
      <c r="F56" s="718"/>
      <c r="G56" s="718"/>
      <c r="H56" s="718"/>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19" t="s">
        <v>9</v>
      </c>
      <c r="B62" s="719"/>
      <c r="C62" s="719"/>
      <c r="D62" s="719"/>
      <c r="E62" s="719"/>
      <c r="F62" s="719"/>
      <c r="G62" s="719"/>
      <c r="H62" s="719"/>
    </row>
    <row r="63" spans="1:8" ht="15.75" customHeight="1">
      <c r="A63" s="720" t="s">
        <v>10</v>
      </c>
      <c r="B63" s="720"/>
      <c r="C63" s="720"/>
      <c r="D63" s="720"/>
      <c r="E63" s="720"/>
      <c r="F63" s="720"/>
      <c r="G63" s="720"/>
      <c r="H63" s="720"/>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17" t="s">
        <v>11</v>
      </c>
      <c r="B67" s="717"/>
      <c r="C67" s="717"/>
      <c r="D67" s="717"/>
      <c r="E67" s="717"/>
      <c r="F67" s="717"/>
      <c r="G67" s="717"/>
      <c r="H67" s="717"/>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12</v>
      </c>
      <c r="B75" s="9"/>
      <c r="C75" s="9"/>
      <c r="D75" s="9"/>
      <c r="E75" s="9"/>
      <c r="F75" s="9"/>
      <c r="G75" s="9"/>
    </row>
    <row r="76" spans="1:8" ht="11.25" customHeight="1">
      <c r="A76" s="14" t="s">
        <v>13</v>
      </c>
      <c r="B76" s="9"/>
      <c r="C76" s="9"/>
      <c r="D76" s="9"/>
      <c r="E76" s="9"/>
      <c r="F76" s="9"/>
      <c r="G76" s="9"/>
    </row>
    <row r="77" spans="1:8" ht="11.25" customHeight="1">
      <c r="A77" s="14" t="s">
        <v>14</v>
      </c>
      <c r="B77" s="9"/>
      <c r="C77" s="14"/>
      <c r="D77" s="15"/>
      <c r="E77" s="9"/>
      <c r="F77" s="9"/>
      <c r="G77" s="9"/>
    </row>
    <row r="78" spans="1:8" ht="11.25" customHeight="1">
      <c r="A78" s="4" t="s">
        <v>15</v>
      </c>
      <c r="B78" s="9"/>
      <c r="C78" s="9"/>
      <c r="D78" s="9"/>
      <c r="E78" s="9"/>
      <c r="F78" s="9"/>
      <c r="G78" s="9"/>
    </row>
    <row r="79" spans="1:8" ht="11.25" customHeight="1">
      <c r="A79" s="9"/>
      <c r="B79" s="9"/>
      <c r="C79" s="9"/>
      <c r="D79" s="9"/>
      <c r="E79" s="9"/>
      <c r="F79" s="9"/>
      <c r="G79" s="9"/>
    </row>
    <row r="80" spans="1:8" ht="15.75" customHeight="1">
      <c r="D80" s="8"/>
    </row>
    <row r="81" spans="1:8" ht="15.75" customHeight="1">
      <c r="A81" s="558"/>
      <c r="B81" s="559"/>
      <c r="C81" s="559"/>
      <c r="D81" s="559"/>
      <c r="E81" s="559"/>
      <c r="F81" s="559"/>
      <c r="G81" s="559"/>
    </row>
    <row r="82" spans="1:8" ht="15.75" customHeight="1">
      <c r="A82" s="559"/>
      <c r="B82" s="559"/>
      <c r="C82" s="559"/>
      <c r="D82" s="559"/>
      <c r="E82" s="559"/>
      <c r="F82" s="559"/>
      <c r="G82" s="559"/>
    </row>
    <row r="84" spans="1:8" ht="15.75" customHeight="1">
      <c r="A84" s="560"/>
      <c r="B84" s="560"/>
      <c r="C84" s="560"/>
      <c r="D84" s="560"/>
      <c r="E84" s="560"/>
      <c r="F84" s="560"/>
      <c r="G84" s="560"/>
      <c r="H84" s="560"/>
    </row>
    <row r="85" spans="1:8" ht="15.75" customHeight="1">
      <c r="A85" s="560"/>
      <c r="B85" s="560"/>
      <c r="C85" s="560"/>
      <c r="D85" s="560"/>
      <c r="E85" s="560"/>
      <c r="F85" s="560"/>
      <c r="G85" s="560"/>
      <c r="H85" s="560"/>
    </row>
    <row r="86" spans="1:8" ht="15.75" customHeight="1">
      <c r="A86" s="560"/>
      <c r="B86" s="560"/>
      <c r="C86" s="560"/>
      <c r="D86" s="560"/>
      <c r="E86" s="560"/>
      <c r="F86" s="560"/>
      <c r="G86" s="560"/>
      <c r="H86" s="560"/>
    </row>
    <row r="87" spans="1:8" ht="15.75" customHeight="1">
      <c r="A87" s="560"/>
      <c r="B87" s="560"/>
      <c r="C87" s="560"/>
      <c r="D87" s="560"/>
      <c r="E87" s="560"/>
      <c r="F87" s="560"/>
      <c r="G87" s="560"/>
      <c r="H87" s="560"/>
    </row>
    <row r="88" spans="1:8" ht="15.75" customHeight="1">
      <c r="A88" s="560"/>
      <c r="B88" s="560"/>
      <c r="C88" s="560"/>
      <c r="D88" s="560"/>
      <c r="E88" s="560"/>
      <c r="F88" s="560"/>
      <c r="G88" s="560"/>
      <c r="H88" s="560"/>
    </row>
    <row r="89" spans="1:8" ht="15.75" customHeight="1">
      <c r="A89" s="560"/>
      <c r="B89" s="560"/>
      <c r="C89" s="560"/>
      <c r="D89" s="560"/>
      <c r="E89" s="560"/>
      <c r="F89" s="560"/>
      <c r="G89" s="560"/>
      <c r="H89" s="560"/>
    </row>
    <row r="90" spans="1:8" ht="15.75" customHeight="1">
      <c r="A90" s="560"/>
      <c r="B90" s="560"/>
      <c r="C90" s="560"/>
      <c r="D90" s="560"/>
      <c r="E90" s="560"/>
      <c r="F90" s="560"/>
      <c r="G90" s="560"/>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GA155"/>
  <sheetViews>
    <sheetView view="pageBreakPreview" topLeftCell="A34" zoomScale="90" zoomScaleNormal="75" zoomScaleSheetLayoutView="90" zoomScalePageLayoutView="75" workbookViewId="0">
      <selection activeCell="J40" sqref="J40"/>
    </sheetView>
  </sheetViews>
  <sheetFormatPr baseColWidth="10" defaultColWidth="11.42578125" defaultRowHeight="14.25" customHeight="1"/>
  <cols>
    <col min="1" max="1" width="10.7109375" style="41" customWidth="1"/>
    <col min="2" max="2" width="29.140625" style="40" customWidth="1"/>
    <col min="3" max="3" width="13" style="41" customWidth="1"/>
    <col min="4" max="4" width="10.140625" style="41" customWidth="1"/>
    <col min="5" max="5" width="13.7109375" style="41" customWidth="1"/>
    <col min="6" max="6" width="10.140625" style="41" customWidth="1"/>
    <col min="7" max="7" width="13.7109375" style="41" customWidth="1"/>
    <col min="8" max="8" width="13.85546875" style="80" bestFit="1" customWidth="1"/>
    <col min="9" max="9" width="15.42578125" style="80" customWidth="1"/>
    <col min="10" max="10" width="12" style="80" bestFit="1" customWidth="1"/>
    <col min="11" max="15" width="11.42578125" style="80"/>
    <col min="16" max="183" width="11.42578125" style="20"/>
    <col min="184" max="16384" width="11.42578125" style="16"/>
  </cols>
  <sheetData>
    <row r="1" spans="1:183" s="62" customFormat="1" ht="12.75" customHeight="1">
      <c r="A1" s="775" t="s">
        <v>205</v>
      </c>
      <c r="B1" s="776"/>
      <c r="C1" s="776"/>
      <c r="D1" s="776"/>
      <c r="E1" s="776"/>
      <c r="F1" s="776"/>
      <c r="G1" s="777"/>
      <c r="H1" s="89"/>
      <c r="I1" s="89"/>
      <c r="J1" s="89"/>
      <c r="K1" s="89"/>
      <c r="L1" s="89"/>
      <c r="M1" s="89"/>
      <c r="N1" s="89"/>
      <c r="O1" s="89"/>
      <c r="P1" s="63"/>
      <c r="Q1" s="41"/>
      <c r="R1" s="4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row>
    <row r="2" spans="1:183" s="62" customFormat="1" ht="12.75" customHeight="1">
      <c r="A2" s="796" t="s">
        <v>206</v>
      </c>
      <c r="B2" s="797"/>
      <c r="C2" s="797"/>
      <c r="D2" s="797"/>
      <c r="E2" s="797"/>
      <c r="F2" s="797"/>
      <c r="G2" s="798"/>
      <c r="H2" s="89"/>
      <c r="I2" s="89"/>
      <c r="J2" s="89"/>
      <c r="K2" s="89"/>
      <c r="L2" s="89"/>
      <c r="M2" s="89"/>
      <c r="N2" s="89"/>
      <c r="O2" s="89"/>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row>
    <row r="3" spans="1:183" ht="17.25" customHeight="1" thickBot="1">
      <c r="A3" s="799" t="s">
        <v>207</v>
      </c>
      <c r="B3" s="800"/>
      <c r="C3" s="800"/>
      <c r="D3" s="800"/>
      <c r="E3" s="800"/>
      <c r="F3" s="800"/>
      <c r="G3" s="801"/>
    </row>
    <row r="4" spans="1:183" ht="29.25" customHeight="1" thickBot="1">
      <c r="A4" s="115" t="s">
        <v>83</v>
      </c>
      <c r="B4" s="61" t="s">
        <v>84</v>
      </c>
      <c r="C4" s="61" t="s">
        <v>85</v>
      </c>
      <c r="D4" s="61" t="s">
        <v>208</v>
      </c>
      <c r="E4" s="61" t="s">
        <v>209</v>
      </c>
      <c r="F4" s="61" t="s">
        <v>92</v>
      </c>
      <c r="G4" s="116" t="s">
        <v>209</v>
      </c>
      <c r="H4" s="126"/>
      <c r="I4" s="127"/>
      <c r="J4" s="127"/>
      <c r="K4" s="127"/>
      <c r="L4" s="126"/>
      <c r="M4" s="127"/>
      <c r="N4" s="126"/>
      <c r="O4" s="127"/>
      <c r="Q4" s="778"/>
      <c r="R4" s="778"/>
      <c r="S4" s="778"/>
      <c r="T4" s="778"/>
      <c r="U4" s="778"/>
      <c r="V4" s="778"/>
      <c r="W4" s="778"/>
    </row>
    <row r="5" spans="1:183" ht="12.75" customHeight="1">
      <c r="A5" s="554">
        <v>2017</v>
      </c>
      <c r="C5" s="47">
        <v>759030</v>
      </c>
      <c r="D5" s="47">
        <v>167963</v>
      </c>
      <c r="E5" s="625">
        <f>(D5/C5)*100</f>
        <v>22.128637866750985</v>
      </c>
      <c r="F5" s="47">
        <v>149320</v>
      </c>
      <c r="G5" s="247">
        <f>(F5/C5)*100</f>
        <v>19.672476713700384</v>
      </c>
      <c r="H5" s="60"/>
      <c r="I5" s="59"/>
      <c r="J5" s="60"/>
      <c r="Q5" s="83"/>
      <c r="R5" s="83"/>
      <c r="S5" s="83"/>
      <c r="T5" s="83"/>
      <c r="U5" s="83"/>
      <c r="V5" s="83"/>
      <c r="W5" s="83"/>
    </row>
    <row r="6" spans="1:183" ht="12.75" customHeight="1">
      <c r="A6" s="554">
        <v>2018</v>
      </c>
      <c r="C6" s="47">
        <v>760802</v>
      </c>
      <c r="D6" s="47">
        <v>159723</v>
      </c>
      <c r="E6" s="625">
        <f>(D6/C6)*100</f>
        <v>20.994029984148309</v>
      </c>
      <c r="F6" s="47">
        <v>143265</v>
      </c>
      <c r="G6" s="247">
        <f>(F6/C6)*100</f>
        <v>18.830786459551891</v>
      </c>
      <c r="H6" s="60"/>
      <c r="I6" s="59"/>
      <c r="J6" s="60"/>
      <c r="Q6" s="83"/>
      <c r="R6" s="83"/>
      <c r="S6" s="83"/>
      <c r="T6" s="83"/>
      <c r="U6" s="83"/>
      <c r="V6" s="83"/>
      <c r="W6" s="83"/>
    </row>
    <row r="7" spans="1:183" ht="12.75" customHeight="1">
      <c r="A7" s="554">
        <v>2019</v>
      </c>
      <c r="C7" s="47">
        <v>817670</v>
      </c>
      <c r="D7" s="47">
        <v>188456</v>
      </c>
      <c r="E7" s="625">
        <f>(D7/C7)*100</f>
        <v>23.047928871060453</v>
      </c>
      <c r="F7" s="47">
        <v>159902</v>
      </c>
      <c r="G7" s="247">
        <f>(F7/C7)*100</f>
        <v>19.555811024007241</v>
      </c>
      <c r="H7" s="60"/>
      <c r="I7" s="59"/>
      <c r="J7" s="60"/>
      <c r="Q7" s="83"/>
      <c r="R7" s="83"/>
      <c r="S7" s="83"/>
      <c r="T7" s="83"/>
      <c r="U7" s="83"/>
      <c r="V7" s="83"/>
      <c r="W7" s="83"/>
    </row>
    <row r="8" spans="1:183" ht="12.75" customHeight="1">
      <c r="A8" s="554" t="s">
        <v>94</v>
      </c>
      <c r="C8" s="47">
        <v>874422</v>
      </c>
      <c r="D8" s="47">
        <v>207045</v>
      </c>
      <c r="E8" s="625">
        <f>(D8/C8)*100</f>
        <v>23.67792667613578</v>
      </c>
      <c r="F8" s="47">
        <v>188078</v>
      </c>
      <c r="G8" s="247">
        <f>(F8/C8)*100</f>
        <v>21.508836694410707</v>
      </c>
      <c r="H8" s="60"/>
      <c r="I8" s="59"/>
      <c r="J8" s="60"/>
      <c r="Q8" s="83"/>
      <c r="R8" s="83"/>
      <c r="S8" s="83"/>
      <c r="T8" s="83"/>
      <c r="U8" s="83"/>
      <c r="V8" s="83"/>
      <c r="W8" s="83"/>
    </row>
    <row r="9" spans="1:183" ht="12.75" customHeight="1">
      <c r="A9" s="554"/>
      <c r="B9" s="626"/>
      <c r="C9" s="627"/>
      <c r="D9" s="627"/>
      <c r="E9" s="628"/>
      <c r="F9" s="627"/>
      <c r="G9" s="248"/>
      <c r="H9" s="60"/>
      <c r="I9" s="59"/>
      <c r="J9" s="60"/>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343" t="s">
        <v>94</v>
      </c>
      <c r="B10" s="629" t="s">
        <v>95</v>
      </c>
      <c r="C10" s="42">
        <f>'Pág.6-C2'!C10</f>
        <v>732414</v>
      </c>
      <c r="D10" s="42">
        <f>'Pág.6-C2'!E10</f>
        <v>175382</v>
      </c>
      <c r="E10" s="628">
        <f>(D10/C10)*100</f>
        <v>23.945746531333373</v>
      </c>
      <c r="F10" s="42">
        <f>'Pág.6-C2'!J10</f>
        <v>154305</v>
      </c>
      <c r="G10" s="248">
        <f>(F10/C10)*100</f>
        <v>21.06800252316313</v>
      </c>
      <c r="H10" s="232"/>
      <c r="I10" s="59"/>
      <c r="J10" s="104"/>
      <c r="K10" s="60"/>
      <c r="L10" s="60"/>
      <c r="M10" s="60"/>
      <c r="N10" s="60"/>
      <c r="O10" s="60"/>
      <c r="P10" s="60"/>
      <c r="Q10" s="6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343" t="s">
        <v>96</v>
      </c>
      <c r="B11" s="43" t="str">
        <f>B10</f>
        <v>Ene-oct</v>
      </c>
      <c r="C11" s="42">
        <f>'Pág.6-C2'!C11</f>
        <v>684727</v>
      </c>
      <c r="D11" s="42">
        <f>'Pág.6-C2'!E11</f>
        <v>173487</v>
      </c>
      <c r="E11" s="628">
        <f>(D11/C11)*100</f>
        <v>25.336667022039439</v>
      </c>
      <c r="F11" s="42">
        <f>'Pág.6-C2'!J11</f>
        <v>144523</v>
      </c>
      <c r="G11" s="248">
        <f>(F11/C11)*100</f>
        <v>21.106660026550728</v>
      </c>
      <c r="H11" s="232"/>
      <c r="I11" s="59"/>
      <c r="J11" s="59"/>
      <c r="P11" s="80"/>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241"/>
      <c r="B12" s="43"/>
      <c r="C12" s="42"/>
      <c r="D12" s="42"/>
      <c r="E12" s="628"/>
      <c r="F12" s="42"/>
      <c r="G12" s="248"/>
      <c r="H12" s="232"/>
      <c r="I12" s="104"/>
      <c r="J12" s="104"/>
    </row>
    <row r="13" spans="1:183" ht="12.75" customHeight="1">
      <c r="A13" s="163">
        <v>2017</v>
      </c>
      <c r="B13" s="43" t="s">
        <v>97</v>
      </c>
      <c r="C13" s="42">
        <v>63981</v>
      </c>
      <c r="D13" s="42">
        <v>13938</v>
      </c>
      <c r="E13" s="628">
        <v>21.784592300839311</v>
      </c>
      <c r="F13" s="42">
        <v>13356</v>
      </c>
      <c r="G13" s="248">
        <v>20.874947249964833</v>
      </c>
      <c r="H13" s="232"/>
      <c r="I13" s="104"/>
      <c r="J13" s="104"/>
      <c r="K13" s="60"/>
      <c r="L13" s="60"/>
      <c r="M13" s="60"/>
      <c r="N13" s="60"/>
      <c r="O13" s="60"/>
      <c r="P13" s="60"/>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row>
    <row r="14" spans="1:183" ht="12.75" customHeight="1">
      <c r="A14" s="163"/>
      <c r="B14" s="43" t="s">
        <v>98</v>
      </c>
      <c r="C14" s="42">
        <v>60335</v>
      </c>
      <c r="D14" s="42">
        <v>13810</v>
      </c>
      <c r="E14" s="628">
        <v>22.888870473191346</v>
      </c>
      <c r="F14" s="42">
        <v>13074</v>
      </c>
      <c r="G14" s="248">
        <v>21.669014668103088</v>
      </c>
      <c r="H14" s="232"/>
      <c r="I14" s="104"/>
      <c r="J14" s="104"/>
      <c r="K14" s="60"/>
      <c r="L14" s="60"/>
      <c r="M14" s="60"/>
      <c r="N14" s="60"/>
      <c r="O14" s="60"/>
      <c r="P14" s="60"/>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row>
    <row r="15" spans="1:183" ht="12.75" customHeight="1">
      <c r="A15" s="163"/>
      <c r="B15" s="43" t="s">
        <v>99</v>
      </c>
      <c r="C15" s="42">
        <v>66200</v>
      </c>
      <c r="D15" s="42">
        <v>15633</v>
      </c>
      <c r="E15" s="628">
        <v>23.614803625377643</v>
      </c>
      <c r="F15" s="42">
        <v>13963</v>
      </c>
      <c r="G15" s="248">
        <v>21.092145015105739</v>
      </c>
      <c r="H15" s="232"/>
      <c r="I15" s="104"/>
      <c r="J15" s="104"/>
      <c r="K15" s="60"/>
      <c r="L15" s="60"/>
      <c r="M15" s="60"/>
      <c r="N15" s="60"/>
      <c r="O15" s="60"/>
      <c r="P15" s="60"/>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3"/>
      <c r="B16" s="43" t="s">
        <v>100</v>
      </c>
      <c r="C16" s="42">
        <v>56531</v>
      </c>
      <c r="D16" s="42">
        <v>13312</v>
      </c>
      <c r="E16" s="628">
        <v>23.548141727547716</v>
      </c>
      <c r="F16" s="42">
        <v>12218</v>
      </c>
      <c r="G16" s="248">
        <v>21.612920344589696</v>
      </c>
      <c r="H16" s="232"/>
      <c r="I16" s="104"/>
      <c r="J16" s="104"/>
      <c r="K16" s="60"/>
      <c r="L16" s="60"/>
      <c r="M16" s="60"/>
      <c r="N16" s="60"/>
      <c r="O16" s="60"/>
      <c r="P16" s="60"/>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3"/>
      <c r="B17" s="43" t="s">
        <v>101</v>
      </c>
      <c r="C17" s="42">
        <v>73389</v>
      </c>
      <c r="D17" s="42">
        <v>18190</v>
      </c>
      <c r="E17" s="628">
        <v>24.785730831596016</v>
      </c>
      <c r="F17" s="42">
        <v>16212</v>
      </c>
      <c r="G17" s="248">
        <v>22.090504026488983</v>
      </c>
      <c r="H17" s="232"/>
      <c r="I17" s="104"/>
      <c r="J17" s="104"/>
      <c r="K17" s="60"/>
      <c r="L17" s="60"/>
      <c r="M17" s="60"/>
      <c r="N17" s="60"/>
      <c r="O17" s="60"/>
      <c r="P17" s="60"/>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3"/>
      <c r="B18" s="43" t="s">
        <v>102</v>
      </c>
      <c r="C18" s="42">
        <v>66649</v>
      </c>
      <c r="D18" s="42">
        <v>15821</v>
      </c>
      <c r="E18" s="628">
        <v>23.737790514486338</v>
      </c>
      <c r="F18" s="42">
        <v>12976</v>
      </c>
      <c r="G18" s="248">
        <v>19.469159327221714</v>
      </c>
      <c r="H18" s="232"/>
      <c r="I18" s="104"/>
      <c r="J18" s="104"/>
      <c r="K18" s="60"/>
      <c r="L18" s="60"/>
      <c r="M18" s="60"/>
      <c r="N18" s="60"/>
      <c r="O18" s="60"/>
      <c r="P18" s="60"/>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3"/>
      <c r="B19" s="43" t="s">
        <v>103</v>
      </c>
      <c r="C19" s="42">
        <v>60968</v>
      </c>
      <c r="D19" s="42">
        <v>13438</v>
      </c>
      <c r="E19" s="628">
        <v>22.041070725626557</v>
      </c>
      <c r="F19" s="42">
        <v>11114</v>
      </c>
      <c r="G19" s="248">
        <v>18.229235008529066</v>
      </c>
      <c r="H19" s="232"/>
      <c r="I19" s="104"/>
      <c r="J19" s="104"/>
      <c r="K19" s="60"/>
      <c r="L19" s="60"/>
      <c r="M19" s="60"/>
      <c r="N19" s="60"/>
      <c r="O19" s="60"/>
      <c r="P19" s="60"/>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3"/>
      <c r="B20" s="43" t="s">
        <v>104</v>
      </c>
      <c r="C20" s="42">
        <v>71893</v>
      </c>
      <c r="D20" s="42">
        <v>12892</v>
      </c>
      <c r="E20" s="628">
        <v>17.932204804362037</v>
      </c>
      <c r="F20" s="42">
        <v>11486</v>
      </c>
      <c r="G20" s="248">
        <v>15.976520662651442</v>
      </c>
      <c r="H20" s="232"/>
      <c r="I20" s="104"/>
      <c r="J20" s="104"/>
      <c r="K20" s="60"/>
      <c r="L20" s="60"/>
      <c r="M20" s="60"/>
      <c r="N20" s="60"/>
      <c r="O20" s="60"/>
      <c r="P20" s="60"/>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3"/>
      <c r="B21" s="43" t="s">
        <v>105</v>
      </c>
      <c r="C21" s="42">
        <v>55919</v>
      </c>
      <c r="D21" s="42">
        <v>11167</v>
      </c>
      <c r="E21" s="628">
        <v>19.969956544287275</v>
      </c>
      <c r="F21" s="42">
        <v>9508</v>
      </c>
      <c r="G21" s="248">
        <v>17.003165292655449</v>
      </c>
      <c r="H21" s="232"/>
      <c r="I21" s="104"/>
      <c r="J21" s="104"/>
      <c r="K21" s="60"/>
      <c r="L21" s="60"/>
      <c r="M21" s="60"/>
      <c r="N21" s="60"/>
      <c r="O21" s="60"/>
      <c r="P21" s="60"/>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3"/>
      <c r="B22" s="43" t="s">
        <v>106</v>
      </c>
      <c r="C22" s="42">
        <v>58414</v>
      </c>
      <c r="D22" s="42">
        <v>12250</v>
      </c>
      <c r="E22" s="628">
        <v>20.971000102715102</v>
      </c>
      <c r="F22" s="42">
        <v>9969</v>
      </c>
      <c r="G22" s="248">
        <v>17.066114287670764</v>
      </c>
      <c r="H22" s="232"/>
      <c r="I22" s="104"/>
      <c r="J22" s="104"/>
      <c r="K22" s="60"/>
      <c r="L22" s="60"/>
      <c r="M22" s="60"/>
      <c r="N22" s="60"/>
      <c r="O22" s="60"/>
      <c r="P22" s="60"/>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3"/>
      <c r="B23" s="43" t="s">
        <v>107</v>
      </c>
      <c r="C23" s="42">
        <v>61246</v>
      </c>
      <c r="D23" s="42">
        <v>14643</v>
      </c>
      <c r="E23" s="628">
        <v>23.908500146948374</v>
      </c>
      <c r="F23" s="42">
        <v>12255</v>
      </c>
      <c r="G23" s="248">
        <v>20.009470006204484</v>
      </c>
      <c r="H23" s="232"/>
      <c r="I23" s="104"/>
      <c r="J23" s="104"/>
      <c r="K23" s="60"/>
      <c r="L23" s="60"/>
      <c r="M23" s="60"/>
      <c r="N23" s="60"/>
      <c r="O23" s="60"/>
      <c r="P23" s="60"/>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3"/>
      <c r="B24" s="43" t="s">
        <v>108</v>
      </c>
      <c r="C24" s="42">
        <v>63505</v>
      </c>
      <c r="D24" s="42">
        <v>12869</v>
      </c>
      <c r="E24" s="628">
        <v>20.264546098732382</v>
      </c>
      <c r="F24" s="42">
        <v>13189</v>
      </c>
      <c r="G24" s="248">
        <v>20.76844342965121</v>
      </c>
      <c r="H24" s="232"/>
      <c r="I24" s="104"/>
      <c r="J24" s="104"/>
      <c r="K24" s="60"/>
      <c r="L24" s="60"/>
      <c r="M24" s="60"/>
      <c r="N24" s="60"/>
      <c r="O24" s="60"/>
      <c r="P24" s="60"/>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3"/>
      <c r="B25" s="43"/>
      <c r="C25" s="42"/>
      <c r="D25" s="42"/>
      <c r="E25" s="628"/>
      <c r="F25" s="42"/>
      <c r="G25" s="248"/>
      <c r="H25" s="232"/>
      <c r="I25" s="104"/>
      <c r="J25" s="104"/>
      <c r="K25" s="60"/>
      <c r="L25" s="60"/>
      <c r="M25" s="60"/>
      <c r="N25" s="60"/>
      <c r="O25" s="60"/>
      <c r="P25" s="60"/>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3">
        <v>2018</v>
      </c>
      <c r="B26" s="43" t="s">
        <v>97</v>
      </c>
      <c r="C26" s="42">
        <v>62902</v>
      </c>
      <c r="D26" s="42">
        <v>13300</v>
      </c>
      <c r="E26" s="628">
        <f>(D26/C26)*100</f>
        <v>21.144001780547519</v>
      </c>
      <c r="F26" s="42">
        <v>11661</v>
      </c>
      <c r="G26" s="248">
        <f>(F26/C26)*100</f>
        <v>18.538361260373279</v>
      </c>
      <c r="H26" s="232"/>
      <c r="I26" s="104"/>
      <c r="J26" s="104"/>
      <c r="K26" s="60"/>
      <c r="L26" s="60"/>
      <c r="M26" s="60"/>
      <c r="N26" s="60"/>
      <c r="O26" s="60"/>
      <c r="P26" s="60"/>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3"/>
      <c r="B27" s="43" t="s">
        <v>98</v>
      </c>
      <c r="C27" s="42">
        <v>59093</v>
      </c>
      <c r="D27" s="42">
        <v>11645</v>
      </c>
      <c r="E27" s="628">
        <v>19.706225779703178</v>
      </c>
      <c r="F27" s="42">
        <v>11327</v>
      </c>
      <c r="G27" s="248">
        <v>19.168090975242414</v>
      </c>
      <c r="H27" s="232"/>
      <c r="I27" s="104"/>
      <c r="J27" s="104"/>
      <c r="K27" s="60"/>
      <c r="L27" s="60"/>
      <c r="M27" s="60"/>
      <c r="N27" s="60"/>
      <c r="O27" s="60"/>
      <c r="P27" s="60"/>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163"/>
      <c r="B28" s="43" t="s">
        <v>99</v>
      </c>
      <c r="C28" s="42">
        <v>63037</v>
      </c>
      <c r="D28" s="42">
        <v>13685</v>
      </c>
      <c r="E28" s="628">
        <v>21.709472214731033</v>
      </c>
      <c r="F28" s="42">
        <v>12591</v>
      </c>
      <c r="G28" s="248">
        <v>19.973983533480336</v>
      </c>
      <c r="H28" s="232"/>
      <c r="I28" s="104"/>
      <c r="J28" s="104"/>
      <c r="K28" s="60"/>
      <c r="L28" s="60"/>
      <c r="M28" s="60"/>
      <c r="N28" s="60"/>
      <c r="O28" s="60"/>
      <c r="P28" s="60"/>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163"/>
      <c r="B29" s="43" t="s">
        <v>100</v>
      </c>
      <c r="C29" s="42">
        <v>64600</v>
      </c>
      <c r="D29" s="42">
        <v>15721</v>
      </c>
      <c r="E29" s="628">
        <f>D29/C29*100</f>
        <v>24.335913312693499</v>
      </c>
      <c r="F29" s="42">
        <v>12153</v>
      </c>
      <c r="G29" s="248">
        <f>F29/C29*100</f>
        <v>18.812693498452013</v>
      </c>
      <c r="H29" s="232"/>
      <c r="I29" s="104"/>
      <c r="J29" s="104"/>
      <c r="K29" s="60"/>
      <c r="L29" s="60"/>
      <c r="M29" s="60"/>
      <c r="N29" s="60"/>
      <c r="O29" s="60"/>
      <c r="P29" s="60"/>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163"/>
      <c r="B30" s="43" t="s">
        <v>101</v>
      </c>
      <c r="C30" s="42">
        <v>68040</v>
      </c>
      <c r="D30" s="42">
        <v>15951</v>
      </c>
      <c r="E30" s="628">
        <f>D30/C30*100</f>
        <v>23.443562610229275</v>
      </c>
      <c r="F30" s="42">
        <v>14078</v>
      </c>
      <c r="G30" s="248">
        <f>F30/C30*100</f>
        <v>20.690770135214578</v>
      </c>
      <c r="H30" s="232"/>
      <c r="I30" s="104"/>
      <c r="J30" s="104"/>
      <c r="K30" s="60"/>
      <c r="L30" s="60"/>
      <c r="M30" s="60"/>
      <c r="N30" s="60"/>
      <c r="O30" s="60"/>
      <c r="P30" s="60"/>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163"/>
      <c r="B31" s="43" t="s">
        <v>102</v>
      </c>
      <c r="C31" s="42">
        <v>65073</v>
      </c>
      <c r="D31" s="42">
        <v>15245</v>
      </c>
      <c r="E31" s="628">
        <v>23.427535229665146</v>
      </c>
      <c r="F31" s="42">
        <v>12391</v>
      </c>
      <c r="G31" s="248">
        <v>19.041691638621241</v>
      </c>
      <c r="H31" s="232"/>
      <c r="I31" s="104"/>
      <c r="J31" s="104"/>
      <c r="K31" s="60"/>
      <c r="L31" s="60"/>
      <c r="M31" s="60"/>
      <c r="N31" s="60"/>
      <c r="O31" s="60"/>
      <c r="P31" s="60"/>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163"/>
      <c r="B32" s="43" t="s">
        <v>103</v>
      </c>
      <c r="C32" s="42">
        <v>59474</v>
      </c>
      <c r="D32" s="42">
        <v>12121</v>
      </c>
      <c r="E32" s="628">
        <v>20.380334263711873</v>
      </c>
      <c r="F32" s="42">
        <v>10446</v>
      </c>
      <c r="G32" s="248">
        <v>17.563977536402462</v>
      </c>
      <c r="H32" s="232"/>
      <c r="I32" s="104"/>
      <c r="J32" s="104"/>
      <c r="K32" s="60"/>
      <c r="L32" s="60"/>
      <c r="M32" s="60"/>
      <c r="N32" s="60"/>
      <c r="O32" s="60"/>
      <c r="P32" s="60"/>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163"/>
      <c r="B33" s="43" t="s">
        <v>104</v>
      </c>
      <c r="C33" s="42">
        <v>74954</v>
      </c>
      <c r="D33" s="42">
        <v>14078</v>
      </c>
      <c r="E33" s="628">
        <v>18.782186407663367</v>
      </c>
      <c r="F33" s="42">
        <v>11021</v>
      </c>
      <c r="G33" s="248">
        <v>14.703684926755075</v>
      </c>
      <c r="H33" s="232"/>
      <c r="I33" s="104"/>
      <c r="J33" s="104"/>
      <c r="K33" s="60"/>
      <c r="L33" s="60"/>
      <c r="M33" s="60"/>
      <c r="N33" s="60"/>
      <c r="O33" s="60"/>
      <c r="P33" s="60"/>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163"/>
      <c r="B34" s="43" t="s">
        <v>105</v>
      </c>
      <c r="C34" s="42">
        <v>53409</v>
      </c>
      <c r="D34" s="42">
        <v>9610</v>
      </c>
      <c r="E34" s="628">
        <v>17.993222116122752</v>
      </c>
      <c r="F34" s="42">
        <v>9279</v>
      </c>
      <c r="G34" s="248">
        <v>17.373476380385327</v>
      </c>
      <c r="H34" s="232"/>
      <c r="I34" s="104"/>
      <c r="J34" s="104"/>
      <c r="K34" s="60"/>
      <c r="L34" s="60"/>
      <c r="M34" s="60"/>
      <c r="N34" s="60"/>
      <c r="O34" s="60"/>
      <c r="P34" s="60"/>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163"/>
      <c r="B35" s="43" t="s">
        <v>106</v>
      </c>
      <c r="C35" s="42">
        <v>66553</v>
      </c>
      <c r="D35" s="42">
        <v>13770</v>
      </c>
      <c r="E35" s="628">
        <v>20.690276922152272</v>
      </c>
      <c r="F35" s="42">
        <v>12293</v>
      </c>
      <c r="G35" s="248">
        <v>18.470993043138549</v>
      </c>
      <c r="H35" s="232"/>
      <c r="I35" s="104"/>
      <c r="J35" s="104"/>
      <c r="K35" s="60"/>
      <c r="L35" s="60"/>
      <c r="M35" s="60"/>
      <c r="N35" s="60"/>
      <c r="O35" s="60"/>
      <c r="P35" s="60"/>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163"/>
      <c r="B36" s="43" t="s">
        <v>107</v>
      </c>
      <c r="C36" s="42">
        <v>60842</v>
      </c>
      <c r="D36" s="630">
        <v>12616</v>
      </c>
      <c r="E36" s="628">
        <f>D36/C36*100</f>
        <v>20.735676013280298</v>
      </c>
      <c r="F36" s="42">
        <v>12261</v>
      </c>
      <c r="G36" s="248">
        <f>F36/C36*100</f>
        <v>20.152197495151373</v>
      </c>
      <c r="H36" s="232"/>
      <c r="I36" s="104"/>
      <c r="J36" s="104"/>
      <c r="K36" s="60"/>
      <c r="L36" s="60"/>
      <c r="M36" s="60"/>
      <c r="N36" s="60"/>
      <c r="O36" s="60"/>
      <c r="P36" s="60"/>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163"/>
      <c r="B37" s="43" t="s">
        <v>108</v>
      </c>
      <c r="C37" s="42">
        <v>62825</v>
      </c>
      <c r="D37" s="42">
        <v>11981</v>
      </c>
      <c r="E37" s="628">
        <f>D37/C37*100</f>
        <v>19.070433744528454</v>
      </c>
      <c r="F37" s="42">
        <v>13764</v>
      </c>
      <c r="G37" s="248">
        <f>F37/C37*100</f>
        <v>21.908475925189016</v>
      </c>
      <c r="H37" s="232"/>
      <c r="I37" s="104"/>
      <c r="J37" s="104"/>
      <c r="K37" s="60"/>
      <c r="L37" s="60"/>
      <c r="M37" s="60"/>
      <c r="N37" s="60"/>
      <c r="O37" s="60"/>
      <c r="P37" s="60"/>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163"/>
      <c r="B38" s="43"/>
      <c r="C38" s="42"/>
      <c r="D38" s="42"/>
      <c r="E38" s="628"/>
      <c r="F38" s="42"/>
      <c r="G38" s="248"/>
      <c r="H38" s="232"/>
      <c r="I38" s="104"/>
      <c r="J38" s="104"/>
      <c r="K38" s="60"/>
      <c r="L38" s="60"/>
      <c r="M38" s="60"/>
      <c r="N38" s="60"/>
      <c r="O38" s="60"/>
      <c r="P38" s="60"/>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163" t="s">
        <v>210</v>
      </c>
      <c r="B39" s="43" t="s">
        <v>97</v>
      </c>
      <c r="C39" s="42">
        <v>66695</v>
      </c>
      <c r="D39" s="42">
        <v>14015</v>
      </c>
      <c r="E39" s="628">
        <f t="shared" ref="E39:E63" si="0">D39/C39*100</f>
        <v>21.013569233075945</v>
      </c>
      <c r="F39" s="42">
        <v>14195</v>
      </c>
      <c r="G39" s="248">
        <f t="shared" ref="G39:G49" si="1">F39/C39*100</f>
        <v>21.283454531823974</v>
      </c>
      <c r="H39" s="232"/>
      <c r="I39" s="104"/>
      <c r="J39" s="104"/>
      <c r="K39" s="60"/>
      <c r="L39" s="60"/>
      <c r="M39" s="60"/>
      <c r="N39" s="60"/>
      <c r="O39" s="60"/>
      <c r="P39" s="60"/>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163"/>
      <c r="B40" s="43" t="s">
        <v>98</v>
      </c>
      <c r="C40" s="42">
        <v>59714</v>
      </c>
      <c r="D40" s="42">
        <v>12351</v>
      </c>
      <c r="E40" s="628">
        <f t="shared" si="0"/>
        <v>20.683591787520513</v>
      </c>
      <c r="F40" s="42">
        <v>12366</v>
      </c>
      <c r="G40" s="248">
        <f t="shared" si="1"/>
        <v>20.708711524935524</v>
      </c>
      <c r="H40" s="232"/>
      <c r="I40" s="104"/>
      <c r="J40" s="104"/>
      <c r="K40" s="60"/>
      <c r="L40" s="60"/>
      <c r="M40" s="60"/>
      <c r="N40" s="60"/>
      <c r="O40" s="60"/>
      <c r="P40" s="60"/>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163"/>
      <c r="B41" s="43" t="s">
        <v>99</v>
      </c>
      <c r="C41" s="42">
        <v>65832</v>
      </c>
      <c r="D41" s="42">
        <v>13935</v>
      </c>
      <c r="E41" s="628">
        <f t="shared" si="0"/>
        <v>21.167517316806418</v>
      </c>
      <c r="F41" s="42">
        <v>13585</v>
      </c>
      <c r="G41" s="248">
        <f t="shared" si="1"/>
        <v>20.635860979462876</v>
      </c>
      <c r="H41" s="232"/>
      <c r="I41" s="104"/>
      <c r="J41" s="104"/>
      <c r="K41" s="60"/>
      <c r="L41" s="60"/>
      <c r="M41" s="60"/>
      <c r="N41" s="60"/>
      <c r="O41" s="60"/>
      <c r="P41" s="60"/>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163"/>
      <c r="B42" s="43" t="s">
        <v>100</v>
      </c>
      <c r="C42" s="42">
        <v>66608</v>
      </c>
      <c r="D42" s="42">
        <v>16328</v>
      </c>
      <c r="E42" s="628">
        <f t="shared" si="0"/>
        <v>24.513571943310115</v>
      </c>
      <c r="F42" s="42">
        <v>13460</v>
      </c>
      <c r="G42" s="248">
        <f t="shared" si="1"/>
        <v>20.207782848907037</v>
      </c>
      <c r="H42" s="232"/>
      <c r="I42" s="104"/>
      <c r="J42" s="104"/>
      <c r="K42" s="60"/>
      <c r="L42" s="60"/>
      <c r="M42" s="60"/>
      <c r="N42" s="60"/>
      <c r="O42" s="60"/>
      <c r="P42" s="60"/>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163"/>
      <c r="B43" s="43" t="s">
        <v>101</v>
      </c>
      <c r="C43" s="42">
        <v>74374</v>
      </c>
      <c r="D43" s="42">
        <v>18705</v>
      </c>
      <c r="E43" s="628">
        <f t="shared" si="0"/>
        <v>25.149917982090514</v>
      </c>
      <c r="F43" s="42">
        <v>14580</v>
      </c>
      <c r="G43" s="248">
        <f t="shared" si="1"/>
        <v>19.603624922688038</v>
      </c>
      <c r="H43" s="232"/>
      <c r="I43" s="104"/>
      <c r="J43" s="104"/>
      <c r="K43" s="60"/>
      <c r="L43" s="60"/>
      <c r="M43" s="60"/>
      <c r="N43" s="60"/>
      <c r="O43" s="60"/>
      <c r="P43" s="60"/>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163"/>
      <c r="B44" s="43" t="s">
        <v>102</v>
      </c>
      <c r="C44" s="42">
        <v>66876</v>
      </c>
      <c r="D44" s="42">
        <v>16517</v>
      </c>
      <c r="E44" s="628">
        <f t="shared" si="0"/>
        <v>24.697948441892457</v>
      </c>
      <c r="F44" s="42">
        <v>13880</v>
      </c>
      <c r="G44" s="248">
        <f t="shared" si="1"/>
        <v>20.754829834320233</v>
      </c>
      <c r="H44" s="232"/>
      <c r="I44" s="104"/>
      <c r="J44" s="104"/>
      <c r="K44" s="60"/>
      <c r="L44" s="60"/>
      <c r="M44" s="60"/>
      <c r="N44" s="60"/>
      <c r="O44" s="60"/>
      <c r="P44" s="60"/>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163"/>
      <c r="B45" s="43" t="s">
        <v>103</v>
      </c>
      <c r="C45" s="42">
        <v>71656</v>
      </c>
      <c r="D45" s="42">
        <v>16789</v>
      </c>
      <c r="E45" s="628">
        <f t="shared" si="0"/>
        <v>23.429998883554763</v>
      </c>
      <c r="F45" s="42">
        <v>11710</v>
      </c>
      <c r="G45" s="248">
        <f t="shared" si="1"/>
        <v>16.341967176509993</v>
      </c>
      <c r="H45" s="232"/>
      <c r="I45" s="104"/>
      <c r="J45" s="104"/>
      <c r="K45" s="60"/>
      <c r="L45" s="60"/>
      <c r="M45" s="60"/>
      <c r="N45" s="60"/>
      <c r="O45" s="60"/>
      <c r="P45" s="60"/>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163"/>
      <c r="B46" s="43" t="s">
        <v>104</v>
      </c>
      <c r="C46" s="42">
        <v>75912</v>
      </c>
      <c r="D46" s="42">
        <v>15785</v>
      </c>
      <c r="E46" s="628">
        <f t="shared" si="0"/>
        <v>20.793813889767097</v>
      </c>
      <c r="F46" s="631">
        <v>12481</v>
      </c>
      <c r="G46" s="248">
        <f t="shared" si="1"/>
        <v>16.441405838339129</v>
      </c>
      <c r="H46" s="104"/>
      <c r="I46" s="104"/>
      <c r="J46" s="104"/>
      <c r="K46" s="60"/>
      <c r="L46" s="60"/>
      <c r="M46" s="60"/>
      <c r="N46" s="60"/>
      <c r="O46" s="60"/>
      <c r="P46" s="60"/>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163"/>
      <c r="B47" s="43" t="s">
        <v>105</v>
      </c>
      <c r="C47" s="42">
        <v>58296</v>
      </c>
      <c r="D47" s="42">
        <v>12855</v>
      </c>
      <c r="E47" s="628">
        <f t="shared" si="0"/>
        <v>22.051255660765747</v>
      </c>
      <c r="F47" s="42">
        <v>9901</v>
      </c>
      <c r="G47" s="248">
        <f t="shared" si="1"/>
        <v>16.984012625222999</v>
      </c>
      <c r="H47" s="232"/>
      <c r="I47" s="104"/>
      <c r="J47" s="104"/>
      <c r="K47" s="60"/>
      <c r="L47" s="60"/>
      <c r="M47" s="60"/>
      <c r="N47" s="60"/>
      <c r="O47" s="60"/>
      <c r="P47" s="60"/>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163"/>
      <c r="B48" s="43" t="s">
        <v>106</v>
      </c>
      <c r="C48" s="42">
        <v>69113</v>
      </c>
      <c r="D48" s="42">
        <v>17436</v>
      </c>
      <c r="E48" s="628">
        <f t="shared" si="0"/>
        <v>25.228249388682304</v>
      </c>
      <c r="F48" s="42">
        <v>13052</v>
      </c>
      <c r="G48" s="248">
        <f t="shared" si="1"/>
        <v>18.885014396712631</v>
      </c>
      <c r="H48" s="232"/>
      <c r="I48" s="104"/>
      <c r="J48" s="104"/>
      <c r="K48" s="60"/>
      <c r="L48" s="60"/>
      <c r="M48" s="60"/>
      <c r="N48" s="60"/>
      <c r="O48" s="60"/>
      <c r="P48" s="60"/>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163"/>
      <c r="B49" s="43" t="s">
        <v>107</v>
      </c>
      <c r="C49" s="42">
        <v>67367</v>
      </c>
      <c r="D49" s="42">
        <v>16757</v>
      </c>
      <c r="E49" s="628">
        <f t="shared" si="0"/>
        <v>24.874196565083796</v>
      </c>
      <c r="F49" s="42">
        <v>14462</v>
      </c>
      <c r="G49" s="248">
        <f t="shared" si="1"/>
        <v>21.467484079742309</v>
      </c>
      <c r="H49" s="232"/>
      <c r="I49" s="345"/>
      <c r="J49" s="104"/>
      <c r="K49" s="60"/>
      <c r="L49" s="60"/>
      <c r="M49" s="60"/>
      <c r="N49" s="60"/>
      <c r="O49" s="60"/>
      <c r="P49" s="60"/>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163"/>
      <c r="B50" s="43" t="s">
        <v>108</v>
      </c>
      <c r="C50" s="42">
        <v>75227</v>
      </c>
      <c r="D50" s="42">
        <v>16983</v>
      </c>
      <c r="E50" s="628">
        <f t="shared" si="0"/>
        <v>22.575670969199887</v>
      </c>
      <c r="F50" s="42">
        <v>16230</v>
      </c>
      <c r="G50" s="248">
        <f>F50/C50*100</f>
        <v>21.574700572932588</v>
      </c>
      <c r="H50" s="232"/>
      <c r="I50" s="104"/>
      <c r="J50" s="104"/>
      <c r="K50" s="60"/>
      <c r="L50" s="60"/>
      <c r="M50" s="60"/>
      <c r="N50" s="60"/>
      <c r="O50" s="60"/>
      <c r="P50" s="60"/>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163"/>
      <c r="B51" s="43"/>
      <c r="C51" s="42"/>
      <c r="D51" s="42"/>
      <c r="E51" s="628"/>
      <c r="F51" s="42"/>
      <c r="G51" s="248"/>
      <c r="H51" s="232"/>
      <c r="I51" s="104"/>
      <c r="J51" s="104"/>
      <c r="K51" s="60"/>
      <c r="L51" s="60"/>
      <c r="M51" s="60"/>
      <c r="N51" s="60"/>
      <c r="O51" s="60"/>
      <c r="P51" s="60"/>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163" t="s">
        <v>94</v>
      </c>
      <c r="B52" s="43" t="s">
        <v>97</v>
      </c>
      <c r="C52" s="42">
        <v>75152</v>
      </c>
      <c r="D52" s="42">
        <v>16411</v>
      </c>
      <c r="E52" s="628">
        <f t="shared" si="0"/>
        <v>21.837076857568661</v>
      </c>
      <c r="F52" s="42">
        <v>17195</v>
      </c>
      <c r="G52" s="248">
        <f t="shared" ref="G52:G63" si="2">F52/C52*100</f>
        <v>22.880295933574622</v>
      </c>
      <c r="H52" s="232"/>
      <c r="I52" s="104"/>
      <c r="J52" s="104"/>
      <c r="K52" s="60"/>
      <c r="L52" s="60"/>
      <c r="M52" s="60"/>
      <c r="N52" s="60"/>
      <c r="O52" s="60"/>
      <c r="P52" s="60"/>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163"/>
      <c r="B53" s="43" t="s">
        <v>98</v>
      </c>
      <c r="C53" s="42">
        <v>71546</v>
      </c>
      <c r="D53" s="42">
        <v>16063</v>
      </c>
      <c r="E53" s="628">
        <f t="shared" si="0"/>
        <v>22.451290079109942</v>
      </c>
      <c r="F53" s="42">
        <v>16929</v>
      </c>
      <c r="G53" s="248">
        <f t="shared" si="2"/>
        <v>23.661700164928856</v>
      </c>
      <c r="H53" s="232"/>
      <c r="I53" s="104"/>
      <c r="J53" s="104"/>
      <c r="K53" s="60"/>
      <c r="L53" s="60"/>
      <c r="M53" s="60"/>
      <c r="N53" s="60"/>
      <c r="O53" s="60"/>
      <c r="P53" s="60"/>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163"/>
      <c r="B54" s="43" t="s">
        <v>99</v>
      </c>
      <c r="C54" s="42">
        <v>76679</v>
      </c>
      <c r="D54" s="42">
        <v>18115</v>
      </c>
      <c r="E54" s="628">
        <f t="shared" si="0"/>
        <v>23.624460412890098</v>
      </c>
      <c r="F54" s="42">
        <v>16989</v>
      </c>
      <c r="G54" s="248">
        <f t="shared" si="2"/>
        <v>22.156000991144904</v>
      </c>
      <c r="H54" s="232"/>
      <c r="I54" s="104"/>
      <c r="J54" s="104"/>
      <c r="K54" s="60"/>
      <c r="L54" s="60"/>
      <c r="M54" s="60"/>
      <c r="N54" s="60"/>
      <c r="O54" s="60"/>
      <c r="P54" s="60"/>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row>
    <row r="55" spans="1:183" ht="12.75" customHeight="1">
      <c r="A55" s="163"/>
      <c r="B55" s="43" t="s">
        <v>100</v>
      </c>
      <c r="C55" s="42">
        <v>65863</v>
      </c>
      <c r="D55" s="42">
        <v>17896</v>
      </c>
      <c r="E55" s="628">
        <f t="shared" si="0"/>
        <v>27.171553072286414</v>
      </c>
      <c r="F55" s="42">
        <v>13994</v>
      </c>
      <c r="G55" s="248">
        <f t="shared" si="2"/>
        <v>21.247134202814934</v>
      </c>
      <c r="H55" s="232"/>
      <c r="I55" s="104"/>
      <c r="J55" s="104"/>
      <c r="K55" s="60"/>
      <c r="L55" s="60"/>
      <c r="M55" s="60"/>
      <c r="N55" s="60"/>
      <c r="O55" s="60"/>
      <c r="P55" s="60"/>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2.75" customHeight="1">
      <c r="A56" s="163"/>
      <c r="B56" s="43" t="s">
        <v>101</v>
      </c>
      <c r="C56" s="42">
        <v>70772</v>
      </c>
      <c r="D56" s="42">
        <v>18599</v>
      </c>
      <c r="E56" s="628">
        <f t="shared" si="0"/>
        <v>26.280167297801388</v>
      </c>
      <c r="F56" s="42">
        <v>15451</v>
      </c>
      <c r="G56" s="248">
        <f t="shared" si="2"/>
        <v>21.832080483807157</v>
      </c>
      <c r="H56" s="232"/>
      <c r="I56" s="104"/>
      <c r="J56" s="104"/>
      <c r="K56" s="60"/>
      <c r="L56" s="60"/>
      <c r="M56" s="60"/>
      <c r="N56" s="60"/>
      <c r="O56" s="60"/>
      <c r="P56" s="60"/>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2.75" customHeight="1">
      <c r="A57" s="163"/>
      <c r="B57" s="43" t="s">
        <v>102</v>
      </c>
      <c r="C57" s="42">
        <v>78065</v>
      </c>
      <c r="D57" s="42">
        <v>19550</v>
      </c>
      <c r="E57" s="628">
        <f t="shared" si="0"/>
        <v>25.04323320309998</v>
      </c>
      <c r="F57" s="42">
        <v>14649</v>
      </c>
      <c r="G57" s="248">
        <f t="shared" si="2"/>
        <v>18.765131621084993</v>
      </c>
      <c r="H57" s="232"/>
      <c r="I57" s="104"/>
      <c r="J57" s="104"/>
      <c r="K57" s="60"/>
      <c r="L57" s="60"/>
      <c r="M57" s="60"/>
      <c r="N57" s="60"/>
      <c r="O57" s="60"/>
      <c r="P57" s="60"/>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2.75" customHeight="1">
      <c r="A58" s="163"/>
      <c r="B58" s="43" t="s">
        <v>103</v>
      </c>
      <c r="C58" s="42">
        <v>78065</v>
      </c>
      <c r="D58" s="42">
        <v>19550</v>
      </c>
      <c r="E58" s="628">
        <f t="shared" si="0"/>
        <v>25.04323320309998</v>
      </c>
      <c r="F58" s="42">
        <v>14649</v>
      </c>
      <c r="G58" s="248">
        <f t="shared" si="2"/>
        <v>18.765131621084993</v>
      </c>
      <c r="H58" s="232"/>
      <c r="I58" s="104"/>
      <c r="J58" s="104"/>
      <c r="K58" s="60"/>
      <c r="L58" s="60"/>
      <c r="M58" s="60"/>
      <c r="N58" s="60"/>
      <c r="O58" s="60"/>
      <c r="P58" s="60"/>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2.75" customHeight="1">
      <c r="A59" s="163"/>
      <c r="B59" s="43" t="s">
        <v>104</v>
      </c>
      <c r="C59" s="42">
        <v>73623</v>
      </c>
      <c r="D59" s="42">
        <v>15174</v>
      </c>
      <c r="E59" s="628">
        <f t="shared" si="0"/>
        <v>20.61040707387637</v>
      </c>
      <c r="F59" s="42">
        <v>13536</v>
      </c>
      <c r="G59" s="248">
        <f t="shared" si="2"/>
        <v>18.385558860682124</v>
      </c>
      <c r="H59" s="232"/>
      <c r="I59" s="104"/>
      <c r="J59" s="104"/>
      <c r="K59" s="60"/>
      <c r="L59" s="60"/>
      <c r="M59" s="60"/>
      <c r="N59" s="60"/>
      <c r="O59" s="60"/>
      <c r="P59" s="60"/>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2.75" customHeight="1">
      <c r="A60" s="163"/>
      <c r="B60" s="629" t="s">
        <v>105</v>
      </c>
      <c r="C60" s="42">
        <v>75393</v>
      </c>
      <c r="D60" s="42">
        <v>15653</v>
      </c>
      <c r="E60" s="628">
        <f t="shared" si="0"/>
        <v>20.761874444577082</v>
      </c>
      <c r="F60" s="42">
        <v>15321</v>
      </c>
      <c r="G60" s="248">
        <f t="shared" si="2"/>
        <v>20.321515260037405</v>
      </c>
      <c r="H60" s="232"/>
      <c r="I60" s="104"/>
      <c r="J60" s="104"/>
      <c r="K60" s="60"/>
      <c r="L60" s="60"/>
      <c r="M60" s="60"/>
      <c r="N60" s="60"/>
      <c r="O60" s="60"/>
      <c r="P60" s="60"/>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2.75" customHeight="1">
      <c r="A61" s="163"/>
      <c r="B61" s="629" t="s">
        <v>106</v>
      </c>
      <c r="C61" s="42">
        <v>68430</v>
      </c>
      <c r="D61" s="42">
        <v>17452</v>
      </c>
      <c r="E61" s="628">
        <f t="shared" si="0"/>
        <v>25.503434166301332</v>
      </c>
      <c r="F61" s="42">
        <v>14106</v>
      </c>
      <c r="G61" s="248">
        <f t="shared" si="2"/>
        <v>20.613765892152564</v>
      </c>
      <c r="H61" s="232"/>
      <c r="I61" s="104"/>
      <c r="J61" s="104"/>
      <c r="K61" s="60"/>
      <c r="L61" s="60"/>
      <c r="M61" s="60"/>
      <c r="N61" s="60"/>
      <c r="O61" s="60"/>
      <c r="P61" s="60"/>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row>
    <row r="62" spans="1:183" ht="12.75" customHeight="1">
      <c r="A62" s="163"/>
      <c r="B62" s="629" t="s">
        <v>107</v>
      </c>
      <c r="C62" s="42">
        <v>67557</v>
      </c>
      <c r="D62" s="42">
        <v>16882</v>
      </c>
      <c r="E62" s="628">
        <f t="shared" si="0"/>
        <v>24.98926832156549</v>
      </c>
      <c r="F62" s="42">
        <v>15496</v>
      </c>
      <c r="G62" s="248">
        <f t="shared" si="2"/>
        <v>22.937667451189366</v>
      </c>
      <c r="H62" s="232"/>
      <c r="I62" s="104"/>
      <c r="J62" s="104"/>
      <c r="K62" s="60"/>
      <c r="L62" s="60"/>
      <c r="M62" s="60"/>
      <c r="N62" s="60"/>
      <c r="O62" s="60"/>
      <c r="P62" s="60"/>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row>
    <row r="63" spans="1:183" ht="12.75" customHeight="1">
      <c r="A63" s="163"/>
      <c r="B63" s="629" t="s">
        <v>108</v>
      </c>
      <c r="C63" s="42">
        <v>74451</v>
      </c>
      <c r="D63" s="42">
        <v>14781</v>
      </c>
      <c r="E63" s="628">
        <f t="shared" si="0"/>
        <v>19.853326348873757</v>
      </c>
      <c r="F63" s="42">
        <v>18277</v>
      </c>
      <c r="G63" s="248">
        <f t="shared" si="2"/>
        <v>24.549032249398934</v>
      </c>
      <c r="H63" s="232"/>
      <c r="I63" s="104"/>
      <c r="J63" s="104"/>
      <c r="K63" s="60"/>
      <c r="L63" s="60"/>
      <c r="M63" s="60"/>
      <c r="N63" s="60"/>
      <c r="O63" s="60"/>
      <c r="P63" s="60"/>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row>
    <row r="64" spans="1:183" ht="12.75" customHeight="1">
      <c r="A64" s="163"/>
      <c r="B64" s="629"/>
      <c r="C64" s="42"/>
      <c r="D64" s="42"/>
      <c r="E64" s="628"/>
      <c r="F64" s="42"/>
      <c r="G64" s="248"/>
      <c r="H64" s="232"/>
      <c r="I64" s="104"/>
      <c r="J64" s="104"/>
      <c r="K64" s="60"/>
      <c r="L64" s="60"/>
      <c r="M64" s="60"/>
      <c r="N64" s="60"/>
      <c r="O64" s="60"/>
      <c r="P64" s="60"/>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row>
    <row r="65" spans="1:183" ht="12.75" customHeight="1">
      <c r="A65" s="343" t="s">
        <v>96</v>
      </c>
      <c r="B65" s="629" t="s">
        <v>97</v>
      </c>
      <c r="C65" s="42">
        <f>'Pág.6-C2'!C52</f>
        <v>66593</v>
      </c>
      <c r="D65" s="42">
        <f>'Pág.6-C2'!E52</f>
        <v>16093</v>
      </c>
      <c r="E65" s="628">
        <f>D65/C65*100</f>
        <v>24.166203655038817</v>
      </c>
      <c r="F65" s="42">
        <f>'Pág.6-C2'!J52</f>
        <v>14183</v>
      </c>
      <c r="G65" s="248">
        <f>F65/C65*100</f>
        <v>21.298034327932367</v>
      </c>
      <c r="H65" s="232"/>
      <c r="I65" s="104"/>
      <c r="J65" s="104"/>
      <c r="K65" s="60"/>
      <c r="L65" s="60"/>
      <c r="M65" s="60"/>
      <c r="N65" s="60"/>
      <c r="O65" s="60"/>
      <c r="P65" s="60"/>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row>
    <row r="66" spans="1:183" ht="12.75" customHeight="1">
      <c r="A66" s="343"/>
      <c r="B66" s="629" t="s">
        <v>98</v>
      </c>
      <c r="C66" s="42">
        <v>68309</v>
      </c>
      <c r="D66" s="42">
        <v>16417</v>
      </c>
      <c r="E66" s="628">
        <f t="shared" ref="E66:E74" si="3">D66/C66*100</f>
        <v>24.033436296827652</v>
      </c>
      <c r="F66" s="42">
        <v>14929</v>
      </c>
      <c r="G66" s="248">
        <f t="shared" ref="G66:G74" si="4">F66/C66*100</f>
        <v>21.855099620840594</v>
      </c>
      <c r="H66" s="232"/>
      <c r="I66" s="104"/>
      <c r="J66" s="104"/>
      <c r="K66" s="60"/>
      <c r="L66" s="60"/>
      <c r="M66" s="60"/>
      <c r="N66" s="60"/>
      <c r="O66" s="60"/>
      <c r="P66" s="60"/>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67" spans="1:183" ht="12.75" customHeight="1">
      <c r="A67" s="343"/>
      <c r="B67" s="629" t="s">
        <v>99</v>
      </c>
      <c r="C67" s="42">
        <v>77901</v>
      </c>
      <c r="D67" s="42">
        <v>19501</v>
      </c>
      <c r="E67" s="628">
        <f t="shared" si="3"/>
        <v>25.033054774649877</v>
      </c>
      <c r="F67" s="42">
        <v>16608</v>
      </c>
      <c r="G67" s="248">
        <f t="shared" si="4"/>
        <v>21.319366888743403</v>
      </c>
      <c r="H67" s="232"/>
      <c r="I67" s="104"/>
      <c r="J67" s="104"/>
      <c r="K67" s="60"/>
      <c r="L67" s="60"/>
      <c r="M67" s="60"/>
      <c r="N67" s="60"/>
      <c r="O67" s="60"/>
      <c r="P67" s="60"/>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row>
    <row r="68" spans="1:183" ht="12.75" customHeight="1">
      <c r="A68" s="343"/>
      <c r="B68" s="629" t="s">
        <v>100</v>
      </c>
      <c r="C68" s="42">
        <v>68719</v>
      </c>
      <c r="D68" s="42">
        <v>14605</v>
      </c>
      <c r="E68" s="628">
        <f t="shared" si="3"/>
        <v>21.253219633580233</v>
      </c>
      <c r="F68" s="42">
        <v>17985</v>
      </c>
      <c r="G68" s="248">
        <f t="shared" si="4"/>
        <v>26.171801103042824</v>
      </c>
      <c r="H68" s="232"/>
      <c r="I68" s="104"/>
      <c r="J68" s="104"/>
      <c r="K68" s="60"/>
      <c r="L68" s="60"/>
      <c r="M68" s="60"/>
      <c r="N68" s="60"/>
      <c r="O68" s="60"/>
      <c r="P68" s="60"/>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row>
    <row r="69" spans="1:183" ht="12.75" customHeight="1">
      <c r="A69" s="343"/>
      <c r="B69" s="629" t="s">
        <v>101</v>
      </c>
      <c r="C69" s="42">
        <v>71803</v>
      </c>
      <c r="D69" s="42">
        <v>19919</v>
      </c>
      <c r="E69" s="628">
        <f t="shared" si="3"/>
        <v>27.741180730610143</v>
      </c>
      <c r="F69" s="42">
        <v>15129</v>
      </c>
      <c r="G69" s="248">
        <f t="shared" si="4"/>
        <v>21.070150272272748</v>
      </c>
      <c r="H69" s="232"/>
      <c r="I69" s="104"/>
      <c r="J69" s="104"/>
      <c r="K69" s="60"/>
      <c r="L69" s="60"/>
      <c r="M69" s="60"/>
      <c r="N69" s="60"/>
      <c r="O69" s="60"/>
      <c r="P69" s="60"/>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row>
    <row r="70" spans="1:183" ht="12.75" customHeight="1">
      <c r="A70" s="343"/>
      <c r="B70" s="629" t="s">
        <v>102</v>
      </c>
      <c r="C70" s="42">
        <v>74563</v>
      </c>
      <c r="D70" s="42">
        <v>21968</v>
      </c>
      <c r="E70" s="628">
        <f t="shared" si="3"/>
        <v>29.462333865321945</v>
      </c>
      <c r="F70" s="42">
        <v>15553</v>
      </c>
      <c r="G70" s="248">
        <f t="shared" si="4"/>
        <v>20.858871021820473</v>
      </c>
      <c r="H70" s="232"/>
      <c r="I70" s="104"/>
      <c r="J70" s="104"/>
      <c r="K70" s="60"/>
      <c r="L70" s="60"/>
      <c r="M70" s="60"/>
      <c r="N70" s="60"/>
      <c r="O70" s="60"/>
      <c r="P70" s="60"/>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row>
    <row r="71" spans="1:183" ht="12.75" customHeight="1">
      <c r="A71" s="343"/>
      <c r="B71" s="629" t="s">
        <v>103</v>
      </c>
      <c r="C71" s="42">
        <v>70585</v>
      </c>
      <c r="D71" s="42">
        <v>19051</v>
      </c>
      <c r="E71" s="628">
        <f t="shared" si="3"/>
        <v>26.990153715378622</v>
      </c>
      <c r="F71" s="42">
        <v>14213</v>
      </c>
      <c r="G71" s="248">
        <f t="shared" si="4"/>
        <v>20.136006233619042</v>
      </c>
      <c r="H71" s="232"/>
      <c r="I71" s="104"/>
      <c r="J71" s="104"/>
      <c r="K71" s="60"/>
      <c r="L71" s="60"/>
      <c r="M71" s="60"/>
      <c r="N71" s="60"/>
      <c r="O71" s="60"/>
      <c r="P71" s="60"/>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row>
    <row r="72" spans="1:183" ht="12.75" customHeight="1">
      <c r="A72" s="343"/>
      <c r="B72" s="629" t="s">
        <v>104</v>
      </c>
      <c r="C72" s="42">
        <v>70871</v>
      </c>
      <c r="D72" s="42">
        <v>17685</v>
      </c>
      <c r="E72" s="628">
        <f t="shared" si="3"/>
        <v>24.953789279112755</v>
      </c>
      <c r="F72" s="42">
        <v>13477</v>
      </c>
      <c r="G72" s="248">
        <f t="shared" si="4"/>
        <v>19.0162407754935</v>
      </c>
      <c r="H72" s="232"/>
      <c r="I72" s="104"/>
      <c r="J72" s="104"/>
      <c r="K72" s="60"/>
      <c r="L72" s="60"/>
      <c r="M72" s="60"/>
      <c r="N72" s="60"/>
      <c r="O72" s="60"/>
      <c r="P72" s="60"/>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row>
    <row r="73" spans="1:183" ht="12.75" customHeight="1">
      <c r="A73" s="343"/>
      <c r="B73" s="629" t="s">
        <v>105</v>
      </c>
      <c r="C73" s="42">
        <v>61115</v>
      </c>
      <c r="D73" s="42">
        <v>13940</v>
      </c>
      <c r="E73" s="628">
        <f t="shared" si="3"/>
        <v>22.809457579972182</v>
      </c>
      <c r="F73" s="42">
        <v>11819</v>
      </c>
      <c r="G73" s="248">
        <f t="shared" si="4"/>
        <v>19.338951157653604</v>
      </c>
      <c r="H73" s="232"/>
      <c r="I73" s="104"/>
      <c r="J73" s="104"/>
      <c r="K73" s="60"/>
      <c r="L73" s="60"/>
      <c r="M73" s="60"/>
      <c r="N73" s="60"/>
      <c r="O73" s="60"/>
      <c r="P73" s="60"/>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row>
    <row r="74" spans="1:183" ht="12.75" customHeight="1" thickBot="1">
      <c r="A74" s="343"/>
      <c r="B74" s="629" t="s">
        <v>106</v>
      </c>
      <c r="C74" s="42">
        <v>54268</v>
      </c>
      <c r="D74" s="42">
        <f>'Pág.6-C2'!E61</f>
        <v>14308</v>
      </c>
      <c r="E74" s="628">
        <f t="shared" si="3"/>
        <v>26.365445566447999</v>
      </c>
      <c r="F74" s="42">
        <f>'Pág.6-C2'!J61</f>
        <v>10627</v>
      </c>
      <c r="G74" s="248">
        <f t="shared" si="4"/>
        <v>19.582442691825754</v>
      </c>
      <c r="H74" s="232"/>
      <c r="I74" s="104"/>
      <c r="J74" s="104"/>
      <c r="K74" s="60"/>
      <c r="L74" s="60"/>
      <c r="M74" s="60"/>
      <c r="N74" s="60"/>
      <c r="O74" s="60"/>
      <c r="P74" s="60"/>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row>
    <row r="75" spans="1:183" ht="14.25" customHeight="1" thickBot="1">
      <c r="A75" s="770" t="s">
        <v>211</v>
      </c>
      <c r="B75" s="771"/>
      <c r="C75" s="99">
        <f>(C74/C61-1)*100</f>
        <v>-20.695601344439574</v>
      </c>
      <c r="D75" s="99">
        <f>(D74/D61-1)*100</f>
        <v>-18.015127206050884</v>
      </c>
      <c r="E75" s="99"/>
      <c r="F75" s="99">
        <f>(F74/F61-1)*100</f>
        <v>-24.663263859350625</v>
      </c>
      <c r="G75" s="245"/>
      <c r="H75" s="130"/>
      <c r="I75" s="104"/>
      <c r="J75" s="104"/>
      <c r="L75" s="104"/>
      <c r="M75" s="104"/>
      <c r="N75" s="104"/>
      <c r="O75" s="104"/>
      <c r="P75" s="104"/>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row>
    <row r="76" spans="1:183" ht="14.25" customHeight="1">
      <c r="A76" s="494" t="s">
        <v>110</v>
      </c>
      <c r="B76" s="54"/>
      <c r="C76" s="495">
        <f>(C74-C73)/C73*100</f>
        <v>-11.203468870162808</v>
      </c>
      <c r="D76" s="495">
        <f>(D74-D73)/D73*100</f>
        <v>2.6398852223816354</v>
      </c>
      <c r="E76" s="495"/>
      <c r="F76" s="495">
        <f>(F74-F73)/F73*100</f>
        <v>-10.085455622303071</v>
      </c>
      <c r="G76" s="506"/>
      <c r="H76" s="104"/>
      <c r="I76" s="104"/>
      <c r="J76" s="104"/>
      <c r="L76" s="104"/>
      <c r="M76" s="104"/>
      <c r="N76" s="104"/>
      <c r="O76" s="104"/>
      <c r="P76" s="104"/>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row>
    <row r="77" spans="1:183" ht="14.25" customHeight="1" thickBot="1">
      <c r="A77" s="768" t="s">
        <v>212</v>
      </c>
      <c r="B77" s="769"/>
      <c r="C77" s="415">
        <f>(C11/C10-1)*100</f>
        <v>-6.5109350722405646</v>
      </c>
      <c r="D77" s="415">
        <f>(D11/D10-1)*100</f>
        <v>-1.0804985688383062</v>
      </c>
      <c r="E77" s="415"/>
      <c r="F77" s="415">
        <f>(F11/F10-1)*100</f>
        <v>-6.3393927610900462</v>
      </c>
      <c r="G77" s="507"/>
      <c r="H77" s="59"/>
      <c r="I77" s="59"/>
      <c r="J77" s="59"/>
      <c r="K77" s="59"/>
      <c r="L77" s="59"/>
      <c r="M77" s="59"/>
      <c r="N77" s="59"/>
      <c r="O77" s="59"/>
      <c r="P77" s="59"/>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row>
    <row r="78" spans="1:183" ht="14.25" customHeight="1">
      <c r="A78" s="249" t="s">
        <v>112</v>
      </c>
      <c r="B78" s="20"/>
      <c r="C78" s="46"/>
      <c r="D78" s="46"/>
      <c r="E78" s="46"/>
      <c r="F78" s="46"/>
      <c r="G78" s="250"/>
      <c r="M78" s="90"/>
      <c r="N78" s="90"/>
      <c r="O78" s="90"/>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row>
    <row r="79" spans="1:183" ht="14.25" customHeight="1">
      <c r="A79" s="249" t="s">
        <v>213</v>
      </c>
      <c r="B79" s="20"/>
      <c r="C79" s="20"/>
      <c r="D79" s="20"/>
      <c r="E79" s="20"/>
      <c r="F79" s="20"/>
      <c r="G79" s="122"/>
      <c r="M79" s="90"/>
      <c r="N79" s="90"/>
      <c r="O79" s="90"/>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row>
    <row r="80" spans="1:183" ht="14.25" customHeight="1" thickBot="1">
      <c r="A80" s="251"/>
      <c r="B80" s="252"/>
      <c r="C80" s="252"/>
      <c r="D80" s="252"/>
      <c r="E80" s="252"/>
      <c r="F80" s="252"/>
      <c r="G80" s="253"/>
      <c r="M80" s="20"/>
      <c r="N80" s="20"/>
      <c r="O80" s="20"/>
      <c r="FY80" s="16"/>
      <c r="FZ80" s="16"/>
      <c r="GA80" s="16"/>
    </row>
    <row r="81" spans="1:183" ht="14.25" customHeight="1">
      <c r="A81" s="58"/>
      <c r="B81" s="57"/>
      <c r="C81" s="128"/>
      <c r="D81" s="128"/>
      <c r="E81" s="128"/>
      <c r="F81" s="128"/>
      <c r="G81" s="128"/>
      <c r="M81" s="20"/>
      <c r="N81" s="20"/>
      <c r="O81" s="20"/>
      <c r="FY81" s="16"/>
      <c r="FZ81" s="16"/>
      <c r="GA81" s="16"/>
    </row>
    <row r="82" spans="1:183" ht="14.25" customHeight="1">
      <c r="A82" s="58"/>
      <c r="B82" s="57"/>
      <c r="C82" s="129"/>
      <c r="D82" s="129"/>
      <c r="E82" s="129"/>
      <c r="F82" s="129"/>
      <c r="G82" s="129"/>
      <c r="M82" s="20"/>
      <c r="N82" s="20"/>
      <c r="O82" s="20"/>
      <c r="FY82" s="16"/>
      <c r="FZ82" s="16"/>
      <c r="GA82" s="16"/>
    </row>
    <row r="83" spans="1:183" ht="14.25" customHeight="1">
      <c r="A83" s="58"/>
      <c r="B83" s="57"/>
      <c r="C83" s="56"/>
      <c r="D83" s="56"/>
      <c r="E83" s="56"/>
      <c r="F83" s="56"/>
      <c r="G83" s="56"/>
    </row>
    <row r="84" spans="1:183" ht="14.25" customHeight="1">
      <c r="C84" s="95"/>
      <c r="H84" s="90"/>
      <c r="I84" s="90"/>
      <c r="J84" s="90"/>
      <c r="K84" s="90"/>
      <c r="L84" s="90"/>
      <c r="M84" s="90"/>
      <c r="N84" s="90"/>
      <c r="O84" s="90"/>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row>
    <row r="85" spans="1:183" ht="14.25" customHeight="1">
      <c r="H85" s="90"/>
      <c r="I85" s="90"/>
      <c r="J85" s="90"/>
      <c r="K85" s="90"/>
      <c r="L85" s="90"/>
      <c r="M85" s="90"/>
      <c r="N85" s="90"/>
      <c r="O85" s="90"/>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row>
    <row r="89" spans="1:183" ht="14.25" customHeight="1">
      <c r="A89" s="16"/>
      <c r="B89" s="16"/>
      <c r="C89" s="45"/>
      <c r="D89" s="45"/>
      <c r="E89" s="45"/>
      <c r="F89" s="45"/>
      <c r="G89" s="45"/>
    </row>
    <row r="90" spans="1:183" ht="14.25" customHeight="1">
      <c r="A90" s="16"/>
      <c r="B90" s="16"/>
      <c r="C90" s="45"/>
      <c r="D90" s="45"/>
      <c r="E90" s="45"/>
      <c r="F90" s="45"/>
      <c r="G90" s="45"/>
    </row>
    <row r="111" spans="1:183" ht="14.25" customHeight="1">
      <c r="A111" s="16"/>
      <c r="B111" s="16"/>
      <c r="C111" s="16"/>
      <c r="D111" s="16"/>
      <c r="E111" s="16"/>
      <c r="F111" s="16"/>
      <c r="G111" s="16"/>
      <c r="H111" s="91"/>
      <c r="I111" s="91"/>
      <c r="J111" s="91"/>
      <c r="K111" s="91"/>
      <c r="L111" s="91"/>
      <c r="M111" s="90"/>
      <c r="N111" s="90"/>
      <c r="O111" s="90"/>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row>
    <row r="112" spans="1:183" ht="14.25" customHeight="1">
      <c r="H112" s="91"/>
      <c r="I112" s="91"/>
      <c r="J112" s="91"/>
      <c r="K112" s="91"/>
      <c r="L112" s="91"/>
      <c r="M112" s="90"/>
      <c r="N112" s="90"/>
      <c r="O112" s="90"/>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row>
    <row r="116" spans="1:7" ht="14.25" customHeight="1">
      <c r="A116" s="16"/>
      <c r="B116" s="16"/>
      <c r="C116" s="16"/>
      <c r="D116" s="16"/>
      <c r="E116" s="16"/>
      <c r="F116" s="16"/>
      <c r="G116" s="16"/>
    </row>
    <row r="117" spans="1:7" ht="14.25" customHeight="1">
      <c r="A117" s="16"/>
      <c r="B117" s="16"/>
      <c r="C117" s="16"/>
      <c r="D117" s="16"/>
      <c r="E117" s="16"/>
      <c r="F117" s="16"/>
      <c r="G117" s="16"/>
    </row>
    <row r="146" spans="1:183" s="48" customFormat="1" ht="14.25" customHeight="1">
      <c r="A146" s="41"/>
      <c r="B146" s="40"/>
      <c r="C146" s="41"/>
      <c r="D146" s="41"/>
      <c r="E146" s="41"/>
      <c r="F146" s="41"/>
      <c r="G146" s="41"/>
      <c r="H146" s="80"/>
      <c r="I146" s="80"/>
      <c r="J146" s="80"/>
      <c r="K146" s="80"/>
      <c r="L146" s="80"/>
      <c r="M146" s="91"/>
      <c r="N146" s="91"/>
      <c r="O146" s="91"/>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row>
    <row r="147" spans="1:183" s="48" customFormat="1" ht="14.25" customHeight="1">
      <c r="A147" s="41"/>
      <c r="B147" s="40"/>
      <c r="C147" s="41"/>
      <c r="D147" s="41"/>
      <c r="E147" s="41"/>
      <c r="F147" s="41"/>
      <c r="G147" s="41"/>
      <c r="H147" s="80"/>
      <c r="I147" s="80"/>
      <c r="J147" s="80"/>
      <c r="K147" s="80"/>
      <c r="L147" s="80"/>
      <c r="M147" s="91"/>
      <c r="N147" s="91"/>
      <c r="O147" s="91"/>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row>
    <row r="154" spans="1:183" ht="14.25" customHeight="1">
      <c r="A154" s="55"/>
      <c r="B154" s="54"/>
      <c r="C154" s="53" t="e">
        <f>(#REF!/#REF!-1)*100</f>
        <v>#REF!</v>
      </c>
      <c r="D154" s="53"/>
      <c r="E154" s="53"/>
      <c r="F154" s="53"/>
      <c r="G154" s="53" t="e">
        <f>(#REF!/#REF!-1)*100</f>
        <v>#REF!</v>
      </c>
    </row>
    <row r="155" spans="1:183" ht="14.25" customHeight="1">
      <c r="A155" s="55"/>
      <c r="B155" s="54"/>
      <c r="C155" s="53" t="e">
        <f>(#REF!/#REF!-1)*100</f>
        <v>#REF!</v>
      </c>
      <c r="D155" s="53"/>
      <c r="E155" s="53"/>
      <c r="F155" s="53"/>
      <c r="G155" s="53" t="e">
        <f>(#REF!/#REF!-1)*100</f>
        <v>#REF!</v>
      </c>
    </row>
  </sheetData>
  <mergeCells count="6">
    <mergeCell ref="Q4:W4"/>
    <mergeCell ref="A75:B75"/>
    <mergeCell ref="A77:B77"/>
    <mergeCell ref="A1:G1"/>
    <mergeCell ref="A2:G2"/>
    <mergeCell ref="A3:G3"/>
  </mergeCells>
  <phoneticPr fontId="106" type="noConversion"/>
  <printOptions horizontalCentered="1" verticalCentered="1"/>
  <pageMargins left="0.6692913385826772" right="0.70866141732283472" top="0.74803149606299213" bottom="0.74803149606299213" header="0.39370078740157483" footer="0.31496062992125984"/>
  <pageSetup scale="49"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GE131"/>
  <sheetViews>
    <sheetView view="pageBreakPreview" zoomScaleNormal="75" zoomScaleSheetLayoutView="100" zoomScalePageLayoutView="75" workbookViewId="0">
      <selection activeCell="J40" sqref="J40"/>
    </sheetView>
  </sheetViews>
  <sheetFormatPr baseColWidth="10" defaultColWidth="11.42578125" defaultRowHeight="14.25" customHeight="1"/>
  <cols>
    <col min="1" max="1" width="10.7109375" style="41" customWidth="1"/>
    <col min="2" max="2" width="31" style="40" customWidth="1"/>
    <col min="3" max="3" width="12.5703125" style="41" customWidth="1"/>
    <col min="4" max="4" width="11.7109375" style="41" customWidth="1"/>
    <col min="5" max="5" width="14.140625" style="41" customWidth="1"/>
    <col min="6" max="7" width="10.140625" style="41" customWidth="1"/>
    <col min="8" max="8" width="10.42578125" style="41" customWidth="1"/>
    <col min="9" max="10" width="10.140625" style="41" customWidth="1"/>
    <col min="11" max="11" width="10.7109375" style="41" customWidth="1"/>
    <col min="12" max="12" width="13.85546875" style="80" bestFit="1" customWidth="1"/>
    <col min="13" max="19" width="11.42578125" style="80"/>
    <col min="20" max="187" width="11.42578125" style="20"/>
    <col min="188" max="16384" width="11.42578125" style="16"/>
  </cols>
  <sheetData>
    <row r="1" spans="1:187" s="62" customFormat="1" ht="12.75" customHeight="1">
      <c r="A1" s="779" t="s">
        <v>214</v>
      </c>
      <c r="B1" s="780"/>
      <c r="C1" s="780"/>
      <c r="D1" s="780"/>
      <c r="E1" s="780"/>
      <c r="F1" s="780"/>
      <c r="G1" s="780"/>
      <c r="H1" s="780"/>
      <c r="I1" s="780"/>
      <c r="J1" s="780"/>
      <c r="K1" s="781"/>
      <c r="L1" s="89"/>
      <c r="M1" s="89"/>
      <c r="N1" s="89"/>
      <c r="O1" s="89"/>
      <c r="P1" s="89"/>
      <c r="Q1" s="89"/>
      <c r="R1" s="89"/>
      <c r="S1" s="89"/>
      <c r="T1" s="63"/>
      <c r="U1" s="41"/>
      <c r="V1" s="4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796" t="s">
        <v>215</v>
      </c>
      <c r="B2" s="797"/>
      <c r="C2" s="797"/>
      <c r="D2" s="797"/>
      <c r="E2" s="797"/>
      <c r="F2" s="797"/>
      <c r="G2" s="797"/>
      <c r="H2" s="797"/>
      <c r="I2" s="797"/>
      <c r="J2" s="797"/>
      <c r="K2" s="798"/>
      <c r="L2" s="89"/>
      <c r="M2" s="89"/>
      <c r="N2" s="89"/>
      <c r="O2" s="89"/>
      <c r="P2" s="89"/>
      <c r="Q2" s="89"/>
      <c r="R2" s="89"/>
      <c r="S2" s="89"/>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8.600000000000001" customHeight="1" thickBot="1">
      <c r="A3" s="805" t="s">
        <v>216</v>
      </c>
      <c r="B3" s="800"/>
      <c r="C3" s="800"/>
      <c r="D3" s="800"/>
      <c r="E3" s="800"/>
      <c r="F3" s="800"/>
      <c r="G3" s="800"/>
      <c r="H3" s="800"/>
      <c r="I3" s="800"/>
      <c r="J3" s="800"/>
      <c r="K3" s="801"/>
    </row>
    <row r="4" spans="1:187" ht="29.25" customHeight="1" thickBot="1">
      <c r="A4" s="115" t="s">
        <v>83</v>
      </c>
      <c r="B4" s="61" t="s">
        <v>84</v>
      </c>
      <c r="C4" s="61" t="s">
        <v>217</v>
      </c>
      <c r="D4" s="61" t="s">
        <v>218</v>
      </c>
      <c r="E4" s="61" t="s">
        <v>219</v>
      </c>
      <c r="F4" s="61" t="s">
        <v>220</v>
      </c>
      <c r="G4" s="61" t="s">
        <v>221</v>
      </c>
      <c r="H4" s="61" t="s">
        <v>222</v>
      </c>
      <c r="I4" s="61" t="s">
        <v>223</v>
      </c>
      <c r="J4" s="61" t="s">
        <v>224</v>
      </c>
      <c r="K4" s="116" t="s">
        <v>225</v>
      </c>
      <c r="L4" s="196"/>
      <c r="M4" s="101"/>
      <c r="N4" s="101"/>
      <c r="O4" s="101"/>
      <c r="P4" s="100"/>
      <c r="Q4" s="101"/>
      <c r="R4" s="100"/>
      <c r="S4" s="101"/>
      <c r="U4" s="778"/>
      <c r="V4" s="778"/>
      <c r="W4" s="778"/>
      <c r="X4" s="778"/>
      <c r="Y4" s="778"/>
      <c r="Z4" s="778"/>
      <c r="AA4" s="778"/>
    </row>
    <row r="5" spans="1:187" ht="12.75" customHeight="1">
      <c r="A5" s="554">
        <v>2017</v>
      </c>
      <c r="B5" s="636"/>
      <c r="C5" s="637">
        <v>1310.81</v>
      </c>
      <c r="D5" s="637">
        <v>1275.3699999999999</v>
      </c>
      <c r="E5" s="637">
        <v>1324.2</v>
      </c>
      <c r="F5" s="637">
        <v>1332.51</v>
      </c>
      <c r="G5" s="638">
        <v>1324.77</v>
      </c>
      <c r="H5" s="638">
        <v>1356.67</v>
      </c>
      <c r="I5" s="638">
        <v>1110.51</v>
      </c>
      <c r="J5" s="638">
        <v>1230.42</v>
      </c>
      <c r="K5" s="243">
        <v>1151.83</v>
      </c>
      <c r="L5" s="60"/>
      <c r="M5" s="46"/>
      <c r="N5" s="103"/>
      <c r="U5" s="83"/>
      <c r="V5" s="83"/>
      <c r="W5" s="83"/>
      <c r="X5" s="83"/>
      <c r="Y5" s="83"/>
      <c r="Z5" s="83"/>
      <c r="AA5" s="83"/>
    </row>
    <row r="6" spans="1:187" ht="12.75" customHeight="1">
      <c r="A6" s="554">
        <v>2018</v>
      </c>
      <c r="B6" s="639"/>
      <c r="C6" s="637">
        <v>1227.08</v>
      </c>
      <c r="D6" s="637">
        <v>1184.3399999999999</v>
      </c>
      <c r="E6" s="637">
        <v>1259.23</v>
      </c>
      <c r="F6" s="637">
        <v>1254.8800000000001</v>
      </c>
      <c r="G6" s="637">
        <v>1253.56</v>
      </c>
      <c r="H6" s="637">
        <v>1258.78</v>
      </c>
      <c r="I6" s="637">
        <v>1017.73</v>
      </c>
      <c r="J6" s="637">
        <v>1135.81</v>
      </c>
      <c r="K6" s="240">
        <v>1120.26</v>
      </c>
      <c r="L6" s="60"/>
      <c r="M6" s="46"/>
      <c r="N6" s="103"/>
      <c r="O6" s="20"/>
      <c r="P6" s="20"/>
      <c r="Q6" s="20"/>
      <c r="R6" s="20"/>
      <c r="S6" s="20"/>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row>
    <row r="7" spans="1:187" ht="12.75" customHeight="1">
      <c r="A7" s="554">
        <v>2019</v>
      </c>
      <c r="B7" s="639"/>
      <c r="C7" s="637">
        <v>1205.8499999999999</v>
      </c>
      <c r="D7" s="637" t="s">
        <v>226</v>
      </c>
      <c r="E7" s="637">
        <v>1192.5981456879542</v>
      </c>
      <c r="F7" s="637">
        <v>1253.0538116435273</v>
      </c>
      <c r="G7" s="637">
        <v>1232.29</v>
      </c>
      <c r="H7" s="637">
        <v>1240.9000000000001</v>
      </c>
      <c r="I7" s="637">
        <v>989.01</v>
      </c>
      <c r="J7" s="637">
        <v>1113.26</v>
      </c>
      <c r="K7" s="240">
        <v>1077.54</v>
      </c>
      <c r="L7" s="60"/>
      <c r="M7" s="46"/>
      <c r="N7" s="103"/>
      <c r="O7" s="20"/>
      <c r="P7" s="20"/>
      <c r="Q7" s="20"/>
      <c r="R7" s="20"/>
      <c r="S7" s="20"/>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row>
    <row r="8" spans="1:187" ht="12.75" customHeight="1">
      <c r="A8" s="554">
        <v>2020</v>
      </c>
      <c r="B8" s="639"/>
      <c r="C8" s="637">
        <f>AVERAGE(C27:C38)</f>
        <v>1424.2025000000001</v>
      </c>
      <c r="D8" s="637" t="s">
        <v>226</v>
      </c>
      <c r="E8" s="637">
        <f t="shared" ref="E8:K8" si="0">AVERAGE(E27:E38)</f>
        <v>1407.3733333333332</v>
      </c>
      <c r="F8" s="637">
        <f t="shared" si="0"/>
        <v>1514.3866666666665</v>
      </c>
      <c r="G8" s="637">
        <f t="shared" si="0"/>
        <v>1426.6283333333331</v>
      </c>
      <c r="H8" s="637">
        <f t="shared" si="0"/>
        <v>1498.1016666666665</v>
      </c>
      <c r="I8" s="637">
        <f t="shared" si="0"/>
        <v>1181.7508333333333</v>
      </c>
      <c r="J8" s="637">
        <f t="shared" si="0"/>
        <v>1311.2316666666663</v>
      </c>
      <c r="K8" s="240">
        <f t="shared" si="0"/>
        <v>1240.0825</v>
      </c>
      <c r="L8" s="60"/>
      <c r="M8" s="46"/>
      <c r="N8" s="103"/>
      <c r="O8" s="20"/>
      <c r="P8" s="20"/>
      <c r="Q8" s="20"/>
      <c r="R8" s="20"/>
      <c r="S8" s="20"/>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row>
    <row r="9" spans="1:187" ht="12.75" customHeight="1">
      <c r="A9" s="241"/>
      <c r="B9" s="640"/>
      <c r="C9" s="139"/>
      <c r="D9" s="641"/>
      <c r="E9" s="641"/>
      <c r="F9" s="139"/>
      <c r="G9" s="641"/>
      <c r="H9" s="641"/>
      <c r="I9" s="641"/>
      <c r="J9" s="641"/>
      <c r="K9" s="246"/>
      <c r="L9" s="60"/>
      <c r="M9" s="46"/>
      <c r="N9" s="103"/>
      <c r="O9" s="20"/>
      <c r="P9" s="20"/>
      <c r="Q9" s="20"/>
      <c r="R9" s="20"/>
      <c r="S9" s="20"/>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2">
        <v>2020</v>
      </c>
      <c r="B10" s="629" t="s">
        <v>227</v>
      </c>
      <c r="C10" s="642">
        <v>1401</v>
      </c>
      <c r="D10" s="642" t="s">
        <v>226</v>
      </c>
      <c r="E10" s="642">
        <v>1385</v>
      </c>
      <c r="F10" s="642">
        <v>1490</v>
      </c>
      <c r="G10" s="642">
        <v>1399</v>
      </c>
      <c r="H10" s="642">
        <v>1477</v>
      </c>
      <c r="I10" s="642">
        <v>1170</v>
      </c>
      <c r="J10" s="642">
        <v>1292</v>
      </c>
      <c r="K10" s="594">
        <v>1227</v>
      </c>
      <c r="L10" s="109"/>
      <c r="M10" s="46"/>
      <c r="N10" s="103"/>
      <c r="O10" s="60"/>
      <c r="P10" s="60"/>
      <c r="Q10" s="60"/>
      <c r="R10" s="60"/>
      <c r="S10" s="60"/>
      <c r="T10" s="60"/>
      <c r="U10" s="6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2">
        <v>2021</v>
      </c>
      <c r="B11" s="43" t="str">
        <f>B10</f>
        <v>Ene - nov</v>
      </c>
      <c r="C11" s="642">
        <v>1942</v>
      </c>
      <c r="D11" s="642" t="s">
        <v>226</v>
      </c>
      <c r="E11" s="642">
        <v>1935</v>
      </c>
      <c r="F11" s="642">
        <v>2022</v>
      </c>
      <c r="G11" s="642">
        <v>1962</v>
      </c>
      <c r="H11" s="642">
        <v>2028</v>
      </c>
      <c r="I11" s="642">
        <v>1662</v>
      </c>
      <c r="J11" s="642">
        <v>1821</v>
      </c>
      <c r="K11" s="594">
        <v>1821</v>
      </c>
      <c r="L11" s="59"/>
      <c r="M11" s="59"/>
      <c r="N11" s="59"/>
      <c r="O11" s="59"/>
      <c r="T11" s="80"/>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241"/>
      <c r="B12" s="43"/>
      <c r="C12" s="203"/>
      <c r="D12" s="203"/>
      <c r="E12" s="203"/>
      <c r="F12" s="203"/>
      <c r="G12" s="203"/>
      <c r="H12" s="203"/>
      <c r="I12" s="203"/>
      <c r="J12" s="203"/>
      <c r="K12" s="242"/>
      <c r="L12" s="60"/>
      <c r="M12" s="46"/>
      <c r="N12" s="59"/>
    </row>
    <row r="13" spans="1:187" ht="12.75" customHeight="1">
      <c r="A13" s="163"/>
      <c r="B13" s="43"/>
      <c r="C13" s="203"/>
      <c r="D13" s="203"/>
      <c r="E13" s="203"/>
      <c r="F13" s="203"/>
      <c r="G13" s="203"/>
      <c r="H13" s="203"/>
      <c r="I13" s="203"/>
      <c r="J13" s="203"/>
      <c r="K13" s="242"/>
      <c r="L13" s="60"/>
      <c r="M13" s="46"/>
      <c r="N13" s="46"/>
      <c r="O13" s="46"/>
      <c r="P13" s="46"/>
      <c r="Q13" s="46"/>
      <c r="R13" s="46"/>
      <c r="S13" s="46"/>
      <c r="T13" s="105"/>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163">
        <v>2019</v>
      </c>
      <c r="B14" s="43" t="s">
        <v>228</v>
      </c>
      <c r="C14" s="203">
        <v>1150.52</v>
      </c>
      <c r="D14" s="203" t="s">
        <v>226</v>
      </c>
      <c r="E14" s="203">
        <v>1216.53</v>
      </c>
      <c r="F14" s="203">
        <v>1227.3</v>
      </c>
      <c r="G14" s="203">
        <v>1157.8499999999999</v>
      </c>
      <c r="H14" s="203">
        <v>1163.43</v>
      </c>
      <c r="I14" s="203">
        <v>980.6</v>
      </c>
      <c r="J14" s="203">
        <v>1058.82</v>
      </c>
      <c r="K14" s="242">
        <v>1047.6199999999999</v>
      </c>
      <c r="N14" s="46"/>
      <c r="O14" s="46"/>
      <c r="P14" s="46"/>
      <c r="Q14" s="46"/>
      <c r="R14" s="46"/>
      <c r="S14" s="46"/>
      <c r="T14" s="105"/>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163"/>
      <c r="B15" s="43" t="s">
        <v>98</v>
      </c>
      <c r="C15" s="203">
        <v>1113.3699999999999</v>
      </c>
      <c r="D15" s="203" t="s">
        <v>226</v>
      </c>
      <c r="E15" s="203">
        <v>1245.42</v>
      </c>
      <c r="F15" s="203">
        <v>1199.45</v>
      </c>
      <c r="G15" s="203">
        <v>1183.8800000000001</v>
      </c>
      <c r="H15" s="203">
        <v>1109.6199999999999</v>
      </c>
      <c r="I15" s="203">
        <v>909.6</v>
      </c>
      <c r="J15" s="203">
        <v>1008.13</v>
      </c>
      <c r="K15" s="242">
        <v>995.81</v>
      </c>
      <c r="L15" s="104"/>
      <c r="M15" s="46"/>
      <c r="N15" s="46"/>
      <c r="O15" s="46"/>
      <c r="P15" s="46"/>
      <c r="Q15" s="46"/>
      <c r="R15" s="46"/>
      <c r="S15" s="46"/>
      <c r="T15" s="105"/>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163"/>
      <c r="B16" s="43" t="s">
        <v>99</v>
      </c>
      <c r="C16" s="203">
        <v>1102.28</v>
      </c>
      <c r="D16" s="203" t="s">
        <v>226</v>
      </c>
      <c r="E16" s="203">
        <v>1211.1099999999999</v>
      </c>
      <c r="F16" s="203">
        <v>1166.46</v>
      </c>
      <c r="G16" s="203">
        <v>1151.58</v>
      </c>
      <c r="H16" s="203">
        <v>1113.19</v>
      </c>
      <c r="I16" s="203">
        <v>833.53</v>
      </c>
      <c r="J16" s="203">
        <v>993.23</v>
      </c>
      <c r="K16" s="242">
        <v>933.44</v>
      </c>
      <c r="L16" s="104"/>
      <c r="M16" s="46"/>
      <c r="N16" s="46"/>
      <c r="O16" s="46"/>
      <c r="P16" s="46"/>
      <c r="Q16" s="46"/>
      <c r="R16" s="46"/>
      <c r="S16" s="46"/>
      <c r="T16" s="105"/>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163"/>
      <c r="B17" s="43" t="s">
        <v>100</v>
      </c>
      <c r="C17" s="203">
        <v>1128.47</v>
      </c>
      <c r="D17" s="203" t="s">
        <v>226</v>
      </c>
      <c r="E17" s="203">
        <v>1170.8800000000001</v>
      </c>
      <c r="F17" s="203">
        <v>1198.54</v>
      </c>
      <c r="G17" s="203">
        <v>1169.7</v>
      </c>
      <c r="H17" s="203">
        <v>1172.93</v>
      </c>
      <c r="I17" s="203">
        <v>892.03</v>
      </c>
      <c r="J17" s="203">
        <v>990.69</v>
      </c>
      <c r="K17" s="242">
        <v>956.86</v>
      </c>
      <c r="L17" s="104"/>
      <c r="M17" s="46"/>
      <c r="N17" s="46"/>
      <c r="O17" s="46"/>
      <c r="P17" s="46"/>
      <c r="Q17" s="46"/>
      <c r="R17" s="46"/>
      <c r="S17" s="46"/>
      <c r="T17" s="105"/>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163"/>
      <c r="B18" s="43" t="s">
        <v>101</v>
      </c>
      <c r="C18" s="203">
        <v>1142.32</v>
      </c>
      <c r="D18" s="203" t="s">
        <v>226</v>
      </c>
      <c r="E18" s="203">
        <v>1223.55</v>
      </c>
      <c r="F18" s="203">
        <v>1186.44</v>
      </c>
      <c r="G18" s="203">
        <v>1178.79</v>
      </c>
      <c r="H18" s="203">
        <v>1170.71</v>
      </c>
      <c r="I18" s="203">
        <v>920.69</v>
      </c>
      <c r="J18" s="203">
        <v>1018.7</v>
      </c>
      <c r="K18" s="242">
        <v>927.68</v>
      </c>
      <c r="L18" s="104"/>
      <c r="M18" s="46"/>
      <c r="N18" s="46"/>
      <c r="O18" s="46"/>
      <c r="P18" s="46"/>
      <c r="Q18" s="46"/>
      <c r="R18" s="46"/>
      <c r="S18" s="46"/>
      <c r="T18" s="105"/>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163"/>
      <c r="B19" s="43" t="s">
        <v>102</v>
      </c>
      <c r="C19" s="203">
        <v>1174.73</v>
      </c>
      <c r="D19" s="203" t="s">
        <v>226</v>
      </c>
      <c r="E19" s="203">
        <v>1181.4054722899966</v>
      </c>
      <c r="F19" s="203">
        <v>1195.0231173244897</v>
      </c>
      <c r="G19" s="203">
        <v>1218.707256790773</v>
      </c>
      <c r="H19" s="203">
        <v>1196.151997034048</v>
      </c>
      <c r="I19" s="203">
        <v>934.80396147284648</v>
      </c>
      <c r="J19" s="203">
        <v>1091.7080523336645</v>
      </c>
      <c r="K19" s="242">
        <v>954.89840267459135</v>
      </c>
      <c r="L19" s="104"/>
      <c r="M19" s="46"/>
      <c r="N19" s="46"/>
      <c r="O19" s="46"/>
      <c r="P19" s="46"/>
      <c r="Q19" s="46"/>
      <c r="R19" s="46"/>
      <c r="S19" s="46"/>
      <c r="T19" s="105"/>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163"/>
      <c r="B20" s="43" t="s">
        <v>103</v>
      </c>
      <c r="C20" s="203">
        <v>1226.3</v>
      </c>
      <c r="D20" s="203" t="s">
        <v>226</v>
      </c>
      <c r="E20" s="203" t="s">
        <v>229</v>
      </c>
      <c r="F20" s="203">
        <v>1238.32</v>
      </c>
      <c r="G20" s="203">
        <v>1253</v>
      </c>
      <c r="H20" s="203">
        <v>1264</v>
      </c>
      <c r="I20" s="203">
        <v>1052</v>
      </c>
      <c r="J20" s="203">
        <v>1060</v>
      </c>
      <c r="K20" s="242">
        <v>1059</v>
      </c>
      <c r="L20" s="104"/>
      <c r="M20" s="46"/>
      <c r="N20" s="46"/>
      <c r="O20" s="46"/>
      <c r="P20" s="46"/>
      <c r="Q20" s="46"/>
      <c r="R20" s="46"/>
      <c r="S20" s="46"/>
      <c r="T20" s="105"/>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163"/>
      <c r="B21" s="43" t="s">
        <v>104</v>
      </c>
      <c r="C21" s="203">
        <v>1259.4779887329491</v>
      </c>
      <c r="D21" s="203" t="s">
        <v>226</v>
      </c>
      <c r="E21" s="203">
        <v>1192.7494846597663</v>
      </c>
      <c r="F21" s="203">
        <v>1274.6588896379983</v>
      </c>
      <c r="G21" s="203">
        <v>1278.6923531256598</v>
      </c>
      <c r="H21" s="203">
        <v>1322.2991300538413</v>
      </c>
      <c r="I21" s="203">
        <v>1118.3145705411218</v>
      </c>
      <c r="J21" s="203">
        <v>1170.3244854546826</v>
      </c>
      <c r="K21" s="242">
        <v>1190.5424652203521</v>
      </c>
      <c r="L21" s="104"/>
      <c r="M21" s="46"/>
      <c r="N21" s="46"/>
      <c r="O21" s="46"/>
      <c r="P21" s="46"/>
      <c r="Q21" s="46"/>
      <c r="R21" s="46"/>
      <c r="S21" s="46"/>
      <c r="T21" s="105"/>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163"/>
      <c r="B22" s="43" t="s">
        <v>105</v>
      </c>
      <c r="C22" s="203">
        <v>1302.3001821523353</v>
      </c>
      <c r="D22" s="203" t="s">
        <v>226</v>
      </c>
      <c r="E22" s="203">
        <v>1219.4827074093664</v>
      </c>
      <c r="F22" s="203">
        <v>1307.9359793177048</v>
      </c>
      <c r="G22" s="203">
        <v>1295.3820014285964</v>
      </c>
      <c r="H22" s="203">
        <v>1381.6017870953106</v>
      </c>
      <c r="I22" s="203">
        <v>1079.1618502803456</v>
      </c>
      <c r="J22" s="203">
        <v>1243.551904621002</v>
      </c>
      <c r="K22" s="242">
        <v>1246.4942585989934</v>
      </c>
      <c r="L22" s="104"/>
      <c r="M22" s="46"/>
      <c r="N22" s="46"/>
      <c r="O22" s="46"/>
      <c r="P22" s="46"/>
      <c r="Q22" s="46"/>
      <c r="R22" s="46"/>
      <c r="S22" s="46"/>
      <c r="T22" s="105"/>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163"/>
      <c r="B23" s="43" t="s">
        <v>106</v>
      </c>
      <c r="C23" s="203">
        <v>1322.56</v>
      </c>
      <c r="D23" s="203" t="s">
        <v>226</v>
      </c>
      <c r="E23" s="203">
        <v>1210.23</v>
      </c>
      <c r="F23" s="203">
        <v>1337.02</v>
      </c>
      <c r="G23" s="203">
        <v>1325</v>
      </c>
      <c r="H23" s="203">
        <v>1391.42</v>
      </c>
      <c r="I23" s="203">
        <v>1116.45</v>
      </c>
      <c r="J23" s="203">
        <v>1265.67</v>
      </c>
      <c r="K23" s="242">
        <v>1174.6400000000001</v>
      </c>
      <c r="L23" s="104"/>
      <c r="M23" s="46"/>
      <c r="N23" s="46"/>
      <c r="O23" s="46"/>
      <c r="P23" s="46"/>
      <c r="Q23" s="46"/>
      <c r="R23" s="46"/>
      <c r="S23" s="46"/>
      <c r="T23" s="105"/>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163"/>
      <c r="B24" s="43" t="s">
        <v>107</v>
      </c>
      <c r="C24" s="203">
        <v>1286</v>
      </c>
      <c r="D24" s="203" t="s">
        <v>226</v>
      </c>
      <c r="E24" s="203">
        <v>1186</v>
      </c>
      <c r="F24" s="203">
        <v>1348</v>
      </c>
      <c r="G24" s="203">
        <v>1315</v>
      </c>
      <c r="H24" s="203">
        <v>1319</v>
      </c>
      <c r="I24" s="203">
        <v>1057</v>
      </c>
      <c r="J24" s="203">
        <v>1174</v>
      </c>
      <c r="K24" s="242">
        <v>1193</v>
      </c>
      <c r="L24" s="104"/>
      <c r="M24" s="46"/>
      <c r="N24" s="46"/>
      <c r="O24" s="46"/>
      <c r="P24" s="46"/>
      <c r="Q24" s="46"/>
      <c r="R24" s="46"/>
      <c r="S24" s="46"/>
      <c r="T24" s="105"/>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163"/>
      <c r="B25" s="43" t="s">
        <v>108</v>
      </c>
      <c r="C25" s="203">
        <v>1262.7654257803547</v>
      </c>
      <c r="D25" s="203" t="s">
        <v>226</v>
      </c>
      <c r="E25" s="203">
        <v>1083.577437633726</v>
      </c>
      <c r="F25" s="203">
        <v>1356.8647259714949</v>
      </c>
      <c r="G25" s="203">
        <v>1258.472735509406</v>
      </c>
      <c r="H25" s="203">
        <v>1286.5262882525919</v>
      </c>
      <c r="I25" s="203">
        <v>973.98410678014216</v>
      </c>
      <c r="J25" s="203">
        <v>1184.7109727574928</v>
      </c>
      <c r="K25" s="242">
        <v>1250.7096352571173</v>
      </c>
      <c r="L25" s="104"/>
      <c r="M25" s="46"/>
      <c r="N25" s="46"/>
      <c r="O25" s="46"/>
      <c r="P25" s="46"/>
      <c r="Q25" s="46"/>
      <c r="R25" s="46"/>
      <c r="S25" s="46"/>
      <c r="T25" s="105"/>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163"/>
      <c r="B26" s="43"/>
      <c r="C26" s="203"/>
      <c r="D26" s="203"/>
      <c r="E26" s="203"/>
      <c r="F26" s="203"/>
      <c r="G26" s="203"/>
      <c r="H26" s="203"/>
      <c r="I26" s="203"/>
      <c r="J26" s="203"/>
      <c r="K26" s="242"/>
      <c r="L26" s="104"/>
      <c r="M26" s="46"/>
      <c r="N26" s="46"/>
      <c r="O26" s="46"/>
      <c r="P26" s="46"/>
      <c r="Q26" s="46"/>
      <c r="R26" s="46"/>
      <c r="S26" s="46"/>
      <c r="T26" s="105"/>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163">
        <v>2020</v>
      </c>
      <c r="B27" s="43" t="s">
        <v>228</v>
      </c>
      <c r="C27" s="203">
        <v>1182.55</v>
      </c>
      <c r="D27" s="203" t="s">
        <v>226</v>
      </c>
      <c r="E27" s="203">
        <v>1126.1199999999999</v>
      </c>
      <c r="F27" s="203">
        <v>1273.9000000000001</v>
      </c>
      <c r="G27" s="203">
        <v>1215.83</v>
      </c>
      <c r="H27" s="203">
        <v>1218.6500000000001</v>
      </c>
      <c r="I27" s="203">
        <v>922.86</v>
      </c>
      <c r="J27" s="203">
        <v>1086.3699999999999</v>
      </c>
      <c r="K27" s="242">
        <v>1133.42</v>
      </c>
      <c r="L27" s="104"/>
      <c r="M27" s="46"/>
      <c r="N27" s="46"/>
      <c r="O27" s="46"/>
      <c r="P27" s="46"/>
      <c r="Q27" s="46"/>
      <c r="R27" s="46"/>
      <c r="S27" s="46"/>
      <c r="T27" s="105"/>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163"/>
      <c r="B28" s="629" t="s">
        <v>98</v>
      </c>
      <c r="C28" s="203">
        <v>1179.32</v>
      </c>
      <c r="D28" s="203" t="s">
        <v>226</v>
      </c>
      <c r="E28" s="203">
        <v>1196.94</v>
      </c>
      <c r="F28" s="203">
        <v>1294.54</v>
      </c>
      <c r="G28" s="203">
        <v>1195.05</v>
      </c>
      <c r="H28" s="203">
        <v>1224.21</v>
      </c>
      <c r="I28" s="203">
        <v>963.81</v>
      </c>
      <c r="J28" s="203">
        <v>1076.3499999999999</v>
      </c>
      <c r="K28" s="242">
        <v>1107.97</v>
      </c>
      <c r="L28" s="104"/>
      <c r="M28" s="46"/>
      <c r="N28" s="46"/>
      <c r="O28" s="46"/>
      <c r="P28" s="46"/>
      <c r="Q28" s="46"/>
      <c r="R28" s="46"/>
      <c r="S28" s="46"/>
      <c r="T28" s="105"/>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163"/>
      <c r="B29" s="629" t="s">
        <v>99</v>
      </c>
      <c r="C29" s="203">
        <v>1186.97</v>
      </c>
      <c r="D29" s="203" t="s">
        <v>226</v>
      </c>
      <c r="E29" s="203">
        <v>1196.6600000000001</v>
      </c>
      <c r="F29" s="203">
        <v>1300.5899999999999</v>
      </c>
      <c r="G29" s="203">
        <v>1209.6500000000001</v>
      </c>
      <c r="H29" s="203">
        <v>1259.53</v>
      </c>
      <c r="I29" s="203">
        <v>954.67</v>
      </c>
      <c r="J29" s="203">
        <v>1070.99</v>
      </c>
      <c r="K29" s="242">
        <v>1046.19</v>
      </c>
      <c r="L29" s="104"/>
      <c r="M29" s="46"/>
      <c r="N29" s="46"/>
      <c r="O29" s="46"/>
      <c r="P29" s="46"/>
      <c r="Q29" s="46"/>
      <c r="R29" s="46"/>
      <c r="S29" s="46"/>
      <c r="T29" s="105"/>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163"/>
      <c r="B30" s="629" t="s">
        <v>100</v>
      </c>
      <c r="C30" s="203">
        <v>1168.3800000000001</v>
      </c>
      <c r="D30" s="203" t="s">
        <v>226</v>
      </c>
      <c r="E30" s="203">
        <v>1120.44</v>
      </c>
      <c r="F30" s="203">
        <v>1275.83</v>
      </c>
      <c r="G30" s="203">
        <v>1140.74</v>
      </c>
      <c r="H30" s="203">
        <v>1213.3499999999999</v>
      </c>
      <c r="I30" s="203">
        <v>970.91</v>
      </c>
      <c r="J30" s="203">
        <v>1068.1600000000001</v>
      </c>
      <c r="K30" s="242">
        <v>959.3</v>
      </c>
      <c r="L30" s="104"/>
      <c r="M30" s="46"/>
      <c r="N30" s="46"/>
      <c r="O30" s="46"/>
      <c r="P30" s="46"/>
      <c r="Q30" s="46"/>
      <c r="R30" s="46"/>
      <c r="S30" s="46"/>
      <c r="T30" s="105"/>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163"/>
      <c r="B31" s="629" t="s">
        <v>101</v>
      </c>
      <c r="C31" s="203">
        <v>1173.6199999999999</v>
      </c>
      <c r="D31" s="203" t="s">
        <v>226</v>
      </c>
      <c r="E31" s="203">
        <v>1191.23</v>
      </c>
      <c r="F31" s="203">
        <v>1271.94</v>
      </c>
      <c r="G31" s="203">
        <v>1161.28</v>
      </c>
      <c r="H31" s="203">
        <v>1198.6600000000001</v>
      </c>
      <c r="I31" s="203">
        <v>924.31</v>
      </c>
      <c r="J31" s="203">
        <v>1090.25</v>
      </c>
      <c r="K31" s="242">
        <v>940.4</v>
      </c>
      <c r="L31" s="104"/>
      <c r="M31" s="46"/>
      <c r="N31" s="46"/>
      <c r="O31" s="46"/>
      <c r="P31" s="46"/>
      <c r="Q31" s="46"/>
      <c r="R31" s="46"/>
      <c r="S31" s="46"/>
      <c r="T31" s="105"/>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163"/>
      <c r="B32" s="629" t="s">
        <v>102</v>
      </c>
      <c r="C32" s="203">
        <v>1270.97</v>
      </c>
      <c r="D32" s="203" t="s">
        <v>226</v>
      </c>
      <c r="E32" s="203">
        <v>1258.8900000000001</v>
      </c>
      <c r="F32" s="203">
        <v>1310.72</v>
      </c>
      <c r="G32" s="203">
        <v>1286.1099999999999</v>
      </c>
      <c r="H32" s="203">
        <v>1325.91</v>
      </c>
      <c r="I32" s="203">
        <v>1070.8399999999999</v>
      </c>
      <c r="J32" s="203">
        <v>1166.71</v>
      </c>
      <c r="K32" s="242">
        <v>867.23</v>
      </c>
      <c r="L32" s="104"/>
      <c r="M32" s="46"/>
      <c r="N32" s="46"/>
      <c r="O32" s="46"/>
      <c r="P32" s="46"/>
      <c r="Q32" s="46"/>
      <c r="R32" s="46"/>
      <c r="S32" s="46"/>
      <c r="T32" s="105"/>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163"/>
      <c r="B33" s="629" t="s">
        <v>103</v>
      </c>
      <c r="C33" s="203">
        <v>1353.77</v>
      </c>
      <c r="D33" s="203" t="s">
        <v>226</v>
      </c>
      <c r="E33" s="203">
        <v>1392</v>
      </c>
      <c r="F33" s="203">
        <v>1393.97</v>
      </c>
      <c r="G33" s="203">
        <v>1316.21</v>
      </c>
      <c r="H33" s="203">
        <v>1411.02</v>
      </c>
      <c r="I33" s="203">
        <v>1127.8499999999999</v>
      </c>
      <c r="J33" s="203">
        <v>1260.32</v>
      </c>
      <c r="K33" s="242">
        <v>1235.93</v>
      </c>
      <c r="L33" s="104"/>
      <c r="M33" s="46"/>
      <c r="N33" s="46"/>
      <c r="O33" s="46"/>
      <c r="P33" s="46"/>
      <c r="Q33" s="46"/>
      <c r="R33" s="46"/>
      <c r="S33" s="46"/>
      <c r="T33" s="105"/>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163"/>
      <c r="B34" s="629" t="s">
        <v>104</v>
      </c>
      <c r="C34" s="203">
        <v>1556.29</v>
      </c>
      <c r="D34" s="203" t="s">
        <v>226</v>
      </c>
      <c r="E34" s="203">
        <v>1573.3</v>
      </c>
      <c r="F34" s="203">
        <v>1620.5</v>
      </c>
      <c r="G34" s="203">
        <v>1571.8</v>
      </c>
      <c r="H34" s="203">
        <v>1681.22</v>
      </c>
      <c r="I34" s="203">
        <v>1257.8900000000001</v>
      </c>
      <c r="J34" s="203">
        <v>1434.22</v>
      </c>
      <c r="K34" s="242">
        <v>1404.42</v>
      </c>
      <c r="L34" s="104"/>
      <c r="M34" s="46"/>
      <c r="N34" s="46"/>
      <c r="O34" s="46"/>
      <c r="P34" s="46"/>
      <c r="Q34" s="46"/>
      <c r="R34" s="46"/>
      <c r="S34" s="46"/>
      <c r="T34" s="105"/>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163"/>
      <c r="B35" s="629" t="s">
        <v>105</v>
      </c>
      <c r="C35" s="203">
        <v>1788.81</v>
      </c>
      <c r="D35" s="203" t="s">
        <v>226</v>
      </c>
      <c r="E35" s="203">
        <v>1711.63</v>
      </c>
      <c r="F35" s="203">
        <v>1866.52</v>
      </c>
      <c r="G35" s="203">
        <v>1705.68</v>
      </c>
      <c r="H35" s="203">
        <v>1956.87</v>
      </c>
      <c r="I35" s="203">
        <v>1685.29</v>
      </c>
      <c r="J35" s="203">
        <v>1642.37</v>
      </c>
      <c r="K35" s="242">
        <v>1599.82</v>
      </c>
      <c r="L35" s="104"/>
      <c r="M35" s="46"/>
      <c r="N35" s="46"/>
      <c r="O35" s="46"/>
      <c r="P35" s="46"/>
      <c r="Q35" s="46"/>
      <c r="R35" s="46"/>
      <c r="S35" s="46"/>
      <c r="T35" s="105"/>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163"/>
      <c r="B36" s="629" t="s">
        <v>106</v>
      </c>
      <c r="C36" s="203">
        <v>1798.82</v>
      </c>
      <c r="D36" s="203" t="s">
        <v>226</v>
      </c>
      <c r="E36" s="203">
        <v>1691.32</v>
      </c>
      <c r="F36" s="203">
        <v>1893.93</v>
      </c>
      <c r="G36" s="203">
        <v>1785.65</v>
      </c>
      <c r="H36" s="203">
        <v>1919.05</v>
      </c>
      <c r="I36" s="203">
        <v>1566.11</v>
      </c>
      <c r="J36" s="203">
        <v>1666.46</v>
      </c>
      <c r="K36" s="242">
        <v>1639.42</v>
      </c>
      <c r="L36" s="104"/>
      <c r="M36" s="46"/>
      <c r="N36" s="46"/>
      <c r="O36" s="46"/>
      <c r="P36" s="46"/>
      <c r="Q36" s="46"/>
      <c r="R36" s="46"/>
      <c r="S36" s="46"/>
      <c r="T36" s="105"/>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163"/>
      <c r="B37" s="629" t="s">
        <v>107</v>
      </c>
      <c r="C37" s="203">
        <v>1754.02</v>
      </c>
      <c r="D37" s="203" t="s">
        <v>226</v>
      </c>
      <c r="E37" s="203">
        <v>1770.4</v>
      </c>
      <c r="F37" s="203">
        <v>1885.38</v>
      </c>
      <c r="G37" s="203">
        <v>1801.54</v>
      </c>
      <c r="H37" s="203">
        <v>1833.54</v>
      </c>
      <c r="I37" s="203">
        <v>1424.4</v>
      </c>
      <c r="J37" s="203">
        <v>1645.71</v>
      </c>
      <c r="K37" s="242">
        <v>1561.42</v>
      </c>
      <c r="L37" s="104"/>
      <c r="M37" s="46"/>
      <c r="N37" s="46"/>
      <c r="O37" s="46"/>
      <c r="P37" s="46"/>
      <c r="Q37" s="46"/>
      <c r="R37" s="46"/>
      <c r="S37" s="46"/>
      <c r="T37" s="105"/>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163"/>
      <c r="B38" s="629" t="s">
        <v>108</v>
      </c>
      <c r="C38" s="203">
        <v>1676.91</v>
      </c>
      <c r="D38" s="203" t="s">
        <v>226</v>
      </c>
      <c r="E38" s="203">
        <v>1659.55</v>
      </c>
      <c r="F38" s="203">
        <v>1784.82</v>
      </c>
      <c r="G38" s="203">
        <v>1730</v>
      </c>
      <c r="H38" s="203">
        <v>1735.21</v>
      </c>
      <c r="I38" s="203">
        <v>1312.07</v>
      </c>
      <c r="J38" s="203">
        <v>1526.87</v>
      </c>
      <c r="K38" s="242">
        <v>1385.47</v>
      </c>
      <c r="L38" s="104"/>
      <c r="M38" s="46"/>
      <c r="N38" s="46"/>
      <c r="O38" s="46"/>
      <c r="P38" s="46"/>
      <c r="Q38" s="46"/>
      <c r="R38" s="46"/>
      <c r="S38" s="46"/>
      <c r="T38" s="105"/>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163"/>
      <c r="B39" s="629"/>
      <c r="C39" s="203"/>
      <c r="D39" s="203"/>
      <c r="E39" s="203"/>
      <c r="F39" s="203"/>
      <c r="G39" s="203"/>
      <c r="H39" s="203"/>
      <c r="I39" s="203"/>
      <c r="J39" s="203"/>
      <c r="K39" s="242"/>
      <c r="L39" s="104"/>
      <c r="M39" s="46"/>
      <c r="N39" s="46"/>
      <c r="O39" s="46"/>
      <c r="P39" s="46"/>
      <c r="Q39" s="46"/>
      <c r="R39" s="46"/>
      <c r="S39" s="46"/>
      <c r="T39" s="105"/>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163">
        <v>2021</v>
      </c>
      <c r="B40" s="629" t="s">
        <v>97</v>
      </c>
      <c r="C40" s="203">
        <v>1587</v>
      </c>
      <c r="D40" s="203" t="s">
        <v>226</v>
      </c>
      <c r="E40" s="203">
        <v>1736</v>
      </c>
      <c r="F40" s="203">
        <v>1769</v>
      </c>
      <c r="G40" s="203">
        <v>1676</v>
      </c>
      <c r="H40" s="203">
        <v>1571</v>
      </c>
      <c r="I40" s="203">
        <v>1301</v>
      </c>
      <c r="J40" s="203">
        <v>1441</v>
      </c>
      <c r="K40" s="242">
        <v>1345</v>
      </c>
      <c r="L40" s="104"/>
      <c r="M40" s="46"/>
      <c r="N40" s="46"/>
      <c r="O40" s="46"/>
      <c r="P40" s="46"/>
      <c r="Q40" s="46"/>
      <c r="R40" s="46"/>
      <c r="S40" s="46"/>
      <c r="T40" s="105"/>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163"/>
      <c r="B41" s="629" t="s">
        <v>98</v>
      </c>
      <c r="C41" s="203">
        <v>1573</v>
      </c>
      <c r="D41" s="203" t="s">
        <v>226</v>
      </c>
      <c r="E41" s="203">
        <v>1733</v>
      </c>
      <c r="F41" s="203">
        <v>1712</v>
      </c>
      <c r="G41" s="203">
        <v>1635</v>
      </c>
      <c r="H41" s="203">
        <v>1682</v>
      </c>
      <c r="I41" s="203">
        <v>1270</v>
      </c>
      <c r="J41" s="203">
        <v>1400</v>
      </c>
      <c r="K41" s="242">
        <v>1226</v>
      </c>
      <c r="L41" s="104"/>
      <c r="M41" s="46"/>
      <c r="N41" s="46"/>
      <c r="O41" s="46"/>
      <c r="P41" s="46"/>
      <c r="Q41" s="46"/>
      <c r="R41" s="46"/>
      <c r="S41" s="46"/>
      <c r="T41" s="105"/>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163"/>
      <c r="B42" s="629" t="s">
        <v>99</v>
      </c>
      <c r="C42" s="203">
        <v>1611.34</v>
      </c>
      <c r="D42" s="203" t="s">
        <v>226</v>
      </c>
      <c r="E42" s="203">
        <v>1627.6</v>
      </c>
      <c r="F42" s="203">
        <v>1749.1</v>
      </c>
      <c r="G42" s="203">
        <v>1680.91</v>
      </c>
      <c r="H42" s="203">
        <v>1655.13</v>
      </c>
      <c r="I42" s="203">
        <v>1414.46</v>
      </c>
      <c r="J42" s="203">
        <v>1473.37</v>
      </c>
      <c r="K42" s="242">
        <v>1213.2</v>
      </c>
      <c r="L42" s="104"/>
      <c r="M42" s="46"/>
      <c r="N42" s="46"/>
      <c r="O42" s="46"/>
      <c r="P42" s="46"/>
      <c r="Q42" s="46"/>
      <c r="R42" s="46"/>
      <c r="S42" s="46"/>
      <c r="T42" s="105"/>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163"/>
      <c r="B43" s="629" t="s">
        <v>100</v>
      </c>
      <c r="C43" s="203">
        <v>1705.57</v>
      </c>
      <c r="D43" s="203" t="s">
        <v>226</v>
      </c>
      <c r="E43" s="203">
        <v>1788.19</v>
      </c>
      <c r="F43" s="203">
        <v>1827.9</v>
      </c>
      <c r="G43" s="203">
        <v>1745.91</v>
      </c>
      <c r="H43" s="203">
        <v>1733.6</v>
      </c>
      <c r="I43" s="203">
        <v>1489.23</v>
      </c>
      <c r="J43" s="203">
        <v>1594.53</v>
      </c>
      <c r="K43" s="242">
        <v>1336.12</v>
      </c>
      <c r="L43" s="104"/>
      <c r="M43" s="46"/>
      <c r="N43" s="46"/>
      <c r="O43" s="46"/>
      <c r="P43" s="46"/>
      <c r="Q43" s="46"/>
      <c r="R43" s="46"/>
      <c r="S43" s="46"/>
      <c r="T43" s="105"/>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163"/>
      <c r="B44" s="629" t="s">
        <v>101</v>
      </c>
      <c r="C44" s="203">
        <v>1861</v>
      </c>
      <c r="D44" s="203" t="s">
        <v>226</v>
      </c>
      <c r="E44" s="203">
        <v>1870</v>
      </c>
      <c r="F44" s="203">
        <v>1922</v>
      </c>
      <c r="G44" s="203">
        <v>1907</v>
      </c>
      <c r="H44" s="203">
        <v>1927</v>
      </c>
      <c r="I44" s="203">
        <v>1530</v>
      </c>
      <c r="J44" s="203">
        <v>1756</v>
      </c>
      <c r="K44" s="242">
        <v>1428</v>
      </c>
      <c r="L44" s="104"/>
      <c r="M44" s="46"/>
      <c r="N44" s="46"/>
      <c r="O44" s="46"/>
      <c r="P44" s="46"/>
      <c r="Q44" s="46"/>
      <c r="R44" s="46"/>
      <c r="S44" s="46"/>
      <c r="T44" s="105"/>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163"/>
      <c r="B45" s="629" t="s">
        <v>102</v>
      </c>
      <c r="C45" s="203">
        <v>1968</v>
      </c>
      <c r="D45" s="203" t="s">
        <v>226</v>
      </c>
      <c r="E45" s="203">
        <v>1829</v>
      </c>
      <c r="F45" s="203">
        <v>2021</v>
      </c>
      <c r="G45" s="203">
        <v>1982</v>
      </c>
      <c r="H45" s="203">
        <v>2092</v>
      </c>
      <c r="I45" s="203">
        <v>1612</v>
      </c>
      <c r="J45" s="203">
        <v>1857</v>
      </c>
      <c r="K45" s="242">
        <v>1514</v>
      </c>
      <c r="L45" s="104"/>
      <c r="M45" s="46"/>
      <c r="N45" s="46"/>
      <c r="O45" s="46"/>
      <c r="P45" s="46"/>
      <c r="Q45" s="46"/>
      <c r="R45" s="46"/>
      <c r="S45" s="46"/>
      <c r="T45" s="105"/>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163"/>
      <c r="B46" s="629" t="s">
        <v>103</v>
      </c>
      <c r="C46" s="203">
        <v>2060</v>
      </c>
      <c r="D46" s="203" t="s">
        <v>226</v>
      </c>
      <c r="E46" s="203">
        <v>1973</v>
      </c>
      <c r="F46" s="203">
        <v>2112</v>
      </c>
      <c r="G46" s="203">
        <v>2091</v>
      </c>
      <c r="H46" s="203">
        <v>2097</v>
      </c>
      <c r="I46" s="203">
        <v>1814</v>
      </c>
      <c r="J46" s="203">
        <v>1975</v>
      </c>
      <c r="K46" s="242">
        <v>1831</v>
      </c>
      <c r="L46" s="104"/>
      <c r="M46" s="46"/>
      <c r="N46" s="46"/>
      <c r="O46" s="46"/>
      <c r="P46" s="46"/>
      <c r="Q46" s="46"/>
      <c r="R46" s="46"/>
      <c r="S46" s="46"/>
      <c r="T46" s="105"/>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163"/>
      <c r="B47" s="629" t="s">
        <v>104</v>
      </c>
      <c r="C47" s="203">
        <v>2327</v>
      </c>
      <c r="D47" s="203" t="s">
        <v>226</v>
      </c>
      <c r="E47" s="203">
        <v>2211</v>
      </c>
      <c r="F47" s="203">
        <v>2305</v>
      </c>
      <c r="G47" s="203">
        <v>2297</v>
      </c>
      <c r="H47" s="203">
        <v>2494</v>
      </c>
      <c r="I47" s="203">
        <v>2143</v>
      </c>
      <c r="J47" s="203">
        <v>2266</v>
      </c>
      <c r="K47" s="242">
        <v>2467</v>
      </c>
      <c r="L47" s="104"/>
      <c r="M47" s="46"/>
      <c r="N47" s="46"/>
      <c r="O47" s="46"/>
      <c r="P47" s="46"/>
      <c r="Q47" s="46"/>
      <c r="R47" s="46"/>
      <c r="S47" s="46"/>
      <c r="T47" s="105"/>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163"/>
      <c r="B48" s="629" t="s">
        <v>105</v>
      </c>
      <c r="C48" s="203">
        <v>2352</v>
      </c>
      <c r="D48" s="203" t="s">
        <v>226</v>
      </c>
      <c r="E48" s="203">
        <v>2265</v>
      </c>
      <c r="F48" s="203">
        <v>2386</v>
      </c>
      <c r="G48" s="203">
        <v>2323</v>
      </c>
      <c r="H48" s="203">
        <v>2479</v>
      </c>
      <c r="I48" s="203">
        <v>2172</v>
      </c>
      <c r="J48" s="203">
        <v>2246</v>
      </c>
      <c r="K48" s="242">
        <v>2692</v>
      </c>
      <c r="L48" s="104"/>
      <c r="M48" s="46"/>
      <c r="N48" s="46"/>
      <c r="O48" s="46"/>
      <c r="P48" s="46"/>
      <c r="Q48" s="46"/>
      <c r="R48" s="46"/>
      <c r="S48" s="46"/>
      <c r="T48" s="105"/>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163"/>
      <c r="B49" s="629" t="s">
        <v>106</v>
      </c>
      <c r="C49" s="203">
        <v>2221</v>
      </c>
      <c r="D49" s="203" t="s">
        <v>226</v>
      </c>
      <c r="E49" s="203">
        <v>2273</v>
      </c>
      <c r="F49" s="203">
        <v>2294</v>
      </c>
      <c r="G49" s="203">
        <v>2134</v>
      </c>
      <c r="H49" s="203">
        <v>2333</v>
      </c>
      <c r="I49" s="203">
        <v>1709</v>
      </c>
      <c r="J49" s="203">
        <v>2046</v>
      </c>
      <c r="K49" s="242">
        <v>2534</v>
      </c>
      <c r="L49" s="104"/>
      <c r="M49" s="46"/>
      <c r="N49" s="46"/>
      <c r="O49" s="46"/>
      <c r="P49" s="46"/>
      <c r="Q49" s="46"/>
      <c r="R49" s="46"/>
      <c r="S49" s="46"/>
      <c r="T49" s="105"/>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thickBot="1">
      <c r="A50" s="163"/>
      <c r="B50" s="629" t="s">
        <v>107</v>
      </c>
      <c r="C50" s="203">
        <v>2010</v>
      </c>
      <c r="D50" s="203" t="s">
        <v>226</v>
      </c>
      <c r="E50" s="203">
        <v>1982</v>
      </c>
      <c r="F50" s="203">
        <v>2144</v>
      </c>
      <c r="G50" s="203">
        <v>2114</v>
      </c>
      <c r="H50" s="203">
        <v>2241</v>
      </c>
      <c r="I50" s="203">
        <v>1828</v>
      </c>
      <c r="J50" s="203">
        <v>1973</v>
      </c>
      <c r="K50" s="242">
        <v>2443</v>
      </c>
      <c r="L50" s="104"/>
      <c r="M50" s="46"/>
      <c r="N50" s="46"/>
      <c r="O50" s="46"/>
      <c r="P50" s="46"/>
      <c r="Q50" s="46"/>
      <c r="R50" s="46"/>
      <c r="S50" s="46"/>
      <c r="T50" s="10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6.5" customHeight="1" thickBot="1">
      <c r="A51" s="806" t="s">
        <v>230</v>
      </c>
      <c r="B51" s="807"/>
      <c r="C51" s="503">
        <f>(C11/C10-1)*100</f>
        <v>38.615274803711628</v>
      </c>
      <c r="D51" s="503" t="s">
        <v>226</v>
      </c>
      <c r="E51" s="503">
        <f>(E11/E10-1)*100</f>
        <v>39.711191335740082</v>
      </c>
      <c r="F51" s="503">
        <f t="shared" ref="F51:K51" si="1">(F11/F10-1)*100</f>
        <v>35.70469798657718</v>
      </c>
      <c r="G51" s="503">
        <f>(G11/G10-1)*100</f>
        <v>40.243030736240179</v>
      </c>
      <c r="H51" s="503">
        <f>(H11/H10-1)*100</f>
        <v>37.305348679756257</v>
      </c>
      <c r="I51" s="503">
        <f t="shared" si="1"/>
        <v>42.051282051282058</v>
      </c>
      <c r="J51" s="503">
        <f>(J11/J10-1)*100</f>
        <v>40.944272445820438</v>
      </c>
      <c r="K51" s="504">
        <f t="shared" si="1"/>
        <v>48.410757946210261</v>
      </c>
      <c r="L51" s="104"/>
      <c r="M51" s="130"/>
      <c r="N51" s="104"/>
      <c r="P51" s="104"/>
      <c r="Q51" s="104"/>
      <c r="R51" s="104"/>
      <c r="S51" s="104"/>
      <c r="T51" s="104"/>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6.5" customHeight="1">
      <c r="A52" s="494" t="s">
        <v>110</v>
      </c>
      <c r="C52" s="643">
        <f>(C50-C49)/C49*100</f>
        <v>-9.5002251238180992</v>
      </c>
      <c r="D52" s="643" t="s">
        <v>226</v>
      </c>
      <c r="E52" s="643">
        <f t="shared" ref="E52:K52" si="2">(E50-E49)/E49*100</f>
        <v>-12.802463704355477</v>
      </c>
      <c r="F52" s="643">
        <f t="shared" si="2"/>
        <v>-6.5387968613775067</v>
      </c>
      <c r="G52" s="643">
        <f t="shared" si="2"/>
        <v>-0.93720712277413298</v>
      </c>
      <c r="H52" s="643">
        <f t="shared" si="2"/>
        <v>-3.9434204886412347</v>
      </c>
      <c r="I52" s="643">
        <f t="shared" si="2"/>
        <v>6.9631363370392041</v>
      </c>
      <c r="J52" s="643">
        <f t="shared" si="2"/>
        <v>-3.5679374389051812</v>
      </c>
      <c r="K52" s="540">
        <f t="shared" si="2"/>
        <v>-3.5911602209944751</v>
      </c>
      <c r="L52" s="104"/>
      <c r="M52" s="104"/>
      <c r="N52" s="104"/>
      <c r="P52" s="104"/>
      <c r="Q52" s="104"/>
      <c r="R52" s="104"/>
      <c r="S52" s="104"/>
      <c r="T52" s="104"/>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6.5" customHeight="1">
      <c r="A53" s="500" t="s">
        <v>231</v>
      </c>
      <c r="B53" s="501"/>
      <c r="C53" s="502">
        <f>(C50/C37-1)*100</f>
        <v>14.593904288434567</v>
      </c>
      <c r="D53" s="502" t="s">
        <v>226</v>
      </c>
      <c r="E53" s="502">
        <f t="shared" ref="E53:K53" si="3">(E50/E37-1)*100</f>
        <v>11.952101220063248</v>
      </c>
      <c r="F53" s="502">
        <f t="shared" si="3"/>
        <v>13.717128642501763</v>
      </c>
      <c r="G53" s="502">
        <f t="shared" si="3"/>
        <v>17.344050090478149</v>
      </c>
      <c r="H53" s="502">
        <f t="shared" si="3"/>
        <v>22.222585817598748</v>
      </c>
      <c r="I53" s="502">
        <f t="shared" si="3"/>
        <v>28.334737433305236</v>
      </c>
      <c r="J53" s="502">
        <f t="shared" si="3"/>
        <v>19.88746498471783</v>
      </c>
      <c r="K53" s="541">
        <f t="shared" si="3"/>
        <v>56.460145252398441</v>
      </c>
      <c r="L53" s="104"/>
      <c r="M53" s="104"/>
      <c r="N53" s="104"/>
      <c r="P53" s="104"/>
      <c r="Q53" s="104"/>
      <c r="R53" s="104"/>
      <c r="S53" s="104"/>
      <c r="T53" s="104"/>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4.25" customHeight="1" thickBot="1">
      <c r="A54" s="644" t="s">
        <v>232</v>
      </c>
      <c r="B54" s="645"/>
      <c r="C54" s="646"/>
      <c r="D54" s="646"/>
      <c r="E54" s="646"/>
      <c r="F54" s="646"/>
      <c r="G54" s="646"/>
      <c r="H54" s="646"/>
      <c r="I54" s="647"/>
      <c r="J54" s="647"/>
      <c r="K54" s="648"/>
      <c r="Q54" s="90"/>
      <c r="R54" s="90"/>
      <c r="S54" s="90"/>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4.25" customHeight="1" thickBot="1">
      <c r="A55" s="802" t="s">
        <v>233</v>
      </c>
      <c r="B55" s="803"/>
      <c r="C55" s="803"/>
      <c r="D55" s="803"/>
      <c r="E55" s="803"/>
      <c r="F55" s="803"/>
      <c r="G55" s="803"/>
      <c r="H55" s="803"/>
      <c r="I55" s="803"/>
      <c r="J55" s="803"/>
      <c r="K55" s="804"/>
    </row>
    <row r="56" spans="1:187" ht="14.25" customHeight="1">
      <c r="A56" s="225"/>
      <c r="B56" s="225"/>
      <c r="C56" s="225"/>
      <c r="D56" s="225"/>
      <c r="E56" s="225"/>
      <c r="F56" s="225"/>
      <c r="G56" s="225"/>
      <c r="H56" s="225"/>
      <c r="I56" s="225"/>
      <c r="J56" s="225"/>
      <c r="K56" s="225"/>
      <c r="L56" s="225"/>
      <c r="M56" s="6"/>
      <c r="Q56" s="20"/>
      <c r="R56" s="20"/>
      <c r="S56" s="20"/>
      <c r="GC56" s="16"/>
      <c r="GD56" s="16"/>
      <c r="GE56" s="16"/>
    </row>
    <row r="57" spans="1:187" ht="14.25" customHeight="1">
      <c r="A57" s="225"/>
      <c r="B57" s="225"/>
      <c r="C57" s="453"/>
      <c r="D57" s="453"/>
      <c r="E57" s="453"/>
      <c r="F57" s="453"/>
      <c r="G57" s="453"/>
      <c r="H57" s="453"/>
      <c r="I57" s="453"/>
      <c r="J57" s="453"/>
      <c r="K57" s="453"/>
      <c r="L57" s="225"/>
      <c r="M57" s="6"/>
      <c r="Q57" s="20"/>
      <c r="R57" s="20"/>
      <c r="S57" s="20"/>
      <c r="GC57" s="16"/>
      <c r="GD57" s="16"/>
      <c r="GE57" s="16"/>
    </row>
    <row r="58" spans="1:187" ht="14.25" customHeight="1">
      <c r="A58" s="58"/>
      <c r="B58" s="57"/>
      <c r="C58" s="93"/>
      <c r="D58" s="93"/>
      <c r="E58" s="93"/>
      <c r="F58" s="93"/>
      <c r="G58" s="93"/>
      <c r="H58" s="93"/>
      <c r="Q58" s="20"/>
      <c r="R58" s="20"/>
      <c r="S58" s="20"/>
      <c r="GC58" s="16"/>
      <c r="GD58" s="16"/>
      <c r="GE58" s="16"/>
    </row>
    <row r="59" spans="1:187" ht="14.25" customHeight="1" thickBot="1">
      <c r="A59" s="58"/>
      <c r="B59" s="57"/>
      <c r="C59" s="56"/>
      <c r="D59" s="373"/>
      <c r="E59" s="56"/>
      <c r="G59" s="56"/>
      <c r="H59" s="56"/>
    </row>
    <row r="60" spans="1:187" ht="14.25" customHeight="1" thickBot="1">
      <c r="C60" s="95"/>
      <c r="L60" s="193"/>
      <c r="M60" s="193"/>
      <c r="N60" s="193"/>
      <c r="O60" s="193"/>
      <c r="P60" s="193"/>
      <c r="Q60" s="193"/>
      <c r="R60" s="193"/>
      <c r="S60" s="193"/>
      <c r="T60" s="194"/>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c r="L61" s="90"/>
      <c r="M61" s="90"/>
      <c r="N61" s="90"/>
      <c r="O61" s="90"/>
      <c r="P61" s="90"/>
      <c r="Q61" s="90"/>
      <c r="R61" s="90"/>
      <c r="S61" s="90"/>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5" spans="1:11" ht="14.25" customHeight="1">
      <c r="A65" s="16"/>
      <c r="B65" s="16"/>
      <c r="C65" s="45"/>
      <c r="D65" s="45"/>
      <c r="E65" s="45"/>
      <c r="F65" s="45"/>
      <c r="G65" s="45"/>
      <c r="H65" s="45"/>
      <c r="I65" s="45"/>
      <c r="J65" s="45"/>
      <c r="K65" s="45"/>
    </row>
    <row r="66" spans="1:11" ht="14.25" customHeight="1">
      <c r="A66" s="16"/>
      <c r="B66" s="16"/>
      <c r="C66" s="45"/>
      <c r="D66" s="45"/>
      <c r="E66" s="45"/>
      <c r="F66" s="45"/>
      <c r="G66" s="45"/>
      <c r="H66" s="45"/>
      <c r="I66" s="45"/>
      <c r="J66" s="45"/>
      <c r="K66" s="45"/>
    </row>
    <row r="87" spans="1:187" ht="14.25" customHeight="1">
      <c r="L87" s="91"/>
      <c r="M87" s="91"/>
      <c r="N87" s="91"/>
      <c r="O87" s="91"/>
      <c r="P87" s="91"/>
      <c r="Q87" s="90"/>
      <c r="R87" s="90"/>
      <c r="S87" s="90"/>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row>
    <row r="88" spans="1:187" ht="14.25" customHeight="1">
      <c r="L88" s="91"/>
      <c r="M88" s="91"/>
      <c r="N88" s="91"/>
      <c r="O88" s="91"/>
      <c r="P88" s="91"/>
      <c r="Q88" s="90"/>
      <c r="R88" s="90"/>
      <c r="S88" s="90"/>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row>
    <row r="92" spans="1:187" ht="14.25" customHeight="1">
      <c r="A92" s="16"/>
      <c r="B92" s="16"/>
      <c r="C92" s="16"/>
      <c r="D92" s="16"/>
      <c r="E92" s="16"/>
      <c r="F92" s="16"/>
      <c r="G92" s="16"/>
      <c r="H92" s="16"/>
      <c r="I92" s="16"/>
      <c r="J92" s="16"/>
      <c r="K92" s="16"/>
    </row>
    <row r="93" spans="1:187" ht="14.25" customHeight="1">
      <c r="A93" s="16"/>
      <c r="B93" s="16"/>
      <c r="C93" s="16"/>
      <c r="D93" s="16"/>
      <c r="E93" s="16"/>
      <c r="F93" s="16"/>
      <c r="G93" s="16"/>
      <c r="H93" s="16"/>
      <c r="I93" s="16"/>
      <c r="J93" s="16"/>
      <c r="K93" s="16"/>
    </row>
    <row r="122" spans="1:187" s="48" customFormat="1" ht="14.25" customHeight="1">
      <c r="A122" s="41"/>
      <c r="B122" s="40"/>
      <c r="C122" s="41"/>
      <c r="D122" s="41"/>
      <c r="E122" s="41"/>
      <c r="F122" s="41"/>
      <c r="G122" s="41"/>
      <c r="H122" s="41"/>
      <c r="I122" s="41"/>
      <c r="J122" s="41"/>
      <c r="K122" s="41"/>
      <c r="L122" s="80"/>
      <c r="M122" s="80"/>
      <c r="N122" s="80"/>
      <c r="O122" s="80"/>
      <c r="P122" s="80"/>
      <c r="Q122" s="91"/>
      <c r="R122" s="91"/>
      <c r="S122" s="91"/>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row>
    <row r="123" spans="1:187" s="48" customFormat="1" ht="14.25" customHeight="1">
      <c r="A123" s="41"/>
      <c r="B123" s="40"/>
      <c r="C123" s="41"/>
      <c r="D123" s="41"/>
      <c r="E123" s="41"/>
      <c r="F123" s="41"/>
      <c r="G123" s="41"/>
      <c r="H123" s="41"/>
      <c r="I123" s="41"/>
      <c r="J123" s="41"/>
      <c r="K123" s="41"/>
      <c r="L123" s="80"/>
      <c r="M123" s="80"/>
      <c r="N123" s="80"/>
      <c r="O123" s="80"/>
      <c r="P123" s="80"/>
      <c r="Q123" s="91"/>
      <c r="R123" s="91"/>
      <c r="S123" s="91"/>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row>
    <row r="130" spans="1:187" ht="14.25" customHeight="1">
      <c r="A130" s="55"/>
      <c r="B130" s="54"/>
      <c r="C130" s="53" t="e">
        <f>(#REF!/#REF!-1)*100</f>
        <v>#REF!</v>
      </c>
      <c r="D130" s="53" t="e">
        <f>(#REF!/#REF!-1)*100</f>
        <v>#REF!</v>
      </c>
      <c r="E130" s="53"/>
      <c r="F130" s="53" t="e">
        <f>(#REF!/#REF!-1)*100</f>
        <v>#REF!</v>
      </c>
      <c r="G130" s="53" t="e">
        <f>(#REF!/#REF!-1)*100</f>
        <v>#REF!</v>
      </c>
      <c r="H130" s="53" t="e">
        <f>(#REF!/#REF!-1)*100</f>
        <v>#REF!</v>
      </c>
      <c r="I130" s="53" t="e">
        <f>(#REF!/#REF!-1)*100</f>
        <v>#REF!</v>
      </c>
      <c r="J130" s="53" t="e">
        <f>(#REF!/#REF!-1)*100</f>
        <v>#REF!</v>
      </c>
      <c r="K130" s="53" t="e">
        <f>(#REF!/#REF!-1)*100</f>
        <v>#REF!</v>
      </c>
    </row>
    <row r="131" spans="1:187" ht="14.25" customHeight="1">
      <c r="A131" s="55"/>
      <c r="B131" s="54"/>
      <c r="C131" s="53" t="e">
        <f>(#REF!/#REF!-1)*100</f>
        <v>#REF!</v>
      </c>
      <c r="D131" s="53" t="e">
        <f>(#REF!/#REF!-1)*100</f>
        <v>#REF!</v>
      </c>
      <c r="E131" s="53"/>
      <c r="F131" s="53" t="e">
        <f>(#REF!/#REF!-1)*100</f>
        <v>#REF!</v>
      </c>
      <c r="G131" s="53" t="e">
        <f>(#REF!/#REF!-1)*100</f>
        <v>#REF!</v>
      </c>
      <c r="H131" s="53" t="e">
        <f>(#REF!/#REF!-1)*100</f>
        <v>#REF!</v>
      </c>
      <c r="I131" s="53" t="e">
        <f>(#REF!/#REF!-1)*100</f>
        <v>#REF!</v>
      </c>
      <c r="J131" s="53" t="e">
        <f>(#REF!/#REF!-1)*100</f>
        <v>#REF!</v>
      </c>
      <c r="K131" s="53" t="e">
        <f>(#REF!/#REF!-1)*100</f>
        <v>#REF!</v>
      </c>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row>
  </sheetData>
  <mergeCells count="6">
    <mergeCell ref="A55:K55"/>
    <mergeCell ref="A1:K1"/>
    <mergeCell ref="A2:K2"/>
    <mergeCell ref="A3:K3"/>
    <mergeCell ref="U4:AA4"/>
    <mergeCell ref="A51:B51"/>
  </mergeCells>
  <printOptions horizontalCentered="1" verticalCentered="1"/>
  <pageMargins left="0.6692913385826772" right="0.70866141732283472" top="0.74803149606299213" bottom="0.74803149606299213" header="0.39370078740157483" footer="0.31496062992125984"/>
  <pageSetup scale="70"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GE131"/>
  <sheetViews>
    <sheetView view="pageBreakPreview" topLeftCell="A19" zoomScale="90" zoomScaleNormal="75" zoomScaleSheetLayoutView="90" zoomScalePageLayoutView="75" workbookViewId="0">
      <selection activeCell="J40" sqref="J40"/>
    </sheetView>
  </sheetViews>
  <sheetFormatPr baseColWidth="10" defaultColWidth="11.42578125" defaultRowHeight="14.25" customHeight="1"/>
  <cols>
    <col min="1" max="1" width="10.7109375" style="41" customWidth="1"/>
    <col min="2" max="2" width="30.7109375" style="40" customWidth="1"/>
    <col min="3" max="3" width="12.5703125" style="41" customWidth="1"/>
    <col min="4" max="4" width="11" style="41" customWidth="1"/>
    <col min="5" max="5" width="14" style="41" customWidth="1"/>
    <col min="6" max="10" width="10.140625" style="41" customWidth="1"/>
    <col min="11" max="11" width="10.7109375" style="41" customWidth="1"/>
    <col min="12" max="12" width="13.85546875" style="80" bestFit="1" customWidth="1"/>
    <col min="13" max="19" width="11.42578125" style="80"/>
    <col min="20" max="187" width="11.42578125" style="20"/>
    <col min="188" max="16384" width="11.42578125" style="16"/>
  </cols>
  <sheetData>
    <row r="1" spans="1:187" s="62" customFormat="1" ht="12.75" customHeight="1">
      <c r="A1" s="779" t="s">
        <v>234</v>
      </c>
      <c r="B1" s="780"/>
      <c r="C1" s="780"/>
      <c r="D1" s="780"/>
      <c r="E1" s="780"/>
      <c r="F1" s="780"/>
      <c r="G1" s="780"/>
      <c r="H1" s="780"/>
      <c r="I1" s="780"/>
      <c r="J1" s="780"/>
      <c r="K1" s="781"/>
      <c r="L1"/>
      <c r="M1"/>
      <c r="N1"/>
      <c r="O1"/>
      <c r="P1"/>
      <c r="Q1"/>
      <c r="R1"/>
      <c r="S1"/>
      <c r="T1"/>
      <c r="U1"/>
      <c r="V1"/>
      <c r="W1"/>
      <c r="X1"/>
      <c r="Y1"/>
      <c r="Z1"/>
      <c r="AA1"/>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796" t="s">
        <v>235</v>
      </c>
      <c r="B2" s="808"/>
      <c r="C2" s="808"/>
      <c r="D2" s="808"/>
      <c r="E2" s="808"/>
      <c r="F2" s="808"/>
      <c r="G2" s="808"/>
      <c r="H2" s="808"/>
      <c r="I2" s="808"/>
      <c r="J2" s="808"/>
      <c r="K2" s="798"/>
      <c r="L2"/>
      <c r="M2"/>
      <c r="N2"/>
      <c r="O2"/>
      <c r="P2"/>
      <c r="Q2"/>
      <c r="R2"/>
      <c r="S2"/>
      <c r="T2"/>
      <c r="U2"/>
      <c r="V2"/>
      <c r="W2"/>
      <c r="X2"/>
      <c r="Y2"/>
      <c r="Z2"/>
      <c r="AA2"/>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8.600000000000001" customHeight="1" thickBot="1">
      <c r="A3" s="805" t="s">
        <v>425</v>
      </c>
      <c r="B3" s="800"/>
      <c r="C3" s="800"/>
      <c r="D3" s="800"/>
      <c r="E3" s="800"/>
      <c r="F3" s="800"/>
      <c r="G3" s="800"/>
      <c r="H3" s="800"/>
      <c r="I3" s="800"/>
      <c r="J3" s="800"/>
      <c r="K3" s="801"/>
      <c r="L3"/>
      <c r="M3"/>
      <c r="N3"/>
      <c r="O3"/>
      <c r="P3"/>
      <c r="Q3"/>
      <c r="R3"/>
      <c r="S3"/>
      <c r="T3"/>
      <c r="U3"/>
      <c r="V3"/>
      <c r="W3"/>
      <c r="X3"/>
      <c r="Y3"/>
      <c r="Z3"/>
      <c r="AA3"/>
    </row>
    <row r="4" spans="1:187" ht="29.25" customHeight="1" thickBot="1">
      <c r="A4" s="115" t="s">
        <v>83</v>
      </c>
      <c r="B4" s="61" t="s">
        <v>84</v>
      </c>
      <c r="C4" s="61" t="s">
        <v>217</v>
      </c>
      <c r="D4" s="61" t="s">
        <v>218</v>
      </c>
      <c r="E4" s="61" t="s">
        <v>219</v>
      </c>
      <c r="F4" s="61" t="s">
        <v>220</v>
      </c>
      <c r="G4" s="61" t="s">
        <v>221</v>
      </c>
      <c r="H4" s="61" t="s">
        <v>222</v>
      </c>
      <c r="I4" s="61" t="s">
        <v>223</v>
      </c>
      <c r="J4" s="61" t="s">
        <v>224</v>
      </c>
      <c r="K4" s="547" t="s">
        <v>225</v>
      </c>
      <c r="L4"/>
      <c r="M4"/>
      <c r="N4"/>
      <c r="O4"/>
      <c r="P4"/>
      <c r="Q4"/>
      <c r="R4"/>
      <c r="S4"/>
      <c r="T4"/>
      <c r="U4"/>
      <c r="V4"/>
      <c r="W4"/>
      <c r="X4"/>
      <c r="Y4"/>
      <c r="Z4"/>
      <c r="AA4"/>
      <c r="AB4"/>
      <c r="AC4"/>
      <c r="AD4"/>
    </row>
    <row r="5" spans="1:187" s="20" customFormat="1" ht="12.75" customHeight="1">
      <c r="A5" s="700">
        <v>2017</v>
      </c>
      <c r="B5" s="701"/>
      <c r="C5" s="702">
        <v>1523.77</v>
      </c>
      <c r="D5" s="702">
        <v>1463.02</v>
      </c>
      <c r="E5" s="702">
        <v>1539.37</v>
      </c>
      <c r="F5" s="702">
        <v>1549.01</v>
      </c>
      <c r="G5" s="702">
        <v>1539.98</v>
      </c>
      <c r="H5" s="702">
        <v>1577.05</v>
      </c>
      <c r="I5" s="702">
        <v>1290.8499999999999</v>
      </c>
      <c r="J5" s="702">
        <v>1430.32</v>
      </c>
      <c r="K5" s="240">
        <v>1338.81</v>
      </c>
      <c r="L5" s="2"/>
      <c r="M5" s="2"/>
      <c r="N5" s="2"/>
      <c r="O5" s="2"/>
      <c r="P5" s="2"/>
      <c r="Q5" s="2"/>
      <c r="R5" s="2"/>
      <c r="S5" s="2"/>
      <c r="T5" s="2"/>
      <c r="U5" s="2"/>
      <c r="V5" s="2"/>
      <c r="W5" s="2"/>
      <c r="X5" s="2"/>
      <c r="Y5" s="2"/>
      <c r="Z5" s="2"/>
      <c r="AA5" s="2"/>
      <c r="AB5" s="2"/>
      <c r="AC5" s="2"/>
      <c r="AD5" s="2"/>
      <c r="AE5" s="133"/>
    </row>
    <row r="6" spans="1:187" ht="12.75" customHeight="1">
      <c r="A6" s="700">
        <v>2018</v>
      </c>
      <c r="B6" s="701"/>
      <c r="C6" s="702">
        <v>1392.97</v>
      </c>
      <c r="D6" s="702">
        <v>1340.82</v>
      </c>
      <c r="E6" s="702">
        <v>1429.53</v>
      </c>
      <c r="F6" s="702">
        <v>1424.66</v>
      </c>
      <c r="G6" s="702">
        <v>1423.02</v>
      </c>
      <c r="H6" s="702">
        <v>1429.02</v>
      </c>
      <c r="I6" s="702">
        <v>1155.3599999999999</v>
      </c>
      <c r="J6" s="702">
        <v>1289.3599999999999</v>
      </c>
      <c r="K6" s="240">
        <v>1271.19</v>
      </c>
      <c r="L6"/>
      <c r="M6"/>
      <c r="N6"/>
      <c r="O6"/>
      <c r="P6"/>
      <c r="Q6"/>
      <c r="R6"/>
      <c r="S6"/>
      <c r="T6"/>
      <c r="U6"/>
      <c r="V6"/>
      <c r="W6"/>
      <c r="X6"/>
      <c r="Y6"/>
      <c r="Z6"/>
      <c r="AA6"/>
      <c r="AB6"/>
      <c r="AC6"/>
      <c r="AD6"/>
      <c r="AE6" s="133"/>
    </row>
    <row r="7" spans="1:187" ht="12.75" customHeight="1">
      <c r="A7" s="700">
        <v>2019</v>
      </c>
      <c r="B7" s="701"/>
      <c r="C7" s="702">
        <v>1334.57</v>
      </c>
      <c r="D7" s="702" t="s">
        <v>226</v>
      </c>
      <c r="E7" s="702">
        <v>1321.71</v>
      </c>
      <c r="F7" s="702">
        <v>1386.87</v>
      </c>
      <c r="G7" s="702">
        <v>1363.98</v>
      </c>
      <c r="H7" s="702">
        <v>1373.24</v>
      </c>
      <c r="I7" s="702">
        <v>1094.53</v>
      </c>
      <c r="J7" s="702">
        <v>1231.92</v>
      </c>
      <c r="K7" s="240">
        <v>1192.18</v>
      </c>
      <c r="L7"/>
      <c r="M7"/>
      <c r="N7"/>
      <c r="O7"/>
      <c r="P7"/>
      <c r="Q7"/>
      <c r="R7"/>
      <c r="S7"/>
      <c r="T7"/>
      <c r="U7"/>
      <c r="V7"/>
      <c r="W7"/>
      <c r="X7"/>
      <c r="Y7"/>
      <c r="Z7"/>
      <c r="AA7"/>
      <c r="AB7"/>
      <c r="AC7"/>
      <c r="AD7"/>
      <c r="AE7" s="133"/>
    </row>
    <row r="8" spans="1:187" ht="12.75" customHeight="1">
      <c r="A8" s="700">
        <v>2020</v>
      </c>
      <c r="B8" s="703"/>
      <c r="C8" s="704">
        <v>1528.76</v>
      </c>
      <c r="D8" s="704" t="s">
        <v>226</v>
      </c>
      <c r="E8" s="704">
        <v>1510.69</v>
      </c>
      <c r="F8" s="704">
        <v>1625.59</v>
      </c>
      <c r="G8" s="704">
        <v>1531.33</v>
      </c>
      <c r="H8" s="704">
        <v>1608.07</v>
      </c>
      <c r="I8" s="704">
        <v>1268.48</v>
      </c>
      <c r="J8" s="704">
        <v>1407.45</v>
      </c>
      <c r="K8" s="528">
        <v>1331.28</v>
      </c>
      <c r="L8"/>
      <c r="M8"/>
      <c r="N8"/>
      <c r="O8"/>
      <c r="P8"/>
      <c r="Q8"/>
      <c r="R8"/>
      <c r="S8"/>
      <c r="T8"/>
      <c r="U8"/>
      <c r="V8"/>
      <c r="W8"/>
      <c r="X8"/>
      <c r="Y8"/>
      <c r="Z8"/>
      <c r="AA8"/>
      <c r="AB8"/>
      <c r="AC8"/>
      <c r="AD8"/>
      <c r="AE8"/>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row>
    <row r="9" spans="1:187" ht="12.75" customHeight="1">
      <c r="A9" s="241"/>
      <c r="B9" s="703"/>
      <c r="C9" s="705"/>
      <c r="D9" s="705"/>
      <c r="E9" s="705"/>
      <c r="F9" s="705"/>
      <c r="G9" s="705"/>
      <c r="H9" s="705"/>
      <c r="I9" s="705"/>
      <c r="J9" s="705"/>
      <c r="K9" s="595"/>
      <c r="L9"/>
      <c r="M9"/>
      <c r="N9"/>
      <c r="O9"/>
      <c r="P9"/>
      <c r="Q9"/>
      <c r="R9"/>
      <c r="S9"/>
      <c r="T9"/>
      <c r="U9"/>
      <c r="V9"/>
      <c r="W9"/>
      <c r="X9"/>
      <c r="Y9"/>
      <c r="Z9"/>
      <c r="AA9"/>
      <c r="AB9"/>
      <c r="AC9"/>
      <c r="AD9"/>
      <c r="AE9"/>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2">
        <v>2020</v>
      </c>
      <c r="B10" s="706" t="s">
        <v>422</v>
      </c>
      <c r="C10" s="707">
        <v>1513.4863636363634</v>
      </c>
      <c r="D10" s="707" t="s">
        <v>226</v>
      </c>
      <c r="E10" s="707">
        <v>1495.3618181818181</v>
      </c>
      <c r="F10" s="707">
        <v>1609.1945454545455</v>
      </c>
      <c r="G10" s="707">
        <v>1511.1418181818181</v>
      </c>
      <c r="H10" s="707">
        <v>1594.7890909090909</v>
      </c>
      <c r="I10" s="707">
        <v>1263.5109090909091</v>
      </c>
      <c r="J10" s="707">
        <v>1395.0427272727275</v>
      </c>
      <c r="K10" s="242">
        <v>1325.2418181818182</v>
      </c>
      <c r="L10"/>
      <c r="M10"/>
      <c r="N10"/>
      <c r="O10"/>
      <c r="P10"/>
      <c r="Q10"/>
      <c r="R10"/>
      <c r="S10"/>
      <c r="T10"/>
      <c r="U10"/>
      <c r="V10"/>
      <c r="W10"/>
      <c r="X10"/>
      <c r="Y10"/>
      <c r="Z10"/>
      <c r="AA10"/>
      <c r="AB10"/>
      <c r="AC10"/>
      <c r="AD10"/>
      <c r="AE10"/>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2">
        <v>2021</v>
      </c>
      <c r="B11" s="708" t="str">
        <f>B10</f>
        <v>Ene-nov</v>
      </c>
      <c r="C11" s="707">
        <v>2017.0345454545457</v>
      </c>
      <c r="D11" s="707" t="s">
        <v>226</v>
      </c>
      <c r="E11" s="707">
        <v>2010.7481818181818</v>
      </c>
      <c r="F11" s="707">
        <v>2100.6563636363639</v>
      </c>
      <c r="G11" s="707">
        <v>2038.6490909090908</v>
      </c>
      <c r="H11" s="707">
        <v>2105.3854545454546</v>
      </c>
      <c r="I11" s="707">
        <v>1725.836363636364</v>
      </c>
      <c r="J11" s="707">
        <v>1890.3827272727272</v>
      </c>
      <c r="K11" s="242">
        <v>1886.5654545454547</v>
      </c>
      <c r="L11"/>
      <c r="M11"/>
      <c r="N11"/>
      <c r="O11"/>
      <c r="P11"/>
      <c r="Q11"/>
      <c r="R11"/>
      <c r="S11"/>
      <c r="T11"/>
      <c r="U11"/>
      <c r="V11"/>
      <c r="W11"/>
      <c r="X11"/>
      <c r="Y11"/>
      <c r="Z11"/>
      <c r="AA11"/>
      <c r="AB11"/>
      <c r="AC11"/>
      <c r="AD11"/>
      <c r="AE11"/>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241"/>
      <c r="B12" s="708"/>
      <c r="C12" s="707"/>
      <c r="D12" s="707"/>
      <c r="E12" s="707"/>
      <c r="F12" s="707"/>
      <c r="G12" s="707"/>
      <c r="H12" s="707"/>
      <c r="I12" s="707"/>
      <c r="J12" s="707"/>
      <c r="K12" s="242"/>
      <c r="L12"/>
      <c r="M12"/>
      <c r="N12"/>
      <c r="O12"/>
      <c r="P12"/>
      <c r="Q12"/>
      <c r="R12"/>
      <c r="S12"/>
      <c r="T12"/>
      <c r="U12"/>
      <c r="V12"/>
      <c r="W12"/>
      <c r="X12"/>
      <c r="Y12"/>
      <c r="Z12"/>
      <c r="AA12"/>
      <c r="AB12"/>
      <c r="AC12"/>
      <c r="AD12"/>
      <c r="AE12"/>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343">
        <v>2019</v>
      </c>
      <c r="B13" s="708" t="s">
        <v>97</v>
      </c>
      <c r="C13" s="707">
        <v>1297.6500000000001</v>
      </c>
      <c r="D13" s="707" t="s">
        <v>226</v>
      </c>
      <c r="E13" s="707">
        <v>1372.1</v>
      </c>
      <c r="F13" s="707">
        <v>1384.25</v>
      </c>
      <c r="G13" s="707">
        <v>1305.92</v>
      </c>
      <c r="H13" s="707">
        <v>1312.21</v>
      </c>
      <c r="I13" s="707">
        <v>1106</v>
      </c>
      <c r="J13" s="707">
        <v>1194.22</v>
      </c>
      <c r="K13" s="242">
        <v>1181.5899999999999</v>
      </c>
      <c r="L13"/>
      <c r="M13"/>
      <c r="N13"/>
      <c r="O13"/>
      <c r="P13"/>
      <c r="Q13"/>
      <c r="R13"/>
      <c r="S13"/>
      <c r="T13"/>
      <c r="U13"/>
      <c r="V13"/>
      <c r="W13"/>
      <c r="X13"/>
      <c r="Y13"/>
      <c r="Z13"/>
      <c r="AA13"/>
      <c r="AB13"/>
      <c r="AC13"/>
      <c r="AD13"/>
      <c r="AE13"/>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163"/>
      <c r="B14" s="708" t="s">
        <v>98</v>
      </c>
      <c r="C14" s="707">
        <v>1254.3800000000001</v>
      </c>
      <c r="D14" s="707" t="s">
        <v>226</v>
      </c>
      <c r="E14" s="707">
        <v>1403.15</v>
      </c>
      <c r="F14" s="707">
        <v>1351.36</v>
      </c>
      <c r="G14" s="707">
        <v>1333.82</v>
      </c>
      <c r="H14" s="707">
        <v>1250.1500000000001</v>
      </c>
      <c r="I14" s="707">
        <v>1024.8</v>
      </c>
      <c r="J14" s="707">
        <v>1135.81</v>
      </c>
      <c r="K14" s="242">
        <v>1121.93</v>
      </c>
      <c r="L14"/>
      <c r="M14"/>
      <c r="N14"/>
      <c r="O14"/>
      <c r="P14"/>
      <c r="Q14"/>
      <c r="R14"/>
      <c r="S14"/>
      <c r="T14"/>
      <c r="U14"/>
      <c r="V14"/>
      <c r="W14"/>
      <c r="X14"/>
      <c r="Y14"/>
      <c r="Z14"/>
      <c r="AA14"/>
      <c r="AB14"/>
      <c r="AC14"/>
      <c r="AD14"/>
      <c r="AE14"/>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163"/>
      <c r="B15" s="708" t="s">
        <v>99</v>
      </c>
      <c r="C15" s="707">
        <v>1241.3900000000001</v>
      </c>
      <c r="D15" s="707" t="s">
        <v>226</v>
      </c>
      <c r="E15" s="707">
        <v>1363.96</v>
      </c>
      <c r="F15" s="707">
        <v>1313.67</v>
      </c>
      <c r="G15" s="707">
        <v>1296.9100000000001</v>
      </c>
      <c r="H15" s="707">
        <v>1253.68</v>
      </c>
      <c r="I15" s="707">
        <v>938.72</v>
      </c>
      <c r="J15" s="707">
        <v>1118.58</v>
      </c>
      <c r="K15" s="242">
        <v>1051.24</v>
      </c>
      <c r="L15"/>
      <c r="M15"/>
      <c r="N15"/>
      <c r="O15"/>
      <c r="P15"/>
      <c r="Q15"/>
      <c r="R15"/>
      <c r="S15"/>
      <c r="T15"/>
      <c r="U15"/>
      <c r="V15"/>
      <c r="W15"/>
      <c r="X15"/>
      <c r="Y15"/>
      <c r="Z15"/>
      <c r="AA15"/>
      <c r="AB15"/>
      <c r="AC15"/>
      <c r="AD15"/>
      <c r="AE15"/>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163"/>
      <c r="B16" s="708" t="s">
        <v>100</v>
      </c>
      <c r="C16" s="707">
        <v>1264.8599999999999</v>
      </c>
      <c r="D16" s="707" t="s">
        <v>226</v>
      </c>
      <c r="E16" s="707">
        <v>1312.4</v>
      </c>
      <c r="F16" s="707">
        <v>1343.4</v>
      </c>
      <c r="G16" s="707">
        <v>1311.08</v>
      </c>
      <c r="H16" s="707">
        <v>1314.7</v>
      </c>
      <c r="I16" s="707">
        <v>999.85</v>
      </c>
      <c r="J16" s="707">
        <v>1110.43</v>
      </c>
      <c r="K16" s="242">
        <v>1072.51</v>
      </c>
      <c r="L16"/>
      <c r="M16"/>
      <c r="N16"/>
      <c r="O16"/>
      <c r="P16"/>
      <c r="Q16"/>
      <c r="R16"/>
      <c r="S16"/>
      <c r="T16"/>
      <c r="U16"/>
      <c r="V16"/>
      <c r="W16"/>
      <c r="X16"/>
      <c r="Y16"/>
      <c r="Z16"/>
      <c r="AA16"/>
      <c r="AB16"/>
      <c r="AC16"/>
      <c r="AD16"/>
      <c r="AE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163"/>
      <c r="B17" s="708" t="s">
        <v>101</v>
      </c>
      <c r="C17" s="707">
        <v>1276.98</v>
      </c>
      <c r="D17" s="707" t="s">
        <v>226</v>
      </c>
      <c r="E17" s="707">
        <v>1367.79</v>
      </c>
      <c r="F17" s="707">
        <v>1326.3</v>
      </c>
      <c r="G17" s="707">
        <v>1317.75</v>
      </c>
      <c r="H17" s="707">
        <v>1308.72</v>
      </c>
      <c r="I17" s="707">
        <v>1029.23</v>
      </c>
      <c r="J17" s="707">
        <v>1138.79</v>
      </c>
      <c r="K17" s="242">
        <v>1037.04</v>
      </c>
      <c r="L17"/>
      <c r="M17"/>
      <c r="N17"/>
      <c r="O17"/>
      <c r="P17"/>
      <c r="Q17"/>
      <c r="R17"/>
      <c r="S17"/>
      <c r="T17"/>
      <c r="U17"/>
      <c r="V17"/>
      <c r="W17"/>
      <c r="X17"/>
      <c r="Y17"/>
      <c r="Z17"/>
      <c r="AA17"/>
      <c r="AB17"/>
      <c r="AC17"/>
      <c r="AD17"/>
      <c r="AE17"/>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163"/>
      <c r="B18" s="708" t="s">
        <v>102</v>
      </c>
      <c r="C18" s="707">
        <v>1305.3699999999999</v>
      </c>
      <c r="D18" s="707" t="s">
        <v>226</v>
      </c>
      <c r="E18" s="707">
        <v>1312.79</v>
      </c>
      <c r="F18" s="707">
        <v>1327.92</v>
      </c>
      <c r="G18" s="707">
        <v>1354.24</v>
      </c>
      <c r="H18" s="707">
        <v>1329.17</v>
      </c>
      <c r="I18" s="707">
        <v>1038.76</v>
      </c>
      <c r="J18" s="707">
        <v>1213.1199999999999</v>
      </c>
      <c r="K18" s="242">
        <v>1061.0899999999999</v>
      </c>
      <c r="L18"/>
      <c r="M18"/>
      <c r="N18"/>
      <c r="O18"/>
      <c r="P18"/>
      <c r="Q18"/>
      <c r="R18"/>
      <c r="S18"/>
      <c r="T18"/>
      <c r="U18"/>
      <c r="V18"/>
      <c r="W18"/>
      <c r="X18"/>
      <c r="Y18"/>
      <c r="Z18"/>
      <c r="AA18"/>
      <c r="AB18"/>
      <c r="AC18"/>
      <c r="AD18"/>
      <c r="AE18"/>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163"/>
      <c r="B19" s="708" t="s">
        <v>103</v>
      </c>
      <c r="C19" s="707">
        <v>1362.01</v>
      </c>
      <c r="D19" s="707" t="s">
        <v>226</v>
      </c>
      <c r="E19" s="707">
        <v>1310.3699999999999</v>
      </c>
      <c r="F19" s="707">
        <v>1375.36</v>
      </c>
      <c r="G19" s="707">
        <v>1392.04</v>
      </c>
      <c r="H19" s="707">
        <v>1403.67</v>
      </c>
      <c r="I19" s="707">
        <v>1168.4100000000001</v>
      </c>
      <c r="J19" s="707">
        <v>1288.07</v>
      </c>
      <c r="K19" s="242">
        <v>1176.43</v>
      </c>
      <c r="L19"/>
      <c r="M19"/>
      <c r="N19"/>
      <c r="O19"/>
      <c r="P19"/>
      <c r="Q19"/>
      <c r="R19"/>
      <c r="S19"/>
      <c r="T19"/>
      <c r="U19"/>
      <c r="V19"/>
      <c r="W19"/>
      <c r="X19"/>
      <c r="Y19"/>
      <c r="Z19"/>
      <c r="AA19"/>
      <c r="AB19"/>
      <c r="AC19"/>
      <c r="AD19"/>
      <c r="AE19"/>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163"/>
      <c r="B20" s="708" t="s">
        <v>104</v>
      </c>
      <c r="C20" s="707">
        <v>1395.72</v>
      </c>
      <c r="D20" s="707" t="s">
        <v>226</v>
      </c>
      <c r="E20" s="707">
        <v>1321.77</v>
      </c>
      <c r="F20" s="707">
        <v>1412.54</v>
      </c>
      <c r="G20" s="707">
        <v>1417.01</v>
      </c>
      <c r="H20" s="707">
        <v>1465.34</v>
      </c>
      <c r="I20" s="707">
        <v>1239.28</v>
      </c>
      <c r="J20" s="707">
        <v>1296.92</v>
      </c>
      <c r="K20" s="242">
        <v>1319.32</v>
      </c>
      <c r="L20"/>
      <c r="M20"/>
      <c r="N20"/>
      <c r="O20"/>
      <c r="P20"/>
      <c r="Q20"/>
      <c r="R20"/>
      <c r="S20"/>
      <c r="T20"/>
      <c r="U20"/>
      <c r="V20"/>
      <c r="W20"/>
      <c r="X20"/>
      <c r="Y20"/>
      <c r="Z20"/>
      <c r="AA20"/>
      <c r="AB20"/>
      <c r="AC20"/>
      <c r="AD20"/>
      <c r="AE20"/>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163"/>
      <c r="B21" s="708" t="s">
        <v>105</v>
      </c>
      <c r="C21" s="707">
        <v>1440.5</v>
      </c>
      <c r="D21" s="707" t="s">
        <v>226</v>
      </c>
      <c r="E21" s="707">
        <v>1348.89</v>
      </c>
      <c r="F21" s="707">
        <v>1446.74</v>
      </c>
      <c r="G21" s="707">
        <v>1432.85</v>
      </c>
      <c r="H21" s="707">
        <v>1528.21</v>
      </c>
      <c r="I21" s="707">
        <v>1193.68</v>
      </c>
      <c r="J21" s="707">
        <v>1375.52</v>
      </c>
      <c r="K21" s="242">
        <v>1378.77</v>
      </c>
      <c r="L21"/>
      <c r="M21"/>
      <c r="N21"/>
      <c r="O21"/>
      <c r="P21"/>
      <c r="Q21"/>
      <c r="R21"/>
      <c r="S21"/>
      <c r="T21"/>
      <c r="U21"/>
      <c r="V21"/>
      <c r="W21"/>
      <c r="X21"/>
      <c r="Y21"/>
      <c r="Z21"/>
      <c r="AA21"/>
      <c r="AB21"/>
      <c r="AC21"/>
      <c r="AD21"/>
      <c r="AE21"/>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163"/>
      <c r="B22" s="708" t="s">
        <v>106</v>
      </c>
      <c r="C22" s="707">
        <v>1462.77</v>
      </c>
      <c r="D22" s="707" t="s">
        <v>226</v>
      </c>
      <c r="E22" s="707">
        <v>1338.53</v>
      </c>
      <c r="F22" s="707">
        <v>1478.76</v>
      </c>
      <c r="G22" s="707">
        <v>1465.83</v>
      </c>
      <c r="H22" s="707">
        <v>1538.93</v>
      </c>
      <c r="I22" s="707">
        <v>1234.81</v>
      </c>
      <c r="J22" s="707">
        <v>1399.85</v>
      </c>
      <c r="K22" s="242">
        <v>1299.17</v>
      </c>
      <c r="L22"/>
      <c r="M22"/>
      <c r="N22"/>
      <c r="O22"/>
      <c r="P22"/>
      <c r="Q22"/>
      <c r="R22"/>
      <c r="S22"/>
      <c r="T22"/>
      <c r="U22"/>
      <c r="V22"/>
      <c r="W22"/>
      <c r="X22"/>
      <c r="Y22"/>
      <c r="Z22"/>
      <c r="AA22"/>
      <c r="AB22"/>
      <c r="AC22"/>
      <c r="AD22"/>
      <c r="AE22"/>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163"/>
      <c r="B23" s="708" t="s">
        <v>107</v>
      </c>
      <c r="C23" s="707">
        <v>1409.85</v>
      </c>
      <c r="D23" s="707" t="s">
        <v>226</v>
      </c>
      <c r="E23" s="707">
        <v>1300.97</v>
      </c>
      <c r="F23" s="707">
        <v>1478.8</v>
      </c>
      <c r="G23" s="707">
        <v>1443.4</v>
      </c>
      <c r="H23" s="707">
        <v>1447.04</v>
      </c>
      <c r="I23" s="707">
        <v>1159.5</v>
      </c>
      <c r="J23" s="707">
        <v>1287.72</v>
      </c>
      <c r="K23" s="242">
        <v>1308.31</v>
      </c>
      <c r="L23"/>
      <c r="M23"/>
      <c r="N23"/>
      <c r="O23"/>
      <c r="P23"/>
      <c r="Q23"/>
      <c r="R23"/>
      <c r="S23"/>
      <c r="T23"/>
      <c r="U23"/>
      <c r="V23"/>
      <c r="W23"/>
      <c r="X23"/>
      <c r="Y23"/>
      <c r="Z23"/>
      <c r="AA23"/>
      <c r="AB23"/>
      <c r="AC23"/>
      <c r="AD23"/>
      <c r="AE23"/>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163"/>
      <c r="B24" s="708" t="s">
        <v>108</v>
      </c>
      <c r="C24" s="707">
        <v>1384.23</v>
      </c>
      <c r="D24" s="707" t="s">
        <v>226</v>
      </c>
      <c r="E24" s="707">
        <v>1187.8</v>
      </c>
      <c r="F24" s="707">
        <v>1487.37</v>
      </c>
      <c r="G24" s="707">
        <v>1379.52</v>
      </c>
      <c r="H24" s="707">
        <v>1410.28</v>
      </c>
      <c r="I24" s="707">
        <v>1067.6600000000001</v>
      </c>
      <c r="J24" s="707">
        <v>1298.6600000000001</v>
      </c>
      <c r="K24" s="242">
        <v>1371.01</v>
      </c>
      <c r="L24"/>
      <c r="M24"/>
      <c r="N24"/>
      <c r="O24"/>
      <c r="P24"/>
      <c r="Q24"/>
      <c r="R24"/>
      <c r="S24"/>
      <c r="T24"/>
      <c r="U24"/>
      <c r="V24"/>
      <c r="W24"/>
      <c r="X24"/>
      <c r="Y24"/>
      <c r="Z24"/>
      <c r="AA24"/>
      <c r="AB24"/>
      <c r="AC24"/>
      <c r="AD24"/>
      <c r="AE24"/>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163"/>
      <c r="B25" s="708"/>
      <c r="C25" s="707"/>
      <c r="D25" s="707"/>
      <c r="E25" s="707"/>
      <c r="F25" s="707"/>
      <c r="G25" s="707"/>
      <c r="H25" s="707"/>
      <c r="I25" s="707"/>
      <c r="J25" s="707"/>
      <c r="K25" s="242"/>
      <c r="L25"/>
      <c r="M25"/>
      <c r="N25"/>
      <c r="O25"/>
      <c r="P25"/>
      <c r="Q25"/>
      <c r="R25"/>
      <c r="S25"/>
      <c r="T25"/>
      <c r="U25"/>
      <c r="V25"/>
      <c r="W25"/>
      <c r="X25"/>
      <c r="Y25"/>
      <c r="Z25"/>
      <c r="AA25"/>
      <c r="AB25"/>
      <c r="AC25"/>
      <c r="AD25"/>
      <c r="AE25"/>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43">
        <v>2020</v>
      </c>
      <c r="B26" s="708" t="s">
        <v>97</v>
      </c>
      <c r="C26" s="707">
        <v>1294.92</v>
      </c>
      <c r="D26" s="707" t="s">
        <v>226</v>
      </c>
      <c r="E26" s="707">
        <v>1233.1300000000001</v>
      </c>
      <c r="F26" s="707">
        <v>1394.95</v>
      </c>
      <c r="G26" s="707">
        <v>1331.36</v>
      </c>
      <c r="H26" s="707">
        <v>1334.45</v>
      </c>
      <c r="I26" s="707">
        <v>1010.55</v>
      </c>
      <c r="J26" s="707">
        <v>1189.5999999999999</v>
      </c>
      <c r="K26" s="242">
        <v>1241.1199999999999</v>
      </c>
      <c r="L26"/>
      <c r="M26"/>
      <c r="N26"/>
      <c r="O26"/>
      <c r="P26"/>
      <c r="Q26"/>
      <c r="R26"/>
      <c r="S26"/>
      <c r="T26"/>
      <c r="U26"/>
      <c r="V26"/>
      <c r="W26"/>
      <c r="X26"/>
      <c r="Y26"/>
      <c r="Z26"/>
      <c r="AA26"/>
      <c r="AB26"/>
      <c r="AC26"/>
      <c r="AD26"/>
      <c r="AE2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43"/>
      <c r="B27" s="706" t="s">
        <v>98</v>
      </c>
      <c r="C27" s="707">
        <v>1283.21</v>
      </c>
      <c r="D27" s="707" t="s">
        <v>226</v>
      </c>
      <c r="E27" s="707">
        <v>1302.3800000000001</v>
      </c>
      <c r="F27" s="707">
        <v>1408.58</v>
      </c>
      <c r="G27" s="707">
        <v>1300.33</v>
      </c>
      <c r="H27" s="707">
        <v>1332.06</v>
      </c>
      <c r="I27" s="707">
        <v>1048.72</v>
      </c>
      <c r="J27" s="707">
        <v>1171.17</v>
      </c>
      <c r="K27" s="242">
        <v>1205.58</v>
      </c>
      <c r="L27"/>
      <c r="M27"/>
      <c r="N27"/>
      <c r="O27"/>
      <c r="P27"/>
      <c r="Q27"/>
      <c r="R27"/>
      <c r="S27"/>
      <c r="T27"/>
      <c r="U27"/>
      <c r="V27"/>
      <c r="W27"/>
      <c r="X27"/>
      <c r="Y27"/>
      <c r="Z27"/>
      <c r="AA27"/>
      <c r="AB27"/>
      <c r="AC27"/>
      <c r="AD27"/>
      <c r="AE27"/>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43"/>
      <c r="B28" s="706" t="s">
        <v>99</v>
      </c>
      <c r="C28" s="707">
        <v>1286.72</v>
      </c>
      <c r="D28" s="707" t="s">
        <v>226</v>
      </c>
      <c r="E28" s="707">
        <v>1297.23</v>
      </c>
      <c r="F28" s="707">
        <v>1409.89</v>
      </c>
      <c r="G28" s="707">
        <v>1311.31</v>
      </c>
      <c r="H28" s="707">
        <v>1365.38</v>
      </c>
      <c r="I28" s="707">
        <v>1034.9000000000001</v>
      </c>
      <c r="J28" s="707">
        <v>1161</v>
      </c>
      <c r="K28" s="242">
        <v>1134.1099999999999</v>
      </c>
      <c r="L28"/>
      <c r="M28"/>
      <c r="N28"/>
      <c r="O28"/>
      <c r="P28"/>
      <c r="Q28"/>
      <c r="R28"/>
      <c r="S28"/>
      <c r="T28"/>
      <c r="U28"/>
      <c r="V28"/>
      <c r="W28"/>
      <c r="X28"/>
      <c r="Y28"/>
      <c r="Z28"/>
      <c r="AA28"/>
      <c r="AB28"/>
      <c r="AC28"/>
      <c r="AD28"/>
      <c r="AE28"/>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43"/>
      <c r="B29" s="706" t="s">
        <v>100</v>
      </c>
      <c r="C29" s="707">
        <v>1262.3499999999999</v>
      </c>
      <c r="D29" s="707" t="s">
        <v>226</v>
      </c>
      <c r="E29" s="707">
        <v>1210.56</v>
      </c>
      <c r="F29" s="707">
        <v>1378.45</v>
      </c>
      <c r="G29" s="707">
        <v>1232.49</v>
      </c>
      <c r="H29" s="707">
        <v>1310.94</v>
      </c>
      <c r="I29" s="707">
        <v>1049</v>
      </c>
      <c r="J29" s="707">
        <v>1154.07</v>
      </c>
      <c r="K29" s="242">
        <v>1036.46</v>
      </c>
      <c r="L29"/>
      <c r="M29"/>
      <c r="N29"/>
      <c r="O29"/>
      <c r="P29"/>
      <c r="Q29"/>
      <c r="R29"/>
      <c r="S29"/>
      <c r="T29"/>
      <c r="U29"/>
      <c r="V29"/>
      <c r="W29"/>
      <c r="X29"/>
      <c r="Y29"/>
      <c r="Z29"/>
      <c r="AA29"/>
      <c r="AB29"/>
      <c r="AC29"/>
      <c r="AD29"/>
      <c r="AE29"/>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43"/>
      <c r="B30" s="706" t="s">
        <v>101</v>
      </c>
      <c r="C30" s="707">
        <v>1268.6199999999999</v>
      </c>
      <c r="D30" s="707" t="s">
        <v>226</v>
      </c>
      <c r="E30" s="707">
        <v>1287.6500000000001</v>
      </c>
      <c r="F30" s="707">
        <v>1374.9</v>
      </c>
      <c r="G30" s="707">
        <v>1255.28</v>
      </c>
      <c r="H30" s="707">
        <v>1295.69</v>
      </c>
      <c r="I30" s="707">
        <v>999.13</v>
      </c>
      <c r="J30" s="707">
        <v>1178.5</v>
      </c>
      <c r="K30" s="242">
        <v>1016.52</v>
      </c>
      <c r="L30"/>
      <c r="M30"/>
      <c r="N30"/>
      <c r="O30"/>
      <c r="P30"/>
      <c r="Q30"/>
      <c r="R30"/>
      <c r="S30"/>
      <c r="T30"/>
      <c r="U30"/>
      <c r="V30"/>
      <c r="W30"/>
      <c r="X30"/>
      <c r="Y30"/>
      <c r="Z30"/>
      <c r="AA30"/>
      <c r="AB30"/>
      <c r="AC30"/>
      <c r="AD30"/>
      <c r="AE30"/>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s="20" customFormat="1" ht="12.75" customHeight="1">
      <c r="A31" s="343"/>
      <c r="B31" s="706" t="s">
        <v>102</v>
      </c>
      <c r="C31" s="707">
        <v>1374.5</v>
      </c>
      <c r="D31" s="707" t="s">
        <v>226</v>
      </c>
      <c r="E31" s="707">
        <v>1361.44</v>
      </c>
      <c r="F31" s="707">
        <v>1417.49</v>
      </c>
      <c r="G31" s="707">
        <v>1390.88</v>
      </c>
      <c r="H31" s="707">
        <v>1433.92</v>
      </c>
      <c r="I31" s="707">
        <v>1158.07</v>
      </c>
      <c r="J31" s="707">
        <v>1261.75</v>
      </c>
      <c r="K31" s="242">
        <v>937.87</v>
      </c>
      <c r="L31" s="2"/>
      <c r="M31" s="2"/>
      <c r="N31" s="2"/>
      <c r="O31" s="2"/>
      <c r="P31" s="2"/>
      <c r="Q31" s="2"/>
      <c r="R31" s="2"/>
      <c r="S31" s="2"/>
      <c r="T31" s="2"/>
      <c r="U31" s="2"/>
      <c r="V31" s="2"/>
      <c r="W31" s="2"/>
      <c r="X31" s="2"/>
      <c r="Y31" s="2"/>
      <c r="Z31" s="2"/>
      <c r="AA31" s="2"/>
      <c r="AB31" s="2"/>
      <c r="AC31" s="2"/>
      <c r="AD31" s="2"/>
      <c r="AE31" s="2"/>
    </row>
    <row r="32" spans="1:187" s="20" customFormat="1" ht="12.75" customHeight="1">
      <c r="A32" s="343"/>
      <c r="B32" s="706" t="s">
        <v>103</v>
      </c>
      <c r="C32" s="707">
        <v>1465.02</v>
      </c>
      <c r="D32" s="707" t="s">
        <v>226</v>
      </c>
      <c r="E32" s="707">
        <v>1506.4</v>
      </c>
      <c r="F32" s="707">
        <v>1508.53</v>
      </c>
      <c r="G32" s="707">
        <v>1424.38</v>
      </c>
      <c r="H32" s="707">
        <v>1526.98</v>
      </c>
      <c r="I32" s="707">
        <v>1220.54</v>
      </c>
      <c r="J32" s="707">
        <v>1363.89</v>
      </c>
      <c r="K32" s="242">
        <v>1337.5</v>
      </c>
      <c r="L32" s="2"/>
      <c r="M32" s="2"/>
      <c r="N32" s="2"/>
      <c r="O32" s="2"/>
      <c r="P32" s="2"/>
      <c r="Q32" s="2"/>
      <c r="R32" s="2"/>
      <c r="S32" s="2"/>
      <c r="T32" s="2"/>
      <c r="U32" s="2"/>
      <c r="V32" s="2"/>
      <c r="W32" s="2"/>
      <c r="X32" s="2"/>
      <c r="Y32" s="2"/>
      <c r="Z32" s="2"/>
      <c r="AA32" s="2"/>
      <c r="AB32" s="2"/>
      <c r="AC32" s="2"/>
      <c r="AD32" s="2"/>
      <c r="AE32" s="2"/>
    </row>
    <row r="33" spans="1:31" s="20" customFormat="1" ht="12.75" customHeight="1">
      <c r="A33" s="343"/>
      <c r="B33" s="706" t="s">
        <v>104</v>
      </c>
      <c r="C33" s="707">
        <v>1682.58</v>
      </c>
      <c r="D33" s="707" t="s">
        <v>226</v>
      </c>
      <c r="E33" s="707">
        <v>1700.97</v>
      </c>
      <c r="F33" s="707">
        <v>1752</v>
      </c>
      <c r="G33" s="707">
        <v>1699.35</v>
      </c>
      <c r="H33" s="707">
        <v>1817.65</v>
      </c>
      <c r="I33" s="707">
        <v>1359.97</v>
      </c>
      <c r="J33" s="707">
        <v>1550.61</v>
      </c>
      <c r="K33" s="242">
        <v>1518.39</v>
      </c>
      <c r="L33" s="2"/>
      <c r="M33" s="2"/>
      <c r="N33" s="2"/>
      <c r="O33" s="2"/>
      <c r="P33" s="2"/>
      <c r="Q33" s="2"/>
      <c r="R33" s="2"/>
      <c r="S33" s="2"/>
      <c r="T33" s="2"/>
      <c r="U33" s="2"/>
      <c r="V33" s="2"/>
      <c r="W33" s="2"/>
      <c r="X33" s="2"/>
      <c r="Y33" s="2"/>
      <c r="Z33" s="2"/>
      <c r="AA33" s="2"/>
      <c r="AB33" s="2"/>
      <c r="AC33" s="2"/>
      <c r="AD33" s="2"/>
      <c r="AE33" s="2"/>
    </row>
    <row r="34" spans="1:31" s="20" customFormat="1" ht="12.75" customHeight="1">
      <c r="A34" s="343"/>
      <c r="B34" s="706" t="s">
        <v>105</v>
      </c>
      <c r="C34" s="707">
        <v>1931.4</v>
      </c>
      <c r="D34" s="707" t="s">
        <v>226</v>
      </c>
      <c r="E34" s="707">
        <v>1848.07</v>
      </c>
      <c r="F34" s="707">
        <v>2015.3</v>
      </c>
      <c r="G34" s="707">
        <v>1841.64</v>
      </c>
      <c r="H34" s="707">
        <v>2112.85</v>
      </c>
      <c r="I34" s="707">
        <v>1819.63</v>
      </c>
      <c r="J34" s="707">
        <v>1773.28</v>
      </c>
      <c r="K34" s="242">
        <v>1727.34</v>
      </c>
      <c r="L34" s="2"/>
      <c r="M34" s="2"/>
      <c r="N34" s="2"/>
      <c r="O34" s="2"/>
      <c r="P34" s="2"/>
      <c r="Q34" s="2"/>
      <c r="R34" s="2"/>
      <c r="S34" s="2"/>
      <c r="T34" s="2"/>
      <c r="U34" s="2"/>
      <c r="V34" s="2"/>
      <c r="W34" s="2"/>
      <c r="X34" s="2"/>
      <c r="Y34" s="2"/>
      <c r="Z34" s="2"/>
      <c r="AA34" s="2"/>
      <c r="AB34" s="2"/>
      <c r="AC34" s="2"/>
      <c r="AD34" s="2"/>
      <c r="AE34" s="2"/>
    </row>
    <row r="35" spans="1:31" s="20" customFormat="1" ht="12.75" customHeight="1">
      <c r="A35" s="343"/>
      <c r="B35" s="706" t="s">
        <v>106</v>
      </c>
      <c r="C35" s="707">
        <v>1929.91</v>
      </c>
      <c r="D35" s="707" t="s">
        <v>226</v>
      </c>
      <c r="E35" s="707">
        <v>1814.57</v>
      </c>
      <c r="F35" s="707">
        <v>2031.95</v>
      </c>
      <c r="G35" s="707">
        <v>1915.78</v>
      </c>
      <c r="H35" s="707">
        <v>2058.9</v>
      </c>
      <c r="I35" s="707">
        <v>1680.24</v>
      </c>
      <c r="J35" s="707">
        <v>1787.9</v>
      </c>
      <c r="K35" s="242">
        <v>1758.89</v>
      </c>
      <c r="L35" s="2"/>
      <c r="M35" s="2"/>
      <c r="N35" s="2"/>
      <c r="O35" s="2"/>
      <c r="P35" s="2"/>
      <c r="Q35" s="2"/>
      <c r="R35" s="2"/>
      <c r="S35" s="2"/>
      <c r="T35" s="2"/>
      <c r="U35" s="2"/>
      <c r="V35" s="2"/>
      <c r="W35" s="2"/>
      <c r="X35" s="2"/>
      <c r="Y35" s="2"/>
      <c r="Z35" s="2"/>
      <c r="AA35" s="2"/>
      <c r="AB35" s="2"/>
      <c r="AC35" s="2"/>
      <c r="AD35" s="2"/>
      <c r="AE35" s="2"/>
    </row>
    <row r="36" spans="1:31" s="20" customFormat="1" ht="12.75" customHeight="1">
      <c r="A36" s="343"/>
      <c r="B36" s="706" t="s">
        <v>107</v>
      </c>
      <c r="C36" s="707">
        <v>1869.12</v>
      </c>
      <c r="D36" s="707" t="s">
        <v>226</v>
      </c>
      <c r="E36" s="707">
        <v>1886.58</v>
      </c>
      <c r="F36" s="707">
        <v>2009.1</v>
      </c>
      <c r="G36" s="707">
        <v>1919.76</v>
      </c>
      <c r="H36" s="707">
        <v>1953.86</v>
      </c>
      <c r="I36" s="707">
        <v>1517.87</v>
      </c>
      <c r="J36" s="707">
        <v>1753.7</v>
      </c>
      <c r="K36" s="242">
        <v>1663.88</v>
      </c>
      <c r="L36" s="2"/>
      <c r="M36" s="2"/>
      <c r="N36" s="2"/>
      <c r="O36" s="2"/>
      <c r="P36" s="2"/>
      <c r="Q36" s="2"/>
      <c r="R36" s="2"/>
      <c r="S36" s="2"/>
      <c r="T36" s="2"/>
      <c r="U36" s="2"/>
      <c r="V36" s="2"/>
      <c r="W36" s="2"/>
      <c r="X36" s="2"/>
      <c r="Y36" s="2"/>
      <c r="Z36" s="2"/>
      <c r="AA36" s="2"/>
      <c r="AB36" s="2"/>
      <c r="AC36" s="2"/>
      <c r="AD36" s="2"/>
      <c r="AE36" s="2"/>
    </row>
    <row r="37" spans="1:31" s="20" customFormat="1" ht="12.75" customHeight="1">
      <c r="A37" s="343"/>
      <c r="B37" s="706" t="s">
        <v>108</v>
      </c>
      <c r="C37" s="707">
        <v>1789.3</v>
      </c>
      <c r="D37" s="707" t="s">
        <v>226</v>
      </c>
      <c r="E37" s="707">
        <v>1770.78</v>
      </c>
      <c r="F37" s="707">
        <v>1904.45</v>
      </c>
      <c r="G37" s="707">
        <v>1846.21</v>
      </c>
      <c r="H37" s="707">
        <v>1851.51</v>
      </c>
      <c r="I37" s="707">
        <v>1400.01</v>
      </c>
      <c r="J37" s="707">
        <v>1629.21</v>
      </c>
      <c r="K37" s="242">
        <v>1478.33</v>
      </c>
      <c r="L37" s="2"/>
      <c r="M37" s="2"/>
      <c r="N37" s="2"/>
      <c r="O37" s="2"/>
      <c r="P37" s="2"/>
      <c r="Q37" s="2"/>
      <c r="R37" s="2"/>
      <c r="S37" s="2"/>
      <c r="T37" s="2"/>
      <c r="U37" s="2"/>
      <c r="V37" s="2"/>
      <c r="W37" s="2"/>
      <c r="X37" s="2"/>
      <c r="Y37" s="2"/>
      <c r="Z37" s="2"/>
      <c r="AA37" s="2"/>
      <c r="AB37" s="2"/>
      <c r="AC37" s="2"/>
      <c r="AD37" s="2"/>
      <c r="AE37" s="2"/>
    </row>
    <row r="38" spans="1:31" s="20" customFormat="1" ht="12.75" customHeight="1">
      <c r="A38" s="343"/>
      <c r="B38" s="706"/>
      <c r="C38" s="707"/>
      <c r="D38" s="707"/>
      <c r="E38" s="707"/>
      <c r="F38" s="707"/>
      <c r="G38" s="707"/>
      <c r="H38" s="707"/>
      <c r="I38" s="707"/>
      <c r="J38" s="707"/>
      <c r="K38" s="242"/>
      <c r="L38" s="2"/>
      <c r="M38" s="2"/>
      <c r="N38" s="2"/>
      <c r="O38" s="2"/>
      <c r="P38" s="2"/>
      <c r="Q38" s="2"/>
      <c r="R38" s="2"/>
      <c r="S38" s="2"/>
      <c r="T38" s="2"/>
      <c r="U38" s="2"/>
      <c r="V38" s="2"/>
      <c r="W38" s="2"/>
      <c r="X38" s="2"/>
      <c r="Y38" s="2"/>
      <c r="Z38" s="2"/>
      <c r="AA38" s="2"/>
      <c r="AB38" s="2"/>
      <c r="AC38" s="2"/>
      <c r="AD38" s="2"/>
      <c r="AE38" s="2"/>
    </row>
    <row r="39" spans="1:31" s="20" customFormat="1" ht="12.75" customHeight="1">
      <c r="A39" s="343">
        <v>2021</v>
      </c>
      <c r="B39" s="706" t="s">
        <v>97</v>
      </c>
      <c r="C39" s="707">
        <v>1688.12</v>
      </c>
      <c r="D39" s="707" t="s">
        <v>226</v>
      </c>
      <c r="E39" s="707">
        <v>1846.1</v>
      </c>
      <c r="F39" s="707">
        <v>1881.55</v>
      </c>
      <c r="G39" s="707">
        <v>1782.25</v>
      </c>
      <c r="H39" s="707">
        <v>1671.03</v>
      </c>
      <c r="I39" s="707">
        <v>1383.23</v>
      </c>
      <c r="J39" s="707">
        <v>1531.89</v>
      </c>
      <c r="K39" s="242">
        <v>1430.53</v>
      </c>
      <c r="L39" s="2"/>
      <c r="M39" s="2"/>
      <c r="N39" s="2"/>
      <c r="O39" s="2"/>
      <c r="P39" s="2"/>
      <c r="Q39" s="2"/>
      <c r="R39" s="2"/>
      <c r="S39" s="2"/>
      <c r="T39" s="2"/>
      <c r="U39" s="2"/>
      <c r="V39" s="2"/>
      <c r="W39" s="2"/>
      <c r="X39" s="2"/>
      <c r="Y39" s="2"/>
      <c r="Z39" s="2"/>
      <c r="AA39" s="2"/>
      <c r="AB39" s="2"/>
      <c r="AC39" s="2"/>
      <c r="AD39" s="2"/>
      <c r="AE39" s="2"/>
    </row>
    <row r="40" spans="1:31" s="20" customFormat="1" ht="12.75" customHeight="1">
      <c r="A40" s="343"/>
      <c r="B40" s="706" t="s">
        <v>98</v>
      </c>
      <c r="C40" s="707">
        <v>1660.55</v>
      </c>
      <c r="D40" s="707" t="s">
        <v>226</v>
      </c>
      <c r="E40" s="707">
        <v>1829.5</v>
      </c>
      <c r="F40" s="707">
        <v>1807.45</v>
      </c>
      <c r="G40" s="707">
        <v>1726.73</v>
      </c>
      <c r="H40" s="707">
        <v>1775.7</v>
      </c>
      <c r="I40" s="707">
        <v>1341.15</v>
      </c>
      <c r="J40" s="707">
        <v>1477.87</v>
      </c>
      <c r="K40" s="242">
        <v>1294.6199999999999</v>
      </c>
      <c r="L40" s="2"/>
      <c r="M40" s="2"/>
      <c r="N40" s="2"/>
      <c r="O40" s="2"/>
      <c r="P40" s="2"/>
      <c r="Q40" s="2"/>
      <c r="R40" s="2"/>
      <c r="S40" s="2"/>
      <c r="T40" s="2"/>
      <c r="U40" s="2"/>
      <c r="V40" s="2"/>
      <c r="W40" s="2"/>
      <c r="X40" s="2"/>
      <c r="Y40" s="2"/>
      <c r="Z40" s="2"/>
      <c r="AA40" s="2"/>
      <c r="AB40" s="2"/>
      <c r="AC40" s="2"/>
      <c r="AD40" s="2"/>
      <c r="AE40" s="2"/>
    </row>
    <row r="41" spans="1:31" s="20" customFormat="1" ht="12.75" customHeight="1">
      <c r="A41" s="343"/>
      <c r="B41" s="706" t="s">
        <v>99</v>
      </c>
      <c r="C41" s="707">
        <v>1698.42</v>
      </c>
      <c r="D41" s="707" t="s">
        <v>226</v>
      </c>
      <c r="E41" s="707">
        <v>1715.56</v>
      </c>
      <c r="F41" s="707">
        <v>1843.63</v>
      </c>
      <c r="G41" s="707">
        <v>1771.75</v>
      </c>
      <c r="H41" s="707">
        <v>1744.58</v>
      </c>
      <c r="I41" s="707">
        <v>1490.9</v>
      </c>
      <c r="J41" s="707">
        <v>1553</v>
      </c>
      <c r="K41" s="242">
        <v>1278.77</v>
      </c>
      <c r="L41" s="2"/>
      <c r="M41" s="2"/>
      <c r="N41" s="2"/>
      <c r="O41" s="2"/>
      <c r="P41" s="2"/>
      <c r="Q41" s="2"/>
      <c r="R41" s="2"/>
      <c r="S41" s="2"/>
      <c r="T41" s="2"/>
      <c r="U41" s="2"/>
      <c r="V41" s="2"/>
      <c r="W41" s="2"/>
      <c r="X41" s="2"/>
      <c r="Y41" s="2"/>
      <c r="Z41" s="2"/>
      <c r="AA41" s="2"/>
      <c r="AB41" s="2"/>
      <c r="AC41" s="2"/>
      <c r="AD41" s="2"/>
      <c r="AE41" s="2"/>
    </row>
    <row r="42" spans="1:31" s="20" customFormat="1" ht="12.75" customHeight="1">
      <c r="A42" s="343"/>
      <c r="B42" s="706" t="s">
        <v>100</v>
      </c>
      <c r="C42" s="707">
        <v>1791.09</v>
      </c>
      <c r="D42" s="707" t="s">
        <v>226</v>
      </c>
      <c r="E42" s="707">
        <v>1877.86</v>
      </c>
      <c r="F42" s="707">
        <v>1919.56</v>
      </c>
      <c r="G42" s="707">
        <v>1833.46</v>
      </c>
      <c r="H42" s="707">
        <v>1820.53</v>
      </c>
      <c r="I42" s="707">
        <v>1563.91</v>
      </c>
      <c r="J42" s="707">
        <v>1674.49</v>
      </c>
      <c r="K42" s="242">
        <v>1403.12</v>
      </c>
      <c r="L42" s="2"/>
      <c r="M42" s="2"/>
      <c r="N42" s="2"/>
      <c r="O42" s="2"/>
      <c r="P42" s="2"/>
      <c r="Q42" s="2"/>
      <c r="R42" s="2"/>
      <c r="S42" s="2"/>
      <c r="T42" s="2"/>
      <c r="U42" s="2"/>
      <c r="V42" s="2"/>
      <c r="W42" s="2"/>
      <c r="X42" s="2"/>
      <c r="Y42" s="2"/>
      <c r="Z42" s="2"/>
      <c r="AA42" s="2"/>
      <c r="AB42" s="2"/>
      <c r="AC42" s="2"/>
      <c r="AD42" s="2"/>
      <c r="AE42" s="2"/>
    </row>
    <row r="43" spans="1:31" s="20" customFormat="1" ht="12.75" customHeight="1">
      <c r="A43" s="343"/>
      <c r="B43" s="706" t="s">
        <v>101</v>
      </c>
      <c r="C43" s="707">
        <v>1946.39</v>
      </c>
      <c r="D43" s="707" t="s">
        <v>226</v>
      </c>
      <c r="E43" s="707">
        <v>1955.96</v>
      </c>
      <c r="F43" s="707">
        <v>2011.08</v>
      </c>
      <c r="G43" s="707">
        <v>1995.05</v>
      </c>
      <c r="H43" s="707">
        <v>2015.82</v>
      </c>
      <c r="I43" s="707">
        <v>1600.09</v>
      </c>
      <c r="J43" s="707">
        <v>1837.23</v>
      </c>
      <c r="K43" s="242">
        <v>1494.34</v>
      </c>
      <c r="L43" s="2"/>
      <c r="M43" s="2"/>
      <c r="N43" s="2"/>
      <c r="O43" s="2"/>
      <c r="P43" s="2"/>
      <c r="Q43" s="2"/>
      <c r="R43" s="2"/>
      <c r="S43" s="2"/>
      <c r="T43" s="2"/>
      <c r="U43" s="2"/>
      <c r="V43" s="2"/>
      <c r="W43" s="2"/>
      <c r="X43" s="2"/>
      <c r="Y43" s="2"/>
      <c r="Z43" s="2"/>
      <c r="AA43" s="2"/>
      <c r="AB43" s="2"/>
      <c r="AC43" s="2"/>
      <c r="AD43" s="2"/>
      <c r="AE43" s="2"/>
    </row>
    <row r="44" spans="1:31" s="20" customFormat="1" ht="12.75" customHeight="1">
      <c r="A44" s="343"/>
      <c r="B44" s="706" t="s">
        <v>102</v>
      </c>
      <c r="C44" s="707">
        <v>2052.9</v>
      </c>
      <c r="D44" s="707" t="s">
        <v>226</v>
      </c>
      <c r="E44" s="707">
        <v>1908.35</v>
      </c>
      <c r="F44" s="707">
        <v>2108.8200000000002</v>
      </c>
      <c r="G44" s="707">
        <v>2068.2399999999998</v>
      </c>
      <c r="H44" s="707">
        <v>2182.84</v>
      </c>
      <c r="I44" s="707">
        <v>1681.87</v>
      </c>
      <c r="J44" s="707">
        <v>1937.38</v>
      </c>
      <c r="K44" s="242">
        <v>1579.92</v>
      </c>
      <c r="L44" s="2"/>
      <c r="M44" s="2"/>
      <c r="N44" s="2"/>
      <c r="O44" s="2"/>
      <c r="P44" s="2"/>
      <c r="Q44" s="2"/>
      <c r="R44" s="2"/>
      <c r="S44" s="2"/>
      <c r="T44" s="2"/>
      <c r="U44" s="2"/>
      <c r="V44" s="2"/>
      <c r="W44" s="2"/>
      <c r="X44" s="2"/>
      <c r="Y44" s="2"/>
      <c r="Z44" s="2"/>
      <c r="AA44" s="2"/>
      <c r="AB44" s="2"/>
      <c r="AC44" s="2"/>
      <c r="AD44" s="2"/>
      <c r="AE44" s="2"/>
    </row>
    <row r="45" spans="1:31" s="20" customFormat="1" ht="12.75" customHeight="1">
      <c r="A45" s="343"/>
      <c r="B45" s="706" t="s">
        <v>103</v>
      </c>
      <c r="C45" s="707">
        <v>2147.81</v>
      </c>
      <c r="D45" s="707" t="s">
        <v>226</v>
      </c>
      <c r="E45" s="707">
        <v>2057.35</v>
      </c>
      <c r="F45" s="707">
        <v>2201.86</v>
      </c>
      <c r="G45" s="707">
        <v>2180.0700000000002</v>
      </c>
      <c r="H45" s="707">
        <v>2186.44</v>
      </c>
      <c r="I45" s="707">
        <v>1891.42</v>
      </c>
      <c r="J45" s="707">
        <v>2058.73</v>
      </c>
      <c r="K45" s="242">
        <v>1909.25</v>
      </c>
      <c r="L45" s="2"/>
      <c r="M45" s="2"/>
      <c r="N45" s="2"/>
      <c r="O45" s="2"/>
      <c r="P45" s="2"/>
      <c r="Q45" s="2"/>
      <c r="R45" s="2"/>
      <c r="S45" s="2"/>
      <c r="T45" s="2"/>
      <c r="U45" s="2"/>
      <c r="V45" s="2"/>
      <c r="W45" s="2"/>
      <c r="X45" s="2"/>
      <c r="Y45" s="2"/>
      <c r="Z45" s="2"/>
      <c r="AA45" s="2"/>
      <c r="AB45" s="2"/>
      <c r="AC45" s="2"/>
      <c r="AD45" s="2"/>
      <c r="AE45" s="2"/>
    </row>
    <row r="46" spans="1:31" s="20" customFormat="1" ht="12.75" customHeight="1">
      <c r="A46" s="343"/>
      <c r="B46" s="706" t="s">
        <v>104</v>
      </c>
      <c r="C46" s="707">
        <v>2406.58</v>
      </c>
      <c r="D46" s="707" t="s">
        <v>226</v>
      </c>
      <c r="E46" s="707">
        <v>2286.96</v>
      </c>
      <c r="F46" s="707">
        <v>2384</v>
      </c>
      <c r="G46" s="707">
        <v>2375.1799999999998</v>
      </c>
      <c r="H46" s="707">
        <v>2579.19</v>
      </c>
      <c r="I46" s="707">
        <v>2216.25</v>
      </c>
      <c r="J46" s="707">
        <v>2342.9499999999998</v>
      </c>
      <c r="K46" s="242">
        <v>2551.4</v>
      </c>
      <c r="L46" s="2"/>
      <c r="M46" s="2"/>
      <c r="N46" s="2"/>
      <c r="O46" s="2"/>
      <c r="P46" s="2"/>
      <c r="Q46" s="2"/>
      <c r="R46" s="2"/>
      <c r="S46" s="2"/>
      <c r="T46" s="2"/>
      <c r="U46" s="2"/>
      <c r="V46" s="2"/>
      <c r="W46" s="2"/>
      <c r="X46" s="2"/>
      <c r="Y46" s="2"/>
      <c r="Z46" s="2"/>
      <c r="AA46" s="2"/>
      <c r="AB46" s="2"/>
      <c r="AC46" s="2"/>
      <c r="AD46" s="2"/>
      <c r="AE46" s="2"/>
    </row>
    <row r="47" spans="1:31" s="20" customFormat="1" ht="12.75" customHeight="1">
      <c r="A47" s="343"/>
      <c r="B47" s="706" t="s">
        <v>105</v>
      </c>
      <c r="C47" s="707">
        <v>2423.5700000000002</v>
      </c>
      <c r="D47" s="707" t="s">
        <v>226</v>
      </c>
      <c r="E47" s="707">
        <v>2333.9299999999998</v>
      </c>
      <c r="F47" s="707">
        <v>2458.34</v>
      </c>
      <c r="G47" s="707">
        <v>2393.65</v>
      </c>
      <c r="H47" s="707">
        <v>2555.0500000000002</v>
      </c>
      <c r="I47" s="707">
        <v>2237.8000000000002</v>
      </c>
      <c r="J47" s="707">
        <v>2314.16</v>
      </c>
      <c r="K47" s="242">
        <v>2773.76</v>
      </c>
      <c r="L47" s="2"/>
      <c r="M47" s="2"/>
      <c r="N47" s="2"/>
      <c r="O47" s="2"/>
      <c r="P47" s="2"/>
      <c r="Q47" s="2"/>
      <c r="R47" s="2"/>
      <c r="S47" s="2"/>
      <c r="T47" s="2"/>
      <c r="U47" s="2"/>
      <c r="V47" s="2"/>
      <c r="W47" s="2"/>
      <c r="X47" s="2"/>
      <c r="Y47" s="2"/>
      <c r="Z47" s="2"/>
      <c r="AA47" s="2"/>
      <c r="AB47" s="2"/>
      <c r="AC47" s="2"/>
      <c r="AD47" s="2"/>
      <c r="AE47" s="2"/>
    </row>
    <row r="48" spans="1:31" s="20" customFormat="1" ht="12.75" customHeight="1">
      <c r="A48" s="343"/>
      <c r="B48" s="706" t="s">
        <v>106</v>
      </c>
      <c r="C48" s="707">
        <v>2261.9</v>
      </c>
      <c r="D48" s="707" t="s">
        <v>226</v>
      </c>
      <c r="E48" s="707">
        <v>2314.4499999999998</v>
      </c>
      <c r="F48" s="707">
        <v>2336.4699999999998</v>
      </c>
      <c r="G48" s="707">
        <v>2173.8000000000002</v>
      </c>
      <c r="H48" s="707">
        <v>2375.65</v>
      </c>
      <c r="I48" s="707">
        <v>1740.66</v>
      </c>
      <c r="J48" s="707">
        <v>2083.5100000000002</v>
      </c>
      <c r="K48" s="242">
        <v>2581.2199999999998</v>
      </c>
      <c r="L48" s="2"/>
      <c r="M48" s="2"/>
      <c r="N48" s="2"/>
      <c r="O48" s="2"/>
      <c r="P48" s="2"/>
      <c r="Q48" s="2"/>
      <c r="R48" s="2"/>
      <c r="S48" s="2"/>
      <c r="T48" s="2"/>
      <c r="U48" s="2"/>
      <c r="V48" s="2"/>
      <c r="W48" s="2"/>
      <c r="X48" s="2"/>
      <c r="Y48" s="2"/>
      <c r="Z48" s="2"/>
      <c r="AA48" s="2"/>
      <c r="AB48" s="2"/>
      <c r="AC48" s="2"/>
      <c r="AD48" s="2"/>
      <c r="AE48" s="2"/>
    </row>
    <row r="49" spans="1:187" s="20" customFormat="1" ht="12.75" customHeight="1" thickBot="1">
      <c r="A49" s="343"/>
      <c r="B49" s="706" t="s">
        <v>107</v>
      </c>
      <c r="C49" s="707">
        <v>2110.0500000000002</v>
      </c>
      <c r="D49" s="707" t="s">
        <v>226</v>
      </c>
      <c r="E49" s="707">
        <v>1992.21</v>
      </c>
      <c r="F49" s="707">
        <v>2154.46</v>
      </c>
      <c r="G49" s="707">
        <v>2124.96</v>
      </c>
      <c r="H49" s="707">
        <v>2252.41</v>
      </c>
      <c r="I49" s="707">
        <v>1836.92</v>
      </c>
      <c r="J49" s="707">
        <v>1983</v>
      </c>
      <c r="K49" s="242">
        <v>2455.29</v>
      </c>
      <c r="L49" s="2"/>
      <c r="M49" s="2"/>
      <c r="N49" s="2"/>
      <c r="O49" s="2"/>
      <c r="P49" s="2"/>
      <c r="Q49" s="2"/>
      <c r="R49" s="2"/>
      <c r="S49" s="2"/>
      <c r="T49" s="2"/>
      <c r="U49" s="2"/>
      <c r="V49" s="2"/>
      <c r="W49" s="2"/>
      <c r="X49" s="2"/>
      <c r="Y49" s="2"/>
      <c r="Z49" s="2"/>
      <c r="AA49" s="2"/>
      <c r="AB49" s="2"/>
      <c r="AC49" s="2"/>
      <c r="AD49" s="2"/>
      <c r="AE49" s="2"/>
    </row>
    <row r="50" spans="1:187" ht="14.25" customHeight="1">
      <c r="A50" s="806" t="s">
        <v>423</v>
      </c>
      <c r="B50" s="807"/>
      <c r="C50" s="503">
        <f>(C11/C10-1)*100</f>
        <v>33.270744548258556</v>
      </c>
      <c r="D50" s="503" t="s">
        <v>226</v>
      </c>
      <c r="E50" s="503">
        <f>(E11/E10-1)*100</f>
        <v>34.46566291648481</v>
      </c>
      <c r="F50" s="503">
        <f t="shared" ref="F50:K50" si="0">(F11/F10-1)*100</f>
        <v>30.540857820456768</v>
      </c>
      <c r="G50" s="503">
        <f t="shared" si="0"/>
        <v>34.907860161130408</v>
      </c>
      <c r="H50" s="503">
        <f t="shared" si="0"/>
        <v>32.016544792471848</v>
      </c>
      <c r="I50" s="503">
        <f>(I11/I10-1)*100</f>
        <v>36.590539204611702</v>
      </c>
      <c r="J50" s="503">
        <f t="shared" si="0"/>
        <v>35.507156183551203</v>
      </c>
      <c r="K50" s="504">
        <f t="shared" si="0"/>
        <v>42.356317817811643</v>
      </c>
      <c r="L50" s="596"/>
      <c r="M50"/>
      <c r="N50"/>
      <c r="O50"/>
      <c r="P50"/>
      <c r="Q50"/>
      <c r="R50"/>
      <c r="S50"/>
      <c r="T50"/>
      <c r="U50"/>
      <c r="V50"/>
      <c r="W50"/>
      <c r="X50"/>
      <c r="Y50"/>
      <c r="Z50"/>
      <c r="AA50"/>
      <c r="AB50"/>
      <c r="AC50"/>
      <c r="AD50"/>
      <c r="AE5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4.25" customHeight="1">
      <c r="A51" s="494" t="s">
        <v>110</v>
      </c>
      <c r="B51" s="709"/>
      <c r="C51" s="710">
        <f>(C49-C48)/C48*100</f>
        <v>-6.7133825544895842</v>
      </c>
      <c r="D51" s="710" t="s">
        <v>226</v>
      </c>
      <c r="E51" s="710">
        <f t="shared" ref="E51:K51" si="1">(E49-E48)/E48*100</f>
        <v>-13.922962258851987</v>
      </c>
      <c r="F51" s="710">
        <f t="shared" si="1"/>
        <v>-7.7899566439971313</v>
      </c>
      <c r="G51" s="710">
        <f t="shared" si="1"/>
        <v>-2.2467568313552366</v>
      </c>
      <c r="H51" s="710">
        <f t="shared" si="1"/>
        <v>-5.1876328583756122</v>
      </c>
      <c r="I51" s="710">
        <f t="shared" si="1"/>
        <v>5.5300862891087279</v>
      </c>
      <c r="J51" s="710">
        <f t="shared" si="1"/>
        <v>-4.8240709187860968</v>
      </c>
      <c r="K51" s="540">
        <f t="shared" si="1"/>
        <v>-4.8787007694036095</v>
      </c>
      <c r="L51" s="596"/>
      <c r="M51"/>
      <c r="N51"/>
      <c r="O51"/>
      <c r="P51"/>
      <c r="Q51"/>
      <c r="R51"/>
      <c r="S51"/>
      <c r="T51"/>
      <c r="U51"/>
      <c r="V51"/>
      <c r="W51"/>
      <c r="X51"/>
      <c r="Y51"/>
      <c r="Z51"/>
      <c r="AA51"/>
      <c r="AB51"/>
      <c r="AC51"/>
      <c r="AD51"/>
      <c r="AE51"/>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4.25" customHeight="1">
      <c r="A52" s="500" t="s">
        <v>424</v>
      </c>
      <c r="B52" s="501"/>
      <c r="C52" s="502">
        <f>(C49/C36-1)*100</f>
        <v>12.890023112480753</v>
      </c>
      <c r="D52" s="502" t="s">
        <v>226</v>
      </c>
      <c r="E52" s="502">
        <f t="shared" ref="E52:K52" si="2">(E49/E36-1)*100</f>
        <v>5.5990204497026408</v>
      </c>
      <c r="F52" s="502">
        <f t="shared" si="2"/>
        <v>7.2350803842516687</v>
      </c>
      <c r="G52" s="502">
        <f t="shared" si="2"/>
        <v>10.688836104513078</v>
      </c>
      <c r="H52" s="502">
        <f t="shared" si="2"/>
        <v>15.280009826702013</v>
      </c>
      <c r="I52" s="502">
        <f t="shared" si="2"/>
        <v>21.019586657618916</v>
      </c>
      <c r="J52" s="502">
        <f t="shared" si="2"/>
        <v>13.07521240805154</v>
      </c>
      <c r="K52" s="541">
        <f t="shared" si="2"/>
        <v>47.564127220713019</v>
      </c>
      <c r="L52" s="596"/>
      <c r="M52"/>
      <c r="N52"/>
      <c r="O52"/>
      <c r="P52"/>
      <c r="Q52"/>
      <c r="R52"/>
      <c r="S52"/>
      <c r="T52"/>
      <c r="U52"/>
      <c r="V52"/>
      <c r="W52"/>
      <c r="X52"/>
      <c r="Y52"/>
      <c r="Z52"/>
      <c r="AA52"/>
      <c r="AB52"/>
      <c r="AC52"/>
      <c r="AD52"/>
      <c r="AE52"/>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4.25" customHeight="1">
      <c r="A53" s="117" t="s">
        <v>236</v>
      </c>
      <c r="B53" s="709"/>
      <c r="C53" s="711"/>
      <c r="D53" s="711"/>
      <c r="E53" s="711"/>
      <c r="F53" s="711"/>
      <c r="G53" s="711"/>
      <c r="H53" s="711"/>
      <c r="I53" s="712"/>
      <c r="J53" s="712"/>
      <c r="K53" s="123"/>
      <c r="M53"/>
      <c r="N53"/>
      <c r="O53"/>
      <c r="P53"/>
      <c r="Q53"/>
      <c r="R53"/>
      <c r="S53"/>
      <c r="T53"/>
      <c r="U53"/>
      <c r="V53"/>
      <c r="W53"/>
      <c r="X53"/>
      <c r="Y53"/>
      <c r="Z53"/>
      <c r="AA53"/>
      <c r="AB53"/>
      <c r="AC53"/>
      <c r="AD53"/>
      <c r="AE53"/>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4.25" customHeight="1" thickBot="1">
      <c r="A54" s="118"/>
      <c r="B54" s="119"/>
      <c r="C54" s="120"/>
      <c r="D54" s="120"/>
      <c r="E54" s="120"/>
      <c r="F54" s="120"/>
      <c r="G54" s="120"/>
      <c r="H54" s="120"/>
      <c r="I54" s="120"/>
      <c r="J54" s="120"/>
      <c r="K54" s="121"/>
      <c r="M54"/>
      <c r="N54"/>
      <c r="O54"/>
      <c r="P54"/>
      <c r="Q54"/>
      <c r="R54"/>
      <c r="S54"/>
      <c r="T54"/>
      <c r="U54"/>
      <c r="V54"/>
      <c r="W54"/>
      <c r="X54"/>
      <c r="Y54"/>
      <c r="Z54"/>
      <c r="AA54"/>
      <c r="AB54"/>
      <c r="AC54"/>
      <c r="AD54"/>
      <c r="AE54"/>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4.25" customHeight="1">
      <c r="A55" s="58"/>
      <c r="B55" s="57"/>
      <c r="C55" s="95"/>
      <c r="D55" s="98"/>
      <c r="E55" s="98"/>
      <c r="F55" s="98"/>
      <c r="G55" s="98"/>
      <c r="H55" s="98"/>
      <c r="I55" s="98"/>
      <c r="J55" s="98"/>
      <c r="K55" s="98"/>
    </row>
    <row r="56" spans="1:187" ht="14.25" customHeight="1">
      <c r="A56" s="58"/>
      <c r="B56" s="57"/>
      <c r="C56" s="95"/>
      <c r="D56" s="95"/>
      <c r="E56" s="95"/>
      <c r="F56" s="95"/>
      <c r="G56" s="95"/>
      <c r="H56" s="95"/>
      <c r="I56" s="95"/>
      <c r="J56" s="95"/>
      <c r="K56" s="95"/>
      <c r="Q56" s="20"/>
      <c r="R56" s="20"/>
      <c r="S56" s="20"/>
      <c r="GC56" s="16"/>
      <c r="GD56" s="16"/>
      <c r="GE56" s="16"/>
    </row>
    <row r="57" spans="1:187" ht="14.25" customHeight="1">
      <c r="A57" s="58"/>
      <c r="B57" s="57"/>
      <c r="C57" s="102"/>
      <c r="D57" s="102"/>
      <c r="E57" s="102"/>
      <c r="F57" s="102"/>
      <c r="G57" s="102"/>
      <c r="H57" s="102"/>
      <c r="I57" s="102"/>
      <c r="J57" s="102"/>
      <c r="K57" s="102"/>
      <c r="Q57" s="20"/>
      <c r="R57" s="20"/>
      <c r="S57" s="20"/>
      <c r="GC57" s="16"/>
      <c r="GD57" s="16"/>
      <c r="GE57" s="16"/>
    </row>
    <row r="58" spans="1:187" ht="14.25" customHeight="1">
      <c r="A58" s="58"/>
      <c r="B58" s="57"/>
      <c r="C58" s="93"/>
      <c r="D58" s="93"/>
      <c r="E58" s="93"/>
      <c r="F58" s="93"/>
      <c r="G58" s="93"/>
      <c r="H58" s="93"/>
      <c r="I58" s="93"/>
      <c r="J58" s="93"/>
      <c r="K58" s="93"/>
      <c r="Q58" s="20"/>
      <c r="R58" s="20"/>
      <c r="S58" s="20"/>
      <c r="GC58" s="16"/>
      <c r="GD58" s="16"/>
      <c r="GE58" s="16"/>
    </row>
    <row r="59" spans="1:187" ht="14.25" customHeight="1">
      <c r="A59" s="58"/>
      <c r="B59" s="57"/>
      <c r="C59" s="56"/>
      <c r="D59" s="373"/>
      <c r="E59" s="56"/>
      <c r="G59" s="56"/>
      <c r="H59" s="56"/>
      <c r="I59" s="56"/>
      <c r="J59" s="56"/>
      <c r="K59" s="56"/>
    </row>
    <row r="60" spans="1:187" ht="14.25" customHeight="1">
      <c r="C60" s="95"/>
      <c r="L60" s="90"/>
      <c r="M60" s="90"/>
      <c r="N60" s="90"/>
      <c r="O60" s="90"/>
      <c r="P60" s="90"/>
      <c r="Q60" s="90"/>
      <c r="R60" s="90"/>
      <c r="S60" s="90"/>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c r="L61" s="90"/>
      <c r="M61" s="90"/>
      <c r="N61" s="90"/>
      <c r="O61" s="90"/>
      <c r="P61" s="90"/>
      <c r="Q61" s="90"/>
      <c r="R61" s="90"/>
      <c r="S61" s="90"/>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5" spans="1:11" ht="14.25" customHeight="1">
      <c r="A65" s="16"/>
      <c r="B65" s="16"/>
      <c r="C65" s="45"/>
      <c r="D65" s="45"/>
      <c r="E65" s="45"/>
      <c r="F65" s="45"/>
      <c r="G65" s="45"/>
      <c r="H65" s="45"/>
      <c r="I65" s="45"/>
      <c r="J65" s="45"/>
      <c r="K65" s="45"/>
    </row>
    <row r="66" spans="1:11" ht="14.25" customHeight="1">
      <c r="A66" s="16"/>
      <c r="B66" s="16"/>
      <c r="C66" s="45"/>
      <c r="D66" s="45"/>
      <c r="E66" s="45"/>
      <c r="F66" s="45"/>
      <c r="G66" s="45"/>
      <c r="H66" s="45"/>
      <c r="I66" s="45"/>
      <c r="J66" s="45"/>
      <c r="K66" s="45"/>
    </row>
    <row r="87" spans="1:187" ht="14.25" customHeight="1">
      <c r="L87" s="91"/>
      <c r="M87" s="91"/>
      <c r="N87" s="91"/>
      <c r="O87" s="91"/>
      <c r="P87" s="91"/>
      <c r="Q87" s="90"/>
      <c r="R87" s="90"/>
      <c r="S87" s="90"/>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row>
    <row r="88" spans="1:187" ht="14.25" customHeight="1">
      <c r="L88" s="91"/>
      <c r="M88" s="91"/>
      <c r="N88" s="91"/>
      <c r="O88" s="91"/>
      <c r="P88" s="91"/>
      <c r="Q88" s="90"/>
      <c r="R88" s="90"/>
      <c r="S88" s="90"/>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row>
    <row r="92" spans="1:187" ht="14.25" customHeight="1">
      <c r="A92" s="16"/>
      <c r="B92" s="16"/>
      <c r="C92" s="16"/>
      <c r="D92" s="16"/>
      <c r="E92" s="16"/>
      <c r="F92" s="16"/>
      <c r="G92" s="16"/>
      <c r="H92" s="16"/>
      <c r="I92" s="16"/>
      <c r="J92" s="16"/>
      <c r="K92" s="16"/>
    </row>
    <row r="93" spans="1:187" ht="14.25" customHeight="1">
      <c r="A93" s="16"/>
      <c r="B93" s="16"/>
      <c r="C93" s="16"/>
      <c r="D93" s="16"/>
      <c r="E93" s="16"/>
      <c r="F93" s="16"/>
      <c r="G93" s="16"/>
      <c r="H93" s="16"/>
      <c r="I93" s="16"/>
      <c r="J93" s="16"/>
      <c r="K93" s="16"/>
    </row>
    <row r="122" spans="1:187" s="48" customFormat="1" ht="14.25" customHeight="1">
      <c r="A122" s="41"/>
      <c r="B122" s="40"/>
      <c r="C122" s="41"/>
      <c r="D122" s="41"/>
      <c r="E122" s="41"/>
      <c r="F122" s="41"/>
      <c r="G122" s="41"/>
      <c r="H122" s="41"/>
      <c r="I122" s="41"/>
      <c r="J122" s="41"/>
      <c r="K122" s="41"/>
      <c r="L122" s="80"/>
      <c r="M122" s="80"/>
      <c r="N122" s="80"/>
      <c r="O122" s="80"/>
      <c r="P122" s="80"/>
      <c r="Q122" s="91"/>
      <c r="R122" s="91"/>
      <c r="S122" s="91"/>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c r="DT122" s="49"/>
      <c r="DU122" s="49"/>
      <c r="DV122" s="49"/>
      <c r="DW122" s="49"/>
      <c r="DX122" s="49"/>
      <c r="DY122" s="49"/>
      <c r="DZ122" s="49"/>
      <c r="EA122" s="49"/>
      <c r="EB122" s="49"/>
      <c r="EC122" s="49"/>
      <c r="ED122" s="49"/>
      <c r="EE122" s="49"/>
      <c r="EF122" s="49"/>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49"/>
      <c r="FF122" s="49"/>
      <c r="FG122" s="49"/>
      <c r="FH122" s="49"/>
      <c r="FI122" s="49"/>
      <c r="FJ122" s="49"/>
      <c r="FK122" s="49"/>
      <c r="FL122" s="49"/>
      <c r="FM122" s="49"/>
      <c r="FN122" s="49"/>
      <c r="FO122" s="49"/>
      <c r="FP122" s="49"/>
      <c r="FQ122" s="49"/>
      <c r="FR122" s="49"/>
      <c r="FS122" s="49"/>
      <c r="FT122" s="49"/>
      <c r="FU122" s="49"/>
      <c r="FV122" s="49"/>
      <c r="FW122" s="49"/>
      <c r="FX122" s="49"/>
      <c r="FY122" s="49"/>
      <c r="FZ122" s="49"/>
      <c r="GA122" s="49"/>
      <c r="GB122" s="49"/>
      <c r="GC122" s="49"/>
      <c r="GD122" s="49"/>
      <c r="GE122" s="49"/>
    </row>
    <row r="123" spans="1:187" s="48" customFormat="1" ht="14.25" customHeight="1">
      <c r="A123" s="41"/>
      <c r="B123" s="40"/>
      <c r="C123" s="41"/>
      <c r="D123" s="41"/>
      <c r="E123" s="41"/>
      <c r="F123" s="41"/>
      <c r="G123" s="41"/>
      <c r="H123" s="41"/>
      <c r="I123" s="41"/>
      <c r="J123" s="41"/>
      <c r="K123" s="41"/>
      <c r="L123" s="80"/>
      <c r="M123" s="80"/>
      <c r="N123" s="80"/>
      <c r="O123" s="80"/>
      <c r="P123" s="80"/>
      <c r="Q123" s="91"/>
      <c r="R123" s="91"/>
      <c r="S123" s="91"/>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c r="DT123" s="49"/>
      <c r="DU123" s="49"/>
      <c r="DV123" s="49"/>
      <c r="DW123" s="49"/>
      <c r="DX123" s="49"/>
      <c r="DY123" s="49"/>
      <c r="DZ123" s="49"/>
      <c r="EA123" s="49"/>
      <c r="EB123" s="49"/>
      <c r="EC123" s="49"/>
      <c r="ED123" s="49"/>
      <c r="EE123" s="49"/>
      <c r="EF123" s="49"/>
      <c r="EG123" s="49"/>
      <c r="EH123" s="49"/>
      <c r="EI123" s="49"/>
      <c r="EJ123" s="49"/>
      <c r="EK123" s="49"/>
      <c r="EL123" s="49"/>
      <c r="EM123" s="49"/>
      <c r="EN123" s="49"/>
      <c r="EO123" s="49"/>
      <c r="EP123" s="49"/>
      <c r="EQ123" s="49"/>
      <c r="ER123" s="49"/>
      <c r="ES123" s="49"/>
      <c r="ET123" s="49"/>
      <c r="EU123" s="49"/>
      <c r="EV123" s="49"/>
      <c r="EW123" s="49"/>
      <c r="EX123" s="49"/>
      <c r="EY123" s="49"/>
      <c r="EZ123" s="49"/>
      <c r="FA123" s="49"/>
      <c r="FB123" s="49"/>
      <c r="FC123" s="49"/>
      <c r="FD123" s="49"/>
      <c r="FE123" s="49"/>
      <c r="FF123" s="49"/>
      <c r="FG123" s="49"/>
      <c r="FH123" s="49"/>
      <c r="FI123" s="49"/>
      <c r="FJ123" s="49"/>
      <c r="FK123" s="49"/>
      <c r="FL123" s="49"/>
      <c r="FM123" s="49"/>
      <c r="FN123" s="49"/>
      <c r="FO123" s="49"/>
      <c r="FP123" s="49"/>
      <c r="FQ123" s="49"/>
      <c r="FR123" s="49"/>
      <c r="FS123" s="49"/>
      <c r="FT123" s="49"/>
      <c r="FU123" s="49"/>
      <c r="FV123" s="49"/>
      <c r="FW123" s="49"/>
      <c r="FX123" s="49"/>
      <c r="FY123" s="49"/>
      <c r="FZ123" s="49"/>
      <c r="GA123" s="49"/>
      <c r="GB123" s="49"/>
      <c r="GC123" s="49"/>
      <c r="GD123" s="49"/>
      <c r="GE123" s="49"/>
    </row>
    <row r="130" spans="1:11" ht="14.25" customHeight="1">
      <c r="A130" s="55"/>
      <c r="B130" s="54"/>
      <c r="C130" s="53"/>
      <c r="D130" s="53"/>
      <c r="E130" s="53"/>
      <c r="F130" s="53"/>
      <c r="G130" s="53"/>
      <c r="H130" s="53"/>
      <c r="I130" s="53"/>
      <c r="J130" s="53"/>
      <c r="K130" s="53"/>
    </row>
    <row r="131" spans="1:11" ht="14.25" customHeight="1">
      <c r="A131" s="55"/>
      <c r="B131" s="54"/>
      <c r="C131" s="53"/>
      <c r="D131" s="53"/>
      <c r="E131" s="53"/>
      <c r="F131" s="53"/>
      <c r="G131" s="53"/>
      <c r="H131" s="53"/>
      <c r="I131" s="53"/>
      <c r="J131" s="53"/>
      <c r="K131" s="53"/>
    </row>
  </sheetData>
  <mergeCells count="4">
    <mergeCell ref="A50:B50"/>
    <mergeCell ref="A1:K1"/>
    <mergeCell ref="A2:K2"/>
    <mergeCell ref="A3:K3"/>
  </mergeCells>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AP73"/>
  <sheetViews>
    <sheetView view="pageBreakPreview" zoomScale="80" zoomScaleNormal="100" zoomScaleSheetLayoutView="80" workbookViewId="0">
      <selection activeCell="J40" sqref="J40"/>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41" ht="12.75" customHeight="1">
      <c r="A1" s="75"/>
      <c r="C1" s="141"/>
      <c r="D1" s="141"/>
      <c r="E1" s="141"/>
      <c r="F1" s="141"/>
      <c r="G1" s="141"/>
      <c r="H1" s="141"/>
      <c r="I1" s="141"/>
      <c r="J1" s="141"/>
      <c r="K1" s="141"/>
      <c r="L1" s="141"/>
      <c r="M1" s="141"/>
      <c r="N1" s="141"/>
      <c r="O1" s="141"/>
      <c r="P1" s="141"/>
      <c r="Q1" s="141"/>
      <c r="R1" s="141"/>
      <c r="S1" s="141"/>
      <c r="T1" s="141"/>
      <c r="U1" s="141"/>
      <c r="V1" s="141"/>
      <c r="W1" s="141"/>
      <c r="X1" s="597" t="s">
        <v>83</v>
      </c>
      <c r="Y1" s="598" t="s">
        <v>84</v>
      </c>
      <c r="Z1" s="597" t="s">
        <v>237</v>
      </c>
      <c r="AB1" s="66"/>
      <c r="AC1" s="66"/>
      <c r="AD1" s="66"/>
      <c r="AE1" s="66"/>
    </row>
    <row r="2" spans="1:41" ht="12.75" customHeight="1">
      <c r="A2" s="75"/>
      <c r="C2" s="141"/>
      <c r="D2" s="141"/>
      <c r="E2" s="141"/>
      <c r="F2" s="141"/>
      <c r="G2" s="141"/>
      <c r="H2" s="141"/>
      <c r="I2" s="141"/>
      <c r="J2" s="141"/>
      <c r="K2" s="141"/>
      <c r="L2" s="141"/>
      <c r="M2" s="141"/>
      <c r="N2" s="141"/>
      <c r="O2" s="141"/>
      <c r="P2" s="141"/>
      <c r="Q2" s="141"/>
      <c r="R2" s="141"/>
      <c r="S2" s="141"/>
      <c r="T2" s="141"/>
      <c r="U2" s="141"/>
      <c r="V2" s="141"/>
      <c r="W2" s="141"/>
      <c r="X2" s="597">
        <v>2016</v>
      </c>
      <c r="Y2" s="599" t="s">
        <v>119</v>
      </c>
      <c r="Z2" s="600">
        <v>1073.5899999999999</v>
      </c>
      <c r="AA2" s="66"/>
      <c r="AB2" s="66"/>
      <c r="AC2" s="66"/>
      <c r="AD2" s="66"/>
      <c r="AE2" s="66"/>
    </row>
    <row r="3" spans="1:41" ht="12.75" customHeight="1">
      <c r="A3" s="27"/>
      <c r="C3" s="142"/>
      <c r="D3" s="142"/>
      <c r="E3" s="142"/>
      <c r="F3" s="142"/>
      <c r="G3" s="142"/>
      <c r="H3" s="142"/>
      <c r="I3" s="142"/>
      <c r="J3" s="142"/>
      <c r="K3" s="142"/>
      <c r="L3" s="142"/>
      <c r="M3" s="142"/>
      <c r="N3" s="142"/>
      <c r="O3" s="142"/>
      <c r="P3" s="142"/>
      <c r="Q3" s="142"/>
      <c r="R3" s="142"/>
      <c r="S3" s="142"/>
      <c r="T3" s="142"/>
      <c r="U3" s="142"/>
      <c r="V3" s="142"/>
      <c r="X3" s="24"/>
      <c r="Y3" s="191" t="s">
        <v>120</v>
      </c>
      <c r="Z3" s="274">
        <v>1052.67</v>
      </c>
    </row>
    <row r="4" spans="1:41" ht="16.5" customHeight="1">
      <c r="A4" s="75"/>
      <c r="C4" s="141"/>
      <c r="D4" s="141"/>
      <c r="E4" s="141"/>
      <c r="F4" s="141"/>
      <c r="G4" s="141"/>
      <c r="H4" s="141"/>
      <c r="I4" s="141"/>
      <c r="J4" s="141"/>
      <c r="K4" s="141"/>
      <c r="L4" s="141"/>
      <c r="M4" s="141"/>
      <c r="N4" s="141"/>
      <c r="O4" s="141"/>
      <c r="P4" s="141"/>
      <c r="Q4" s="141"/>
      <c r="R4" s="141"/>
      <c r="S4" s="141"/>
      <c r="U4" s="141"/>
      <c r="V4" s="141"/>
      <c r="X4" s="24"/>
      <c r="Y4" s="191" t="s">
        <v>121</v>
      </c>
      <c r="Z4" s="274">
        <v>1065.24</v>
      </c>
    </row>
    <row r="5" spans="1:41" ht="15.75" customHeight="1">
      <c r="A5" s="20"/>
      <c r="X5" s="24"/>
      <c r="Y5" s="191" t="s">
        <v>122</v>
      </c>
      <c r="Z5" s="274">
        <v>1060.99</v>
      </c>
      <c r="AO5" s="143"/>
    </row>
    <row r="6" spans="1:41" ht="12.75" customHeight="1">
      <c r="A6" s="20"/>
      <c r="X6" s="24"/>
      <c r="Y6" s="191" t="s">
        <v>123</v>
      </c>
      <c r="Z6" s="274">
        <v>1149.23</v>
      </c>
      <c r="AO6" s="143"/>
    </row>
    <row r="7" spans="1:41" ht="12.75" customHeight="1">
      <c r="A7" s="20"/>
      <c r="X7" s="24"/>
      <c r="Y7" s="191" t="s">
        <v>124</v>
      </c>
      <c r="Z7" s="274">
        <v>1228.72</v>
      </c>
      <c r="AO7" s="143"/>
    </row>
    <row r="8" spans="1:41" ht="12.75" customHeight="1">
      <c r="A8" s="20"/>
      <c r="X8" s="24"/>
      <c r="Y8" s="191" t="s">
        <v>125</v>
      </c>
      <c r="Z8" s="274">
        <v>1278.31</v>
      </c>
      <c r="AO8" s="143"/>
    </row>
    <row r="9" spans="1:41" ht="12.75" customHeight="1">
      <c r="A9" s="20"/>
      <c r="X9" s="24"/>
      <c r="Y9" s="191" t="s">
        <v>238</v>
      </c>
      <c r="Z9" s="274">
        <v>1272.1099999999999</v>
      </c>
      <c r="AO9" s="144"/>
    </row>
    <row r="10" spans="1:41" ht="12.75" customHeight="1">
      <c r="A10" s="20"/>
      <c r="X10" s="24"/>
      <c r="Y10" s="191" t="s">
        <v>127</v>
      </c>
      <c r="Z10" s="274">
        <v>1224.02</v>
      </c>
      <c r="AO10" s="144"/>
    </row>
    <row r="11" spans="1:41" ht="12.75" customHeight="1">
      <c r="A11" s="20"/>
      <c r="X11" s="24"/>
      <c r="Y11" s="191" t="s">
        <v>128</v>
      </c>
      <c r="Z11" s="274">
        <v>1155.28</v>
      </c>
      <c r="AO11" s="144"/>
    </row>
    <row r="12" spans="1:41" ht="12.75" customHeight="1">
      <c r="A12" s="20"/>
      <c r="X12" s="24"/>
      <c r="Y12" s="191" t="s">
        <v>129</v>
      </c>
      <c r="Z12" s="274">
        <v>1136.5999999999999</v>
      </c>
      <c r="AO12" s="144"/>
    </row>
    <row r="13" spans="1:41" ht="12.75" customHeight="1">
      <c r="A13" s="20"/>
      <c r="X13" s="23"/>
      <c r="Y13" s="601" t="s">
        <v>130</v>
      </c>
      <c r="Z13" s="275">
        <v>1118.53</v>
      </c>
      <c r="AO13" s="144"/>
    </row>
    <row r="14" spans="1:41" ht="12.75" customHeight="1">
      <c r="A14" s="20"/>
      <c r="X14" s="597">
        <v>2017</v>
      </c>
      <c r="Y14" s="599" t="s">
        <v>131</v>
      </c>
      <c r="Z14" s="600">
        <v>1210.07</v>
      </c>
      <c r="AO14" s="144"/>
    </row>
    <row r="15" spans="1:41" ht="12.75" customHeight="1">
      <c r="A15" s="20"/>
      <c r="X15" s="24"/>
      <c r="Y15" s="191" t="s">
        <v>132</v>
      </c>
      <c r="Z15" s="274">
        <v>1217.0899999999999</v>
      </c>
      <c r="AO15" s="144"/>
    </row>
    <row r="16" spans="1:41" ht="12.75" customHeight="1">
      <c r="A16" s="20"/>
      <c r="X16" s="24"/>
      <c r="Y16" s="191" t="s">
        <v>133</v>
      </c>
      <c r="Z16" s="274">
        <v>1196.04</v>
      </c>
      <c r="AO16" s="143"/>
    </row>
    <row r="17" spans="1:42" ht="12.75" customHeight="1">
      <c r="A17" s="20"/>
      <c r="X17" s="24"/>
      <c r="Y17" s="191" t="s">
        <v>202</v>
      </c>
      <c r="Z17" s="274">
        <v>1213.68</v>
      </c>
      <c r="AO17" s="143"/>
    </row>
    <row r="18" spans="1:42" ht="12.75" customHeight="1">
      <c r="A18" s="20"/>
      <c r="X18" s="24"/>
      <c r="Y18" s="191" t="s">
        <v>135</v>
      </c>
      <c r="Z18" s="274">
        <v>1188.81</v>
      </c>
    </row>
    <row r="19" spans="1:42" ht="12.75" customHeight="1">
      <c r="A19" s="20"/>
      <c r="X19" s="24"/>
      <c r="Y19" s="191" t="s">
        <v>136</v>
      </c>
      <c r="Z19" s="274">
        <v>1211.56</v>
      </c>
    </row>
    <row r="20" spans="1:42" ht="12.75" customHeight="1">
      <c r="A20" s="20"/>
      <c r="X20" s="24"/>
      <c r="Y20" s="191" t="s">
        <v>137</v>
      </c>
      <c r="Z20" s="274">
        <v>1241.6600000000001</v>
      </c>
      <c r="AO20" s="143"/>
      <c r="AP20" s="143"/>
    </row>
    <row r="21" spans="1:42" ht="12.75" customHeight="1">
      <c r="A21" s="20"/>
      <c r="X21" s="24"/>
      <c r="Y21" s="191" t="s">
        <v>239</v>
      </c>
      <c r="Z21" s="274">
        <v>1272.21</v>
      </c>
    </row>
    <row r="22" spans="1:42" ht="12.75" customHeight="1">
      <c r="A22" s="20"/>
      <c r="X22" s="24"/>
      <c r="Y22" s="191" t="s">
        <v>139</v>
      </c>
      <c r="Z22" s="274">
        <v>1267.4000000000001</v>
      </c>
    </row>
    <row r="23" spans="1:42" ht="12.75" customHeight="1">
      <c r="A23" s="20"/>
      <c r="X23" s="24"/>
      <c r="Y23" s="191" t="s">
        <v>140</v>
      </c>
      <c r="Z23" s="274">
        <v>1257.0899999999999</v>
      </c>
    </row>
    <row r="24" spans="1:42" ht="12.75" customHeight="1">
      <c r="A24" s="20"/>
      <c r="X24" s="24"/>
      <c r="Y24" s="191" t="s">
        <v>141</v>
      </c>
      <c r="Z24" s="274">
        <v>1273.1099999999999</v>
      </c>
    </row>
    <row r="25" spans="1:42" ht="12.75" customHeight="1">
      <c r="A25" s="20"/>
      <c r="X25" s="23"/>
      <c r="Y25" s="601" t="s">
        <v>142</v>
      </c>
      <c r="Z25" s="275">
        <v>1216.3499999999999</v>
      </c>
    </row>
    <row r="26" spans="1:42" ht="12.75" customHeight="1">
      <c r="A26" s="20"/>
      <c r="X26" s="597">
        <v>2018</v>
      </c>
      <c r="Y26" s="599" t="s">
        <v>143</v>
      </c>
      <c r="Z26" s="600">
        <v>1165.53</v>
      </c>
    </row>
    <row r="27" spans="1:42" ht="12.75" customHeight="1">
      <c r="A27" s="20"/>
      <c r="X27" s="24"/>
      <c r="Y27" s="191" t="s">
        <v>144</v>
      </c>
      <c r="Z27" s="274">
        <v>1117.94</v>
      </c>
    </row>
    <row r="28" spans="1:42" ht="12.75" customHeight="1">
      <c r="A28" s="20"/>
      <c r="X28" s="24"/>
      <c r="Y28" s="191" t="s">
        <v>145</v>
      </c>
      <c r="Z28" s="274">
        <v>1115.44</v>
      </c>
    </row>
    <row r="29" spans="1:42" ht="12.75" customHeight="1">
      <c r="A29" s="20"/>
      <c r="X29" s="24"/>
      <c r="Y29" s="191" t="s">
        <v>146</v>
      </c>
      <c r="Z29" s="274">
        <v>1118.43</v>
      </c>
    </row>
    <row r="30" spans="1:42" ht="12.75" customHeight="1">
      <c r="A30" s="20"/>
      <c r="X30" s="24"/>
      <c r="Y30" s="191" t="s">
        <v>147</v>
      </c>
      <c r="Z30" s="274">
        <v>1097.46</v>
      </c>
    </row>
    <row r="31" spans="1:42" ht="12.75" customHeight="1">
      <c r="A31" s="145"/>
      <c r="B31" s="146"/>
      <c r="C31" s="146"/>
      <c r="D31" s="146"/>
      <c r="E31" s="146"/>
      <c r="F31" s="146"/>
      <c r="G31" s="146"/>
      <c r="H31" s="146"/>
      <c r="I31" s="146"/>
      <c r="J31" s="146"/>
      <c r="K31" s="146"/>
      <c r="L31" s="146"/>
      <c r="M31" s="146"/>
      <c r="N31" s="146"/>
      <c r="O31" s="146"/>
      <c r="P31" s="146"/>
      <c r="Q31" s="146"/>
      <c r="R31" s="146"/>
      <c r="S31" s="146"/>
      <c r="T31" s="146"/>
      <c r="U31" s="146"/>
      <c r="V31" s="146"/>
      <c r="W31" s="146"/>
      <c r="X31" s="24"/>
      <c r="Y31" s="191" t="s">
        <v>148</v>
      </c>
      <c r="Z31" s="274">
        <v>1132.3599999999999</v>
      </c>
    </row>
    <row r="32" spans="1:42" ht="12.75" customHeight="1">
      <c r="A32" s="20"/>
      <c r="X32" s="24"/>
      <c r="Y32" s="191" t="s">
        <v>149</v>
      </c>
      <c r="Z32" s="274">
        <v>1156.27</v>
      </c>
    </row>
    <row r="33" spans="4:26" ht="12.75" customHeight="1">
      <c r="X33" s="24"/>
      <c r="Y33" s="191" t="s">
        <v>150</v>
      </c>
      <c r="Z33" s="274">
        <v>1152.18</v>
      </c>
    </row>
    <row r="34" spans="4:26" ht="12.75" customHeight="1">
      <c r="X34" s="24"/>
      <c r="Y34" s="191" t="s">
        <v>151</v>
      </c>
      <c r="Z34" s="274">
        <v>1181.3399999999999</v>
      </c>
    </row>
    <row r="35" spans="4:26" ht="12.75" customHeight="1">
      <c r="X35" s="24"/>
      <c r="Y35" s="191" t="s">
        <v>152</v>
      </c>
      <c r="Z35" s="274">
        <v>1151.83</v>
      </c>
    </row>
    <row r="36" spans="4:26" ht="12.75" customHeight="1">
      <c r="X36" s="24"/>
      <c r="Y36" s="191" t="s">
        <v>153</v>
      </c>
      <c r="Z36" s="274">
        <v>1132.17</v>
      </c>
    </row>
    <row r="37" spans="4:26" ht="12.75" customHeight="1">
      <c r="X37" s="23"/>
      <c r="Y37" s="601" t="s">
        <v>154</v>
      </c>
      <c r="Z37" s="275">
        <v>1108.79</v>
      </c>
    </row>
    <row r="38" spans="4:26" ht="12.75" customHeight="1">
      <c r="D38" s="191"/>
      <c r="X38" s="597">
        <v>2019</v>
      </c>
      <c r="Y38" s="599" t="s">
        <v>155</v>
      </c>
      <c r="Z38" s="600">
        <v>1058.82</v>
      </c>
    </row>
    <row r="39" spans="4:26" ht="12.75" customHeight="1">
      <c r="X39" s="24"/>
      <c r="Y39" s="191" t="s">
        <v>156</v>
      </c>
      <c r="Z39" s="274">
        <v>1008.13</v>
      </c>
    </row>
    <row r="40" spans="4:26" ht="12.75" customHeight="1">
      <c r="X40" s="24"/>
      <c r="Y40" s="191" t="s">
        <v>157</v>
      </c>
      <c r="Z40" s="274">
        <v>993.23</v>
      </c>
    </row>
    <row r="41" spans="4:26" ht="12.75" customHeight="1">
      <c r="X41" s="24"/>
      <c r="Y41" s="191" t="s">
        <v>158</v>
      </c>
      <c r="Z41" s="274">
        <v>990.69</v>
      </c>
    </row>
    <row r="42" spans="4:26">
      <c r="X42" s="24"/>
      <c r="Y42" s="191" t="s">
        <v>159</v>
      </c>
      <c r="Z42" s="274">
        <v>1018.7</v>
      </c>
    </row>
    <row r="43" spans="4:26" ht="13.5" customHeight="1">
      <c r="X43" s="24"/>
      <c r="Y43" s="191" t="s">
        <v>160</v>
      </c>
      <c r="Z43" s="274">
        <v>1091.71</v>
      </c>
    </row>
    <row r="44" spans="4:26">
      <c r="X44" s="24"/>
      <c r="Y44" s="191" t="s">
        <v>161</v>
      </c>
      <c r="Z44" s="274">
        <v>1160</v>
      </c>
    </row>
    <row r="45" spans="4:26">
      <c r="X45" s="24"/>
      <c r="Y45" s="191" t="s">
        <v>162</v>
      </c>
      <c r="Z45" s="274">
        <v>1170.3244854546826</v>
      </c>
    </row>
    <row r="46" spans="4:26">
      <c r="X46" s="24"/>
      <c r="Y46" s="191" t="s">
        <v>163</v>
      </c>
      <c r="Z46" s="274">
        <v>1243.551904621002</v>
      </c>
    </row>
    <row r="47" spans="4:26">
      <c r="X47" s="24"/>
      <c r="Y47" s="191" t="s">
        <v>164</v>
      </c>
      <c r="Z47" s="274">
        <v>1265.67</v>
      </c>
    </row>
    <row r="48" spans="4:26">
      <c r="X48" s="24"/>
      <c r="Y48" s="191" t="s">
        <v>165</v>
      </c>
      <c r="Z48" s="274">
        <v>1174</v>
      </c>
    </row>
    <row r="49" spans="24:26">
      <c r="X49" s="23"/>
      <c r="Y49" s="601" t="s">
        <v>166</v>
      </c>
      <c r="Z49" s="275">
        <v>1184.7109727574928</v>
      </c>
    </row>
    <row r="50" spans="24:26">
      <c r="X50" s="597">
        <v>2020</v>
      </c>
      <c r="Y50" s="602" t="s">
        <v>167</v>
      </c>
      <c r="Z50" s="600">
        <v>1086</v>
      </c>
    </row>
    <row r="51" spans="24:26">
      <c r="X51" s="24"/>
      <c r="Y51" s="344" t="s">
        <v>168</v>
      </c>
      <c r="Z51" s="274">
        <v>1076.3499999999999</v>
      </c>
    </row>
    <row r="52" spans="24:26">
      <c r="X52" s="24"/>
      <c r="Y52" s="344" t="s">
        <v>169</v>
      </c>
      <c r="Z52" s="274">
        <v>1070.9890578746201</v>
      </c>
    </row>
    <row r="53" spans="24:26">
      <c r="X53" s="24"/>
      <c r="Y53" s="344" t="s">
        <v>170</v>
      </c>
      <c r="Z53" s="274">
        <v>1068.1600000000001</v>
      </c>
    </row>
    <row r="54" spans="24:26">
      <c r="X54" s="24"/>
      <c r="Y54" s="344" t="s">
        <v>171</v>
      </c>
      <c r="Z54" s="274">
        <v>1090.249262171433</v>
      </c>
    </row>
    <row r="55" spans="24:26">
      <c r="X55" s="24"/>
      <c r="Y55" s="344" t="s">
        <v>172</v>
      </c>
      <c r="Z55" s="274">
        <v>1166.71</v>
      </c>
    </row>
    <row r="56" spans="24:26">
      <c r="X56" s="24"/>
      <c r="Y56" s="344" t="s">
        <v>173</v>
      </c>
      <c r="Z56" s="274">
        <v>1260.32</v>
      </c>
    </row>
    <row r="57" spans="24:26">
      <c r="X57" s="24"/>
      <c r="Y57" s="344" t="s">
        <v>174</v>
      </c>
      <c r="Z57" s="274">
        <v>1434.22</v>
      </c>
    </row>
    <row r="58" spans="24:26">
      <c r="X58" s="24"/>
      <c r="Y58" s="344" t="s">
        <v>175</v>
      </c>
      <c r="Z58" s="274">
        <v>1642.37</v>
      </c>
    </row>
    <row r="59" spans="24:26">
      <c r="X59" s="24"/>
      <c r="Y59" s="344" t="s">
        <v>176</v>
      </c>
      <c r="Z59" s="274">
        <v>1666.46</v>
      </c>
    </row>
    <row r="60" spans="24:26" ht="12.75" customHeight="1">
      <c r="X60" s="24"/>
      <c r="Y60" s="344" t="s">
        <v>177</v>
      </c>
      <c r="Z60" s="274">
        <v>1645.71</v>
      </c>
    </row>
    <row r="61" spans="24:26">
      <c r="X61" s="23"/>
      <c r="Y61" s="603" t="s">
        <v>178</v>
      </c>
      <c r="Z61" s="275">
        <v>1526.87</v>
      </c>
    </row>
    <row r="62" spans="24:26">
      <c r="X62" s="597">
        <v>2020</v>
      </c>
      <c r="Y62" s="602" t="s">
        <v>179</v>
      </c>
      <c r="Z62" s="600">
        <v>1441</v>
      </c>
    </row>
    <row r="63" spans="24:26">
      <c r="X63" s="24"/>
      <c r="Y63" s="344" t="s">
        <v>180</v>
      </c>
      <c r="Z63" s="274">
        <v>1400</v>
      </c>
    </row>
    <row r="64" spans="24:26">
      <c r="X64" s="24"/>
      <c r="Y64" s="344" t="s">
        <v>181</v>
      </c>
      <c r="Z64" s="274">
        <v>1473.37</v>
      </c>
    </row>
    <row r="65" spans="24:26">
      <c r="X65" s="24"/>
      <c r="Y65" s="344" t="s">
        <v>182</v>
      </c>
      <c r="Z65" s="274">
        <v>1594.53</v>
      </c>
    </row>
    <row r="66" spans="24:26">
      <c r="X66" s="24"/>
      <c r="Y66" s="344" t="s">
        <v>183</v>
      </c>
      <c r="Z66" s="274">
        <v>1756.14</v>
      </c>
    </row>
    <row r="67" spans="24:26">
      <c r="X67" s="24"/>
      <c r="Y67" s="344" t="s">
        <v>184</v>
      </c>
      <c r="Z67" s="274">
        <v>1857</v>
      </c>
    </row>
    <row r="68" spans="24:26">
      <c r="X68" s="24"/>
      <c r="Y68" s="344" t="s">
        <v>185</v>
      </c>
      <c r="Z68" s="274">
        <v>1975</v>
      </c>
    </row>
    <row r="69" spans="24:26">
      <c r="X69" s="24"/>
      <c r="Y69" s="344" t="s">
        <v>186</v>
      </c>
      <c r="Z69" s="274">
        <v>2266</v>
      </c>
    </row>
    <row r="70" spans="24:26">
      <c r="X70" s="24"/>
      <c r="Y70" s="344" t="s">
        <v>187</v>
      </c>
      <c r="Z70" s="274">
        <v>2246</v>
      </c>
    </row>
    <row r="71" spans="24:26">
      <c r="X71" s="24"/>
      <c r="Y71" s="344" t="s">
        <v>188</v>
      </c>
      <c r="Z71" s="274">
        <v>2046</v>
      </c>
    </row>
    <row r="72" spans="24:26">
      <c r="X72" s="24"/>
      <c r="Y72" s="344" t="s">
        <v>240</v>
      </c>
      <c r="Z72" s="274">
        <v>1973</v>
      </c>
    </row>
    <row r="73" spans="24:26">
      <c r="X73" s="23"/>
      <c r="Y73" s="603" t="s">
        <v>241</v>
      </c>
      <c r="Z73" s="275"/>
    </row>
  </sheetData>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V187"/>
  <sheetViews>
    <sheetView view="pageBreakPreview" zoomScale="80" zoomScaleNormal="100" zoomScaleSheetLayoutView="80" workbookViewId="0">
      <selection activeCell="J40" sqref="J40"/>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3:48" ht="12.75" customHeight="1">
      <c r="D1" s="141"/>
      <c r="U1" s="604" t="s">
        <v>242</v>
      </c>
      <c r="V1" s="604" t="s">
        <v>243</v>
      </c>
      <c r="W1" s="605" t="s">
        <v>244</v>
      </c>
      <c r="AF1" s="16"/>
    </row>
    <row r="2" spans="3:48" ht="12.75" customHeight="1">
      <c r="D2" s="141"/>
      <c r="U2" s="606">
        <v>2016</v>
      </c>
      <c r="V2" s="606" t="s">
        <v>119</v>
      </c>
      <c r="W2" s="607">
        <v>1191.4000000000001</v>
      </c>
      <c r="AF2" s="16"/>
    </row>
    <row r="3" spans="3:48" ht="12.75" customHeight="1">
      <c r="D3" s="142"/>
      <c r="U3" s="346"/>
      <c r="V3" s="346" t="s">
        <v>120</v>
      </c>
      <c r="W3" s="347">
        <v>1162.7</v>
      </c>
      <c r="AF3" s="16"/>
    </row>
    <row r="4" spans="3:48" ht="12.75" customHeight="1">
      <c r="D4" s="141"/>
      <c r="U4" s="346"/>
      <c r="V4" s="346" t="s">
        <v>121</v>
      </c>
      <c r="W4" s="347">
        <v>1173.3399999999999</v>
      </c>
      <c r="AF4" s="16"/>
    </row>
    <row r="5" spans="3:48" ht="12.75" customHeight="1">
      <c r="U5" s="346"/>
      <c r="V5" s="346" t="s">
        <v>122</v>
      </c>
      <c r="W5" s="347">
        <v>1164.2</v>
      </c>
      <c r="AF5" s="16"/>
    </row>
    <row r="6" spans="3:48" ht="12.75" customHeight="1">
      <c r="U6" s="346"/>
      <c r="V6" s="346" t="s">
        <v>123</v>
      </c>
      <c r="W6" s="347">
        <v>1256.9000000000001</v>
      </c>
      <c r="AF6" s="16"/>
    </row>
    <row r="7" spans="3:48" ht="12.75" customHeight="1">
      <c r="U7" s="346"/>
      <c r="V7" s="346" t="s">
        <v>124</v>
      </c>
      <c r="W7" s="347">
        <v>1340.87</v>
      </c>
      <c r="AF7" s="16"/>
    </row>
    <row r="8" spans="3:48" ht="12.75" customHeight="1">
      <c r="U8" s="346"/>
      <c r="V8" s="346" t="s">
        <v>125</v>
      </c>
      <c r="W8" s="347">
        <v>1388.7</v>
      </c>
      <c r="AF8" s="16"/>
    </row>
    <row r="9" spans="3:48" ht="12.75" customHeight="1">
      <c r="U9" s="346"/>
      <c r="V9" s="346" t="s">
        <v>126</v>
      </c>
      <c r="W9" s="347">
        <v>1378.64</v>
      </c>
      <c r="AF9" s="16"/>
    </row>
    <row r="10" spans="3:48" ht="12.75" customHeight="1">
      <c r="U10" s="346"/>
      <c r="V10" s="346" t="s">
        <v>127</v>
      </c>
      <c r="W10" s="347">
        <v>1325.83</v>
      </c>
      <c r="AF10" s="16"/>
    </row>
    <row r="11" spans="3:48" ht="12.75" customHeight="1">
      <c r="U11" s="346"/>
      <c r="V11" s="346" t="s">
        <v>128</v>
      </c>
      <c r="W11" s="347">
        <v>1248.3699999999999</v>
      </c>
      <c r="AF11" s="16"/>
    </row>
    <row r="12" spans="3:48" ht="12.75" customHeight="1">
      <c r="U12" s="346"/>
      <c r="V12" s="346" t="s">
        <v>129</v>
      </c>
      <c r="W12" s="347">
        <v>1226.1400000000001</v>
      </c>
      <c r="AF12" s="16"/>
    </row>
    <row r="13" spans="3:48" ht="12.75" customHeight="1">
      <c r="C13" s="44"/>
      <c r="U13" s="348"/>
      <c r="V13" s="348" t="s">
        <v>130</v>
      </c>
      <c r="W13" s="349">
        <v>1206.02</v>
      </c>
      <c r="AF13" s="16"/>
      <c r="AV13" s="39"/>
    </row>
    <row r="14" spans="3:48" ht="12.75" customHeight="1">
      <c r="U14" s="597">
        <v>2017</v>
      </c>
      <c r="V14" s="597" t="s">
        <v>201</v>
      </c>
      <c r="W14" s="505">
        <v>1405.69</v>
      </c>
      <c r="AF14" s="16"/>
      <c r="AV14" s="39"/>
    </row>
    <row r="15" spans="3:48" ht="12.75" customHeight="1">
      <c r="U15" s="24"/>
      <c r="V15" s="24" t="s">
        <v>132</v>
      </c>
      <c r="W15" s="505">
        <v>1406.23</v>
      </c>
      <c r="AF15" s="16"/>
    </row>
    <row r="16" spans="3:48" ht="12.75" customHeight="1">
      <c r="U16" s="24"/>
      <c r="V16" s="24" t="s">
        <v>133</v>
      </c>
      <c r="W16" s="505">
        <v>1378.62</v>
      </c>
      <c r="AF16" s="16"/>
    </row>
    <row r="17" spans="1:45" ht="12.75" customHeight="1">
      <c r="U17" s="24"/>
      <c r="V17" s="24" t="s">
        <v>202</v>
      </c>
      <c r="W17" s="505">
        <v>1393.62</v>
      </c>
      <c r="AF17" s="16"/>
    </row>
    <row r="18" spans="1:45" ht="12.75" customHeight="1">
      <c r="U18" s="24"/>
      <c r="V18" s="24" t="s">
        <v>135</v>
      </c>
      <c r="W18" s="505">
        <v>1361.69</v>
      </c>
      <c r="AF18" s="16"/>
    </row>
    <row r="19" spans="1:45" ht="12.75" customHeight="1">
      <c r="U19" s="24"/>
      <c r="V19" s="24" t="s">
        <v>136</v>
      </c>
      <c r="W19" s="505">
        <v>1386.04</v>
      </c>
      <c r="AF19" s="16"/>
    </row>
    <row r="20" spans="1:45" ht="12.75" customHeight="1">
      <c r="U20" s="24"/>
      <c r="V20" s="24" t="s">
        <v>137</v>
      </c>
      <c r="W20" s="505">
        <v>1426.04</v>
      </c>
      <c r="AF20" s="16"/>
    </row>
    <row r="21" spans="1:45" ht="12.75" customHeight="1">
      <c r="U21" s="24"/>
      <c r="V21" s="24" t="s">
        <v>138</v>
      </c>
      <c r="W21" s="505">
        <v>1457.67</v>
      </c>
      <c r="AF21" s="16"/>
    </row>
    <row r="22" spans="1:45" ht="12.75" customHeight="1">
      <c r="U22" s="24"/>
      <c r="V22" s="276" t="s">
        <v>139</v>
      </c>
      <c r="W22" s="505">
        <v>1449.18</v>
      </c>
      <c r="AF22" s="16"/>
    </row>
    <row r="23" spans="1:45" ht="12.75" customHeight="1">
      <c r="U23" s="24"/>
      <c r="V23" s="276" t="s">
        <v>140</v>
      </c>
      <c r="W23" s="505">
        <v>1439.61</v>
      </c>
      <c r="AF23" s="16"/>
      <c r="AI23" s="139"/>
      <c r="AJ23" s="139"/>
      <c r="AK23" s="139"/>
      <c r="AL23" s="139"/>
      <c r="AM23" s="139"/>
      <c r="AN23" s="139"/>
      <c r="AO23" s="139"/>
      <c r="AP23" s="139"/>
      <c r="AQ23" s="139"/>
      <c r="AR23" s="139"/>
      <c r="AS23" s="139"/>
    </row>
    <row r="24" spans="1:45" ht="12.75" customHeight="1">
      <c r="U24" s="24"/>
      <c r="V24" s="113" t="s">
        <v>141</v>
      </c>
      <c r="W24" s="505">
        <v>1449.46</v>
      </c>
      <c r="AF24" s="16"/>
    </row>
    <row r="25" spans="1:45" ht="12.75" customHeight="1">
      <c r="U25" s="23"/>
      <c r="V25" s="277" t="s">
        <v>142</v>
      </c>
      <c r="W25" s="505">
        <v>1383.57</v>
      </c>
      <c r="AF25" s="16"/>
    </row>
    <row r="26" spans="1:45" ht="12.75" customHeight="1">
      <c r="U26" s="597">
        <v>2018</v>
      </c>
      <c r="V26" s="608" t="s">
        <v>143</v>
      </c>
      <c r="W26" s="505">
        <v>1348.34</v>
      </c>
      <c r="AF26" s="16"/>
    </row>
    <row r="27" spans="1:45" ht="12.75" customHeight="1">
      <c r="U27" s="24"/>
      <c r="V27" s="113" t="s">
        <v>144</v>
      </c>
      <c r="W27" s="505">
        <v>1287.3800000000001</v>
      </c>
      <c r="AF27" s="16"/>
    </row>
    <row r="28" spans="1:45" ht="12.75" customHeight="1">
      <c r="A28" s="145"/>
      <c r="U28" s="24"/>
      <c r="V28" s="113" t="s">
        <v>145</v>
      </c>
      <c r="W28" s="505">
        <v>1283.8499999999999</v>
      </c>
      <c r="AF28" s="16"/>
    </row>
    <row r="29" spans="1:45" ht="12.75" customHeight="1">
      <c r="U29" s="24"/>
      <c r="V29" s="113" t="s">
        <v>146</v>
      </c>
      <c r="W29" s="505">
        <v>1284.69</v>
      </c>
      <c r="AF29" s="16"/>
    </row>
    <row r="30" spans="1:45" ht="12.75" customHeight="1">
      <c r="U30" s="24"/>
      <c r="V30" s="113" t="s">
        <v>147</v>
      </c>
      <c r="W30" s="505">
        <v>1256.6600000000001</v>
      </c>
      <c r="AF30" s="16"/>
    </row>
    <row r="31" spans="1:45" ht="12.75" customHeight="1">
      <c r="U31" s="24"/>
      <c r="V31" s="113" t="s">
        <v>148</v>
      </c>
      <c r="W31" s="505">
        <v>1292.97</v>
      </c>
      <c r="AF31" s="16"/>
    </row>
    <row r="32" spans="1:45" ht="12.75" customHeight="1">
      <c r="U32" s="24"/>
      <c r="V32" s="113" t="s">
        <v>149</v>
      </c>
      <c r="W32" s="505">
        <v>1318.94</v>
      </c>
      <c r="AF32" s="16"/>
    </row>
    <row r="33" spans="4:32" ht="12.75" customHeight="1">
      <c r="U33" s="24"/>
      <c r="V33" s="113" t="s">
        <v>150</v>
      </c>
      <c r="W33" s="505">
        <v>1309.67</v>
      </c>
      <c r="AF33" s="16"/>
    </row>
    <row r="34" spans="4:32" ht="12.75" customHeight="1">
      <c r="U34" s="24"/>
      <c r="V34" s="113" t="s">
        <v>151</v>
      </c>
      <c r="W34" s="505">
        <v>1340.4</v>
      </c>
      <c r="AF34" s="16"/>
    </row>
    <row r="35" spans="4:32" ht="12.75" customHeight="1">
      <c r="U35" s="24"/>
      <c r="V35" s="113" t="s">
        <v>152</v>
      </c>
      <c r="W35" s="505">
        <v>1302.49</v>
      </c>
      <c r="AF35" s="16"/>
    </row>
    <row r="36" spans="4:32" ht="12.75" customHeight="1">
      <c r="U36" s="24"/>
      <c r="V36" s="113" t="s">
        <v>153</v>
      </c>
      <c r="W36" s="505">
        <v>1275.69</v>
      </c>
      <c r="AF36" s="16"/>
    </row>
    <row r="37" spans="4:32" ht="12.75" customHeight="1">
      <c r="U37" s="23"/>
      <c r="V37" s="277" t="s">
        <v>154</v>
      </c>
      <c r="W37" s="505">
        <v>1249.3399999999999</v>
      </c>
      <c r="AF37" s="16"/>
    </row>
    <row r="38" spans="4:32" ht="12.75" customHeight="1">
      <c r="D38" s="191"/>
      <c r="U38" s="597">
        <v>2019</v>
      </c>
      <c r="V38" s="609" t="s">
        <v>155</v>
      </c>
      <c r="W38" s="505">
        <v>1194.22</v>
      </c>
      <c r="AF38" s="16"/>
    </row>
    <row r="39" spans="4:32" ht="12.75" customHeight="1">
      <c r="U39" s="24"/>
      <c r="V39" s="350" t="s">
        <v>156</v>
      </c>
      <c r="W39" s="505">
        <v>1135.81</v>
      </c>
      <c r="AF39" s="16"/>
    </row>
    <row r="40" spans="4:32" ht="12.75" customHeight="1">
      <c r="U40" s="24"/>
      <c r="V40" s="350" t="s">
        <v>157</v>
      </c>
      <c r="W40" s="505">
        <v>1118.58</v>
      </c>
      <c r="AF40" s="16"/>
    </row>
    <row r="41" spans="4:32" ht="12.75" customHeight="1">
      <c r="U41" s="24"/>
      <c r="V41" s="350" t="s">
        <v>158</v>
      </c>
      <c r="W41" s="505">
        <v>1110.43</v>
      </c>
      <c r="AF41" s="16"/>
    </row>
    <row r="42" spans="4:32" ht="12.75" customHeight="1">
      <c r="U42" s="24"/>
      <c r="V42" s="113" t="s">
        <v>159</v>
      </c>
      <c r="W42" s="505">
        <v>1138.79</v>
      </c>
      <c r="AF42" s="16"/>
    </row>
    <row r="43" spans="4:32" ht="12.75" customHeight="1">
      <c r="U43" s="24"/>
      <c r="V43" s="113" t="s">
        <v>160</v>
      </c>
      <c r="W43" s="505">
        <v>1213.1199999999999</v>
      </c>
      <c r="AF43" s="16"/>
    </row>
    <row r="44" spans="4:32" ht="12.75" customHeight="1">
      <c r="U44" s="24"/>
      <c r="V44" s="113" t="s">
        <v>161</v>
      </c>
      <c r="W44" s="505">
        <v>1288.07</v>
      </c>
      <c r="AF44" s="16"/>
    </row>
    <row r="45" spans="4:32" ht="12.75" customHeight="1">
      <c r="U45" s="24"/>
      <c r="V45" s="113" t="s">
        <v>162</v>
      </c>
      <c r="W45" s="505">
        <v>1296.92</v>
      </c>
      <c r="AF45" s="16"/>
    </row>
    <row r="46" spans="4:32" ht="12.75" customHeight="1">
      <c r="U46" s="24"/>
      <c r="V46" s="113" t="s">
        <v>163</v>
      </c>
      <c r="W46" s="505">
        <v>1375.52</v>
      </c>
      <c r="AF46" s="16"/>
    </row>
    <row r="47" spans="4:32" ht="12.75" customHeight="1">
      <c r="U47" s="24"/>
      <c r="V47" s="113" t="s">
        <v>164</v>
      </c>
      <c r="W47" s="505">
        <v>1399.85</v>
      </c>
      <c r="AF47" s="16"/>
    </row>
    <row r="48" spans="4:32" ht="12.75" customHeight="1">
      <c r="U48" s="24"/>
      <c r="V48" s="113" t="s">
        <v>165</v>
      </c>
      <c r="W48" s="505">
        <v>1287.72</v>
      </c>
      <c r="AF48" s="16"/>
    </row>
    <row r="49" spans="1:38" ht="12.75" customHeight="1">
      <c r="U49" s="23"/>
      <c r="V49" s="277" t="s">
        <v>166</v>
      </c>
      <c r="W49" s="505">
        <v>1298.6600000000001</v>
      </c>
      <c r="AF49" s="16"/>
    </row>
    <row r="50" spans="1:38" ht="12.75" customHeight="1">
      <c r="U50" s="597">
        <v>2020</v>
      </c>
      <c r="V50" s="609" t="s">
        <v>167</v>
      </c>
      <c r="W50" s="505">
        <v>1189.5999999999999</v>
      </c>
      <c r="AF50" s="16"/>
    </row>
    <row r="51" spans="1:38" ht="12.75" customHeight="1">
      <c r="U51" s="24"/>
      <c r="V51" s="350" t="s">
        <v>168</v>
      </c>
      <c r="W51" s="505">
        <v>1171.17</v>
      </c>
      <c r="AF51" s="16"/>
      <c r="AL51" s="44"/>
    </row>
    <row r="52" spans="1:38" ht="12.75" customHeight="1">
      <c r="U52" s="24"/>
      <c r="V52" s="350" t="s">
        <v>169</v>
      </c>
      <c r="W52" s="505">
        <v>1161</v>
      </c>
      <c r="AF52" s="16"/>
    </row>
    <row r="53" spans="1:38" ht="12.75" customHeight="1">
      <c r="U53" s="24"/>
      <c r="V53" s="350" t="s">
        <v>170</v>
      </c>
      <c r="W53" s="505">
        <v>1154.07</v>
      </c>
    </row>
    <row r="54" spans="1:38" ht="12.75" customHeight="1">
      <c r="U54" s="24"/>
      <c r="V54" s="350" t="s">
        <v>171</v>
      </c>
      <c r="W54" s="505">
        <v>1178.5</v>
      </c>
    </row>
    <row r="55" spans="1:38" ht="12.75" customHeight="1">
      <c r="U55" s="24"/>
      <c r="V55" s="350" t="s">
        <v>172</v>
      </c>
      <c r="W55" s="505">
        <v>1261.75</v>
      </c>
    </row>
    <row r="56" spans="1:38" ht="12.75" customHeight="1">
      <c r="U56" s="24"/>
      <c r="V56" s="350" t="s">
        <v>173</v>
      </c>
      <c r="W56" s="505">
        <v>1363.89</v>
      </c>
    </row>
    <row r="57" spans="1:38" ht="12.75" customHeight="1">
      <c r="U57" s="24"/>
      <c r="V57" s="350" t="s">
        <v>174</v>
      </c>
      <c r="W57" s="505">
        <v>1550.61</v>
      </c>
    </row>
    <row r="58" spans="1:38" ht="12.75" customHeight="1">
      <c r="U58" s="24"/>
      <c r="V58" s="350" t="s">
        <v>175</v>
      </c>
      <c r="W58" s="505">
        <v>1773.28</v>
      </c>
    </row>
    <row r="59" spans="1:38" ht="12.75" customHeight="1">
      <c r="U59" s="24"/>
      <c r="V59" s="350" t="s">
        <v>176</v>
      </c>
      <c r="W59" s="505">
        <v>1787.9</v>
      </c>
    </row>
    <row r="60" spans="1:38" ht="12.75" customHeight="1">
      <c r="U60" s="24"/>
      <c r="V60" s="350" t="s">
        <v>177</v>
      </c>
      <c r="W60" s="505">
        <v>1753.7</v>
      </c>
    </row>
    <row r="61" spans="1:38" ht="12.75" customHeight="1">
      <c r="A61" s="16"/>
      <c r="U61" s="23"/>
      <c r="V61" s="351" t="s">
        <v>178</v>
      </c>
      <c r="W61" s="505">
        <v>1629.21</v>
      </c>
    </row>
    <row r="62" spans="1:38" ht="12.75" customHeight="1">
      <c r="A62" s="16"/>
      <c r="U62" s="16">
        <v>2021</v>
      </c>
      <c r="V62" s="351" t="s">
        <v>179</v>
      </c>
      <c r="W62" s="505">
        <v>1531.89</v>
      </c>
    </row>
    <row r="63" spans="1:38" ht="12.75" customHeight="1">
      <c r="A63" s="16"/>
      <c r="V63" s="351" t="s">
        <v>180</v>
      </c>
      <c r="W63" s="505">
        <v>1477.87</v>
      </c>
    </row>
    <row r="64" spans="1:38" ht="12.75" customHeight="1">
      <c r="A64" s="16"/>
      <c r="V64" s="351" t="s">
        <v>181</v>
      </c>
      <c r="W64" s="505">
        <v>1553</v>
      </c>
    </row>
    <row r="65" spans="1:35" ht="12.75" customHeight="1">
      <c r="A65" s="16"/>
      <c r="V65" s="351" t="s">
        <v>182</v>
      </c>
      <c r="W65" s="505">
        <v>1674.49</v>
      </c>
    </row>
    <row r="66" spans="1:35" ht="12.75" customHeight="1">
      <c r="A66" s="16"/>
      <c r="V66" s="351" t="s">
        <v>183</v>
      </c>
      <c r="W66" s="505">
        <v>1837.23</v>
      </c>
    </row>
    <row r="67" spans="1:35" ht="12.75" customHeight="1">
      <c r="A67" s="16"/>
      <c r="V67" s="351" t="s">
        <v>184</v>
      </c>
      <c r="W67" s="505">
        <v>1937.38</v>
      </c>
    </row>
    <row r="68" spans="1:35" ht="12.75" customHeight="1">
      <c r="A68" s="16"/>
      <c r="V68" s="351" t="s">
        <v>185</v>
      </c>
      <c r="W68" s="505">
        <v>2058.73</v>
      </c>
    </row>
    <row r="69" spans="1:35">
      <c r="A69" s="16"/>
      <c r="V69" s="351" t="s">
        <v>186</v>
      </c>
      <c r="W69" s="505">
        <v>2342.9499999999998</v>
      </c>
    </row>
    <row r="70" spans="1:35" ht="12.75" customHeight="1">
      <c r="A70" s="16"/>
      <c r="V70" s="351" t="s">
        <v>187</v>
      </c>
      <c r="W70" s="505">
        <v>2314.16</v>
      </c>
    </row>
    <row r="71" spans="1:35" ht="12.75" customHeight="1">
      <c r="A71" s="16"/>
      <c r="V71" s="351" t="s">
        <v>188</v>
      </c>
      <c r="W71" s="505">
        <v>2083.5100000000002</v>
      </c>
    </row>
    <row r="72" spans="1:35" ht="12.75" customHeight="1">
      <c r="A72" s="16"/>
      <c r="V72" s="351" t="s">
        <v>240</v>
      </c>
      <c r="W72" s="505">
        <v>1983</v>
      </c>
    </row>
    <row r="73" spans="1:35" ht="12.75" customHeight="1">
      <c r="A73" s="16"/>
    </row>
    <row r="74" spans="1:35" ht="12.75" customHeight="1">
      <c r="A74" s="16"/>
    </row>
    <row r="75" spans="1:35" ht="12.75" customHeight="1">
      <c r="A75" s="16"/>
    </row>
    <row r="76" spans="1:35" ht="12.75" customHeight="1">
      <c r="A76" s="16"/>
    </row>
    <row r="77" spans="1:35" ht="12.75" customHeight="1">
      <c r="A77" s="16"/>
      <c r="AI77" s="106"/>
    </row>
    <row r="78" spans="1:35" ht="12.75" customHeight="1">
      <c r="A78" s="16"/>
    </row>
    <row r="79" spans="1:35" ht="12.75" customHeight="1">
      <c r="A79" s="16"/>
    </row>
    <row r="80" spans="1:35" ht="12.75" customHeight="1">
      <c r="A80" s="16"/>
    </row>
    <row r="81" spans="1:32" ht="12.75" customHeight="1">
      <c r="A81" s="16"/>
    </row>
    <row r="82" spans="1:32" ht="12.75" customHeight="1">
      <c r="A82" s="16"/>
    </row>
    <row r="83" spans="1:32" ht="12.75" customHeight="1"/>
    <row r="84" spans="1:32" ht="12.75" customHeight="1"/>
    <row r="85" spans="1:32" ht="12.75" customHeight="1"/>
    <row r="86" spans="1:32" ht="12.75" customHeight="1"/>
    <row r="87" spans="1:32" ht="12.75" customHeight="1"/>
    <row r="88" spans="1:32" ht="12.75" customHeight="1"/>
    <row r="89" spans="1:32" ht="12.75" customHeight="1"/>
    <row r="90" spans="1:32" ht="12.75" customHeight="1"/>
    <row r="91" spans="1:32" ht="12.75" customHeight="1"/>
    <row r="92" spans="1:32" ht="12.75" customHeight="1">
      <c r="AF92" s="16"/>
    </row>
    <row r="93" spans="1:32" ht="12.75" customHeight="1">
      <c r="AF93" s="16"/>
    </row>
    <row r="94" spans="1:32" ht="12.75" customHeight="1">
      <c r="AF94" s="16"/>
    </row>
    <row r="95" spans="1:32" ht="12.75" customHeight="1">
      <c r="AF95" s="16"/>
    </row>
    <row r="96" spans="1:32" ht="12.75" customHeight="1">
      <c r="AF96" s="16"/>
    </row>
    <row r="97" spans="1:32" ht="12.75" customHeight="1">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7" type="noConversion"/>
  <printOptions horizontalCentered="1" verticalCentered="1"/>
  <pageMargins left="0.6692913385826772" right="0.70866141732283472" top="0.74803149606299213" bottom="0.74803149606299213" header="0.39370078740157483" footer="0.31496062992125984"/>
  <pageSetup scale="70"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BI188"/>
  <sheetViews>
    <sheetView view="pageBreakPreview" zoomScale="110" zoomScaleNormal="100" zoomScaleSheetLayoutView="110" workbookViewId="0">
      <selection activeCell="J40" sqref="J40"/>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110" customWidth="1"/>
    <col min="27" max="27" width="11" style="110" customWidth="1"/>
    <col min="28" max="28" width="12.28515625" style="110" customWidth="1"/>
    <col min="29" max="41" width="14.7109375" style="110" customWidth="1"/>
    <col min="42" max="42" width="11.42578125" style="110" customWidth="1"/>
    <col min="43" max="43" width="10.42578125" style="110" bestFit="1" customWidth="1"/>
    <col min="44" max="44" width="9.42578125" style="110" bestFit="1" customWidth="1"/>
    <col min="45" max="45" width="11.42578125" style="110" bestFit="1" customWidth="1"/>
    <col min="46" max="46" width="9.85546875" style="110" bestFit="1" customWidth="1"/>
    <col min="47" max="47" width="11.85546875" style="110" bestFit="1" customWidth="1"/>
    <col min="48" max="48" width="11.42578125" style="110" customWidth="1"/>
    <col min="49" max="49" width="9.42578125" style="110" bestFit="1" customWidth="1"/>
    <col min="50" max="50" width="11.42578125" style="110" bestFit="1" customWidth="1"/>
    <col min="51" max="52" width="8.140625" style="110" bestFit="1" customWidth="1"/>
    <col min="53" max="53" width="5.5703125" style="110" bestFit="1" customWidth="1"/>
    <col min="54" max="54" width="6.85546875" style="110" bestFit="1" customWidth="1"/>
    <col min="55" max="55" width="11.42578125" style="111"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75"/>
      <c r="AA1" s="610" t="s">
        <v>83</v>
      </c>
      <c r="AB1" s="610" t="s">
        <v>84</v>
      </c>
      <c r="AC1" s="610" t="s">
        <v>245</v>
      </c>
      <c r="AD1" s="610" t="s">
        <v>246</v>
      </c>
      <c r="AE1" s="610" t="s">
        <v>247</v>
      </c>
      <c r="AF1" s="610" t="s">
        <v>248</v>
      </c>
      <c r="AG1" s="610" t="s">
        <v>249</v>
      </c>
      <c r="AH1" s="610" t="s">
        <v>250</v>
      </c>
      <c r="AI1" s="610" t="s">
        <v>251</v>
      </c>
      <c r="AJ1" s="610" t="s">
        <v>194</v>
      </c>
      <c r="AK1" s="610" t="s">
        <v>252</v>
      </c>
      <c r="AL1" s="610" t="s">
        <v>253</v>
      </c>
      <c r="AM1" s="610" t="s">
        <v>193</v>
      </c>
      <c r="AN1" s="610" t="s">
        <v>90</v>
      </c>
      <c r="AO1" s="610" t="s">
        <v>254</v>
      </c>
    </row>
    <row r="2" spans="1:52" ht="15.75">
      <c r="C2" s="29"/>
      <c r="AA2" s="611">
        <v>2018</v>
      </c>
      <c r="AB2" s="612" t="s">
        <v>255</v>
      </c>
      <c r="AC2" s="613">
        <v>1244.9377203524073</v>
      </c>
      <c r="AD2" s="613">
        <v>1211.9750093993237</v>
      </c>
      <c r="AE2" s="613">
        <v>791.49427129676553</v>
      </c>
      <c r="AF2" s="613">
        <v>675.30698828346669</v>
      </c>
      <c r="AG2" s="613">
        <v>603.45144511966828</v>
      </c>
      <c r="AH2" s="613">
        <v>1179.8771409278174</v>
      </c>
      <c r="AI2" s="613">
        <v>1147.7334912137239</v>
      </c>
      <c r="AJ2" s="613">
        <v>1367.2641787828934</v>
      </c>
      <c r="AK2" s="613">
        <v>1314.3867269358188</v>
      </c>
      <c r="AL2" s="613">
        <v>881.64906266228866</v>
      </c>
      <c r="AM2" s="613">
        <v>1001.727901603603</v>
      </c>
      <c r="AN2" s="613">
        <v>830.73716086907916</v>
      </c>
      <c r="AO2" s="613">
        <v>988.8134341021622</v>
      </c>
    </row>
    <row r="3" spans="1:52" ht="15.75">
      <c r="C3" s="29"/>
      <c r="AA3" s="278"/>
      <c r="AB3" s="152" t="s">
        <v>256</v>
      </c>
      <c r="AC3" s="148">
        <v>1205.0977916058805</v>
      </c>
      <c r="AD3" s="148">
        <v>1166.3925502521067</v>
      </c>
      <c r="AE3" s="148">
        <v>773.78298207632838</v>
      </c>
      <c r="AF3" s="148">
        <v>655.58766545592266</v>
      </c>
      <c r="AG3" s="148">
        <v>546.85441345239281</v>
      </c>
      <c r="AH3" s="148">
        <v>1147.1418164357174</v>
      </c>
      <c r="AI3" s="148">
        <v>1079.6468291819958</v>
      </c>
      <c r="AJ3" s="148">
        <v>1323.194807968694</v>
      </c>
      <c r="AK3" s="148">
        <v>1269.8799395792907</v>
      </c>
      <c r="AL3" s="148">
        <v>890.7376785457194</v>
      </c>
      <c r="AM3" s="148">
        <v>973.20387533792439</v>
      </c>
      <c r="AN3" s="148">
        <v>844.4255873649696</v>
      </c>
      <c r="AO3" s="148">
        <v>932.65503427282329</v>
      </c>
    </row>
    <row r="4" spans="1:52" ht="15.75">
      <c r="A4" s="29"/>
      <c r="AA4" s="278"/>
      <c r="AB4" s="152" t="s">
        <v>257</v>
      </c>
      <c r="AC4" s="148">
        <v>1215</v>
      </c>
      <c r="AD4" s="148">
        <v>1161</v>
      </c>
      <c r="AE4" s="148">
        <v>763</v>
      </c>
      <c r="AF4" s="148">
        <v>641</v>
      </c>
      <c r="AG4" s="148">
        <v>528</v>
      </c>
      <c r="AH4" s="148">
        <v>1122</v>
      </c>
      <c r="AI4" s="148">
        <v>1051</v>
      </c>
      <c r="AJ4" s="148">
        <v>1345</v>
      </c>
      <c r="AK4" s="148">
        <v>1200</v>
      </c>
      <c r="AL4" s="148">
        <v>887</v>
      </c>
      <c r="AM4" s="148">
        <v>946</v>
      </c>
      <c r="AN4" s="148">
        <v>831</v>
      </c>
      <c r="AO4" s="148">
        <v>906</v>
      </c>
      <c r="AP4" s="149"/>
      <c r="AQ4" s="149"/>
    </row>
    <row r="5" spans="1:52">
      <c r="AA5" s="278"/>
      <c r="AB5" s="152" t="s">
        <v>258</v>
      </c>
      <c r="AC5" s="148">
        <v>1210.3537823566128</v>
      </c>
      <c r="AD5" s="148">
        <v>1140.9782265158212</v>
      </c>
      <c r="AE5" s="148">
        <v>726.49689563709092</v>
      </c>
      <c r="AF5" s="148">
        <v>621.23315039754857</v>
      </c>
      <c r="AG5" s="148">
        <v>502.33024665837706</v>
      </c>
      <c r="AH5" s="148">
        <v>1122.1453478734006</v>
      </c>
      <c r="AI5" s="148">
        <v>1012.5066988087464</v>
      </c>
      <c r="AJ5" s="148">
        <v>1264.8710616037226</v>
      </c>
      <c r="AK5" s="148">
        <v>1159.2795651101476</v>
      </c>
      <c r="AL5" s="148">
        <v>888.95784405757706</v>
      </c>
      <c r="AM5" s="148">
        <v>912.93785930670288</v>
      </c>
      <c r="AN5" s="148">
        <v>830.75183084872515</v>
      </c>
      <c r="AO5" s="148">
        <v>919.17435299526699</v>
      </c>
      <c r="AP5" s="149"/>
      <c r="AQ5" s="149"/>
    </row>
    <row r="6" spans="1:52">
      <c r="AA6" s="278"/>
      <c r="AB6" s="152" t="s">
        <v>259</v>
      </c>
      <c r="AC6" s="148">
        <v>1214.98</v>
      </c>
      <c r="AD6" s="148">
        <v>1107.81</v>
      </c>
      <c r="AE6" s="148">
        <v>731.53</v>
      </c>
      <c r="AF6" s="148">
        <v>635.65</v>
      </c>
      <c r="AG6" s="148">
        <v>473.18</v>
      </c>
      <c r="AH6" s="148">
        <v>1124.8599999999999</v>
      </c>
      <c r="AI6" s="148">
        <v>1018.99</v>
      </c>
      <c r="AJ6" s="148">
        <v>1233.1099999999999</v>
      </c>
      <c r="AK6" s="148">
        <v>1141.1199999999999</v>
      </c>
      <c r="AL6" s="148">
        <v>877.93</v>
      </c>
      <c r="AM6" s="148">
        <v>1153.74</v>
      </c>
      <c r="AN6" s="148">
        <v>829.7</v>
      </c>
      <c r="AO6" s="148">
        <v>955.5</v>
      </c>
      <c r="AP6" s="149"/>
      <c r="AQ6" s="149"/>
      <c r="AR6" s="809"/>
      <c r="AS6" s="809"/>
      <c r="AT6" s="809"/>
      <c r="AU6" s="809"/>
      <c r="AV6" s="809"/>
      <c r="AW6" s="809"/>
      <c r="AX6" s="809"/>
      <c r="AY6" s="809"/>
      <c r="AZ6" s="809"/>
    </row>
    <row r="7" spans="1:52">
      <c r="AA7" s="278"/>
      <c r="AB7" s="152" t="s">
        <v>260</v>
      </c>
      <c r="AC7" s="148">
        <v>1213.6341004966873</v>
      </c>
      <c r="AD7" s="148">
        <v>1081.4857685953796</v>
      </c>
      <c r="AE7" s="148">
        <v>734.25997488542771</v>
      </c>
      <c r="AF7" s="148">
        <v>620.03349828068372</v>
      </c>
      <c r="AG7" s="148">
        <v>512.63188302660808</v>
      </c>
      <c r="AH7" s="148">
        <v>1139.09499770723</v>
      </c>
      <c r="AI7" s="148">
        <v>1004.9544432594647</v>
      </c>
      <c r="AJ7" s="148">
        <v>1200.0037706556009</v>
      </c>
      <c r="AK7" s="148">
        <v>1133.7883663776292</v>
      </c>
      <c r="AL7" s="148">
        <v>886.03251784418535</v>
      </c>
      <c r="AM7" s="148">
        <v>937.23673995718434</v>
      </c>
      <c r="AN7" s="148">
        <v>835.04833416976146</v>
      </c>
      <c r="AO7" s="148">
        <v>985.76653538801543</v>
      </c>
      <c r="AP7" s="149"/>
      <c r="AQ7" s="149"/>
      <c r="AR7" s="809"/>
      <c r="AS7" s="809"/>
      <c r="AT7" s="809"/>
      <c r="AU7" s="809"/>
      <c r="AV7" s="809"/>
      <c r="AW7" s="809"/>
      <c r="AX7" s="809"/>
      <c r="AY7" s="809"/>
      <c r="AZ7" s="809"/>
    </row>
    <row r="8" spans="1:52">
      <c r="AA8" s="278"/>
      <c r="AB8" s="152" t="s">
        <v>261</v>
      </c>
      <c r="AC8" s="148">
        <v>1248.6199999999999</v>
      </c>
      <c r="AD8" s="148">
        <v>1141.47</v>
      </c>
      <c r="AE8" s="148">
        <v>814.78</v>
      </c>
      <c r="AF8" s="148">
        <v>684.45</v>
      </c>
      <c r="AG8" s="148">
        <v>609.80999999999995</v>
      </c>
      <c r="AH8" s="148">
        <v>1179.8800000000001</v>
      </c>
      <c r="AI8" s="148">
        <v>1053.06</v>
      </c>
      <c r="AJ8" s="148">
        <v>1271.6600000000001</v>
      </c>
      <c r="AK8" s="148">
        <v>1228.6500000000001</v>
      </c>
      <c r="AL8" s="148">
        <v>912.86</v>
      </c>
      <c r="AM8" s="148">
        <v>1077.78</v>
      </c>
      <c r="AN8" s="148">
        <v>899.48</v>
      </c>
      <c r="AO8" s="148">
        <v>991.74</v>
      </c>
      <c r="AP8" s="149"/>
      <c r="AQ8" s="149"/>
    </row>
    <row r="9" spans="1:52">
      <c r="AA9" s="278"/>
      <c r="AB9" s="152" t="s">
        <v>262</v>
      </c>
      <c r="AC9" s="148">
        <v>1347.0982869631312</v>
      </c>
      <c r="AD9" s="148">
        <v>1311.5259753320988</v>
      </c>
      <c r="AE9" s="148">
        <v>898.05617309232605</v>
      </c>
      <c r="AF9" s="148">
        <v>816.84071275724375</v>
      </c>
      <c r="AG9" s="148">
        <v>579.47308776994771</v>
      </c>
      <c r="AH9" s="148">
        <v>1286.0713732944032</v>
      </c>
      <c r="AI9" s="148">
        <v>1247.8755069682045</v>
      </c>
      <c r="AJ9" s="148">
        <v>1545.6943624251594</v>
      </c>
      <c r="AK9" s="148">
        <v>1503.1369315398233</v>
      </c>
      <c r="AL9" s="148">
        <v>933.19006809010045</v>
      </c>
      <c r="AM9" s="148">
        <v>1172.2233784783837</v>
      </c>
      <c r="AN9" s="148">
        <v>982.44573746641231</v>
      </c>
      <c r="AO9" s="148">
        <v>1129.1487614547259</v>
      </c>
      <c r="AP9" s="149"/>
      <c r="AQ9" s="149"/>
    </row>
    <row r="10" spans="1:52">
      <c r="AA10" s="278"/>
      <c r="AB10" s="152" t="s">
        <v>263</v>
      </c>
      <c r="AC10" s="148">
        <v>1260.2952963645851</v>
      </c>
      <c r="AD10" s="148">
        <v>1179.7166373252785</v>
      </c>
      <c r="AE10" s="148">
        <v>870.11363387287633</v>
      </c>
      <c r="AF10" s="148">
        <v>700.16191790719006</v>
      </c>
      <c r="AG10" s="148">
        <v>600.30353724378472</v>
      </c>
      <c r="AH10" s="148">
        <v>1207.3804773072636</v>
      </c>
      <c r="AI10" s="148">
        <v>1083.7178688755805</v>
      </c>
      <c r="AJ10" s="148">
        <v>1302.6263267903605</v>
      </c>
      <c r="AK10" s="148">
        <v>1180.3769282065668</v>
      </c>
      <c r="AL10" s="148">
        <v>919.43223581076222</v>
      </c>
      <c r="AM10" s="148">
        <v>1107.157738434526</v>
      </c>
      <c r="AN10" s="148">
        <v>909.82169561987348</v>
      </c>
      <c r="AO10" s="148">
        <v>1025.3609036666044</v>
      </c>
      <c r="AP10" s="149"/>
      <c r="AQ10" s="149"/>
    </row>
    <row r="11" spans="1:52">
      <c r="AA11" s="278"/>
      <c r="AB11" s="152" t="s">
        <v>264</v>
      </c>
      <c r="AC11" s="148">
        <v>1250.1404648834807</v>
      </c>
      <c r="AD11" s="148">
        <v>1160.5856677607862</v>
      </c>
      <c r="AE11" s="148">
        <v>851.69246448689444</v>
      </c>
      <c r="AF11" s="148">
        <v>715.08420972849308</v>
      </c>
      <c r="AG11" s="148">
        <v>651.63964345145473</v>
      </c>
      <c r="AH11" s="148">
        <v>1187.2711941802495</v>
      </c>
      <c r="AI11" s="148">
        <v>1115.3851512464323</v>
      </c>
      <c r="AJ11" s="148">
        <v>1306.5980404607462</v>
      </c>
      <c r="AK11" s="148">
        <v>1214.0272732700196</v>
      </c>
      <c r="AL11" s="148">
        <v>920.4482611982105</v>
      </c>
      <c r="AM11" s="148">
        <v>1106.4112268070562</v>
      </c>
      <c r="AN11" s="148">
        <v>905.75892189993226</v>
      </c>
      <c r="AO11" s="148">
        <v>1011.6602951847055</v>
      </c>
      <c r="AP11" s="149"/>
      <c r="AQ11" s="150"/>
    </row>
    <row r="12" spans="1:52">
      <c r="AA12" s="278"/>
      <c r="AB12" s="152" t="s">
        <v>265</v>
      </c>
      <c r="AC12" s="148">
        <v>1227</v>
      </c>
      <c r="AD12" s="148">
        <v>1143</v>
      </c>
      <c r="AE12" s="148">
        <v>773</v>
      </c>
      <c r="AF12" s="148">
        <v>661.02081081619406</v>
      </c>
      <c r="AG12" s="148">
        <v>557</v>
      </c>
      <c r="AH12" s="148">
        <v>1139</v>
      </c>
      <c r="AI12" s="148">
        <v>1082</v>
      </c>
      <c r="AJ12" s="148">
        <v>1269</v>
      </c>
      <c r="AK12" s="148">
        <v>1196</v>
      </c>
      <c r="AL12" s="148">
        <v>895.14622166409595</v>
      </c>
      <c r="AM12" s="148">
        <v>1024.5158690011792</v>
      </c>
      <c r="AN12" s="148">
        <v>862.82839837070139</v>
      </c>
      <c r="AO12" s="148">
        <v>978.10258938175616</v>
      </c>
      <c r="AP12" s="149"/>
      <c r="AQ12" s="150"/>
    </row>
    <row r="13" spans="1:52">
      <c r="AA13" s="279"/>
      <c r="AB13" s="153" t="s">
        <v>266</v>
      </c>
      <c r="AC13" s="151">
        <v>1193.228308727744</v>
      </c>
      <c r="AD13" s="151">
        <v>1093.2327973908623</v>
      </c>
      <c r="AE13" s="151">
        <v>699.39784261995237</v>
      </c>
      <c r="AF13" s="151">
        <v>569.37787496593137</v>
      </c>
      <c r="AG13" s="151">
        <v>459.30237507850131</v>
      </c>
      <c r="AH13" s="151">
        <v>1118.554292895958</v>
      </c>
      <c r="AI13" s="151">
        <v>1046.1822553515808</v>
      </c>
      <c r="AJ13" s="151">
        <v>1193.1936392912191</v>
      </c>
      <c r="AK13" s="151">
        <v>1114.5372114252759</v>
      </c>
      <c r="AL13" s="151">
        <v>825.33283752193165</v>
      </c>
      <c r="AM13" s="151">
        <v>922.9465217132298</v>
      </c>
      <c r="AN13" s="151">
        <v>763.03145652156502</v>
      </c>
      <c r="AO13" s="151">
        <v>1020.3320976625814</v>
      </c>
      <c r="AP13" s="149"/>
      <c r="AQ13" s="150"/>
    </row>
    <row r="14" spans="1:52">
      <c r="AA14" s="614">
        <v>2019</v>
      </c>
      <c r="AB14" s="612" t="s">
        <v>267</v>
      </c>
      <c r="AC14" s="615">
        <v>1150.52</v>
      </c>
      <c r="AD14" s="615">
        <v>1085.3422457144688</v>
      </c>
      <c r="AE14" s="615">
        <v>708.80057364710183</v>
      </c>
      <c r="AF14" s="615">
        <v>616.88839941316814</v>
      </c>
      <c r="AG14" s="615">
        <v>502.92524105560915</v>
      </c>
      <c r="AH14" s="615">
        <v>1083.2431969792478</v>
      </c>
      <c r="AI14" s="615">
        <v>1018.722329123957</v>
      </c>
      <c r="AJ14" s="615">
        <v>1183.9390948755583</v>
      </c>
      <c r="AK14" s="615">
        <v>1112.9124889884556</v>
      </c>
      <c r="AL14" s="613">
        <v>803.43181110889395</v>
      </c>
      <c r="AM14" s="613">
        <v>901.85897993849005</v>
      </c>
      <c r="AN14" s="613">
        <v>749.93344690545268</v>
      </c>
      <c r="AO14" s="616">
        <v>872.89148533435616</v>
      </c>
      <c r="AP14" s="149"/>
      <c r="AQ14" s="150"/>
    </row>
    <row r="15" spans="1:52">
      <c r="AA15" s="280"/>
      <c r="AB15" s="152" t="s">
        <v>256</v>
      </c>
      <c r="AC15" s="412">
        <v>1113.3699999999999</v>
      </c>
      <c r="AD15" s="412">
        <v>1033.99</v>
      </c>
      <c r="AE15" s="412">
        <v>691.28</v>
      </c>
      <c r="AF15" s="412">
        <v>614.96</v>
      </c>
      <c r="AG15" s="412">
        <v>467.33</v>
      </c>
      <c r="AH15" s="412">
        <v>1044.22</v>
      </c>
      <c r="AI15" s="412">
        <v>975</v>
      </c>
      <c r="AJ15" s="412">
        <v>1133.1300000000001</v>
      </c>
      <c r="AK15" s="412">
        <v>1025.98</v>
      </c>
      <c r="AL15" s="148"/>
      <c r="AM15" s="148"/>
      <c r="AN15" s="148"/>
      <c r="AO15" s="282"/>
      <c r="AP15" s="149"/>
      <c r="AQ15" s="150"/>
    </row>
    <row r="16" spans="1:52">
      <c r="AA16" s="280"/>
      <c r="AB16" s="152" t="s">
        <v>257</v>
      </c>
      <c r="AC16" s="412">
        <v>1102.28</v>
      </c>
      <c r="AD16" s="412">
        <v>995.62</v>
      </c>
      <c r="AE16" s="412">
        <v>665.86</v>
      </c>
      <c r="AF16" s="412"/>
      <c r="AG16" s="412">
        <v>421.93</v>
      </c>
      <c r="AH16" s="412">
        <v>1004.87</v>
      </c>
      <c r="AI16" s="412">
        <v>892.81</v>
      </c>
      <c r="AJ16" s="412">
        <v>1109.6400000000001</v>
      </c>
      <c r="AK16" s="412">
        <v>974.72</v>
      </c>
      <c r="AL16" s="148"/>
      <c r="AM16" s="148"/>
      <c r="AN16" s="148"/>
      <c r="AO16" s="282"/>
      <c r="AP16" s="149"/>
      <c r="AQ16" s="150"/>
    </row>
    <row r="17" spans="1:43">
      <c r="AA17" s="280"/>
      <c r="AB17" s="152" t="s">
        <v>258</v>
      </c>
      <c r="AC17" s="412">
        <v>1128.47</v>
      </c>
      <c r="AD17" s="412">
        <v>961.18</v>
      </c>
      <c r="AE17" s="412">
        <v>660.5</v>
      </c>
      <c r="AF17" s="412"/>
      <c r="AG17" s="412">
        <v>423.05</v>
      </c>
      <c r="AH17" s="412">
        <v>993</v>
      </c>
      <c r="AI17" s="412">
        <v>831.23</v>
      </c>
      <c r="AJ17" s="412">
        <v>1044.71</v>
      </c>
      <c r="AK17" s="412">
        <v>920.84</v>
      </c>
      <c r="AL17" s="148"/>
      <c r="AM17" s="148"/>
      <c r="AN17" s="148"/>
      <c r="AO17" s="282"/>
      <c r="AP17" s="149"/>
      <c r="AQ17" s="150"/>
    </row>
    <row r="18" spans="1:43">
      <c r="AA18" s="280"/>
      <c r="AB18" s="152" t="s">
        <v>259</v>
      </c>
      <c r="AC18" s="412">
        <v>1142.3223370996991</v>
      </c>
      <c r="AD18" s="412">
        <v>975.00668309631396</v>
      </c>
      <c r="AE18" s="412">
        <v>656.41175286937414</v>
      </c>
      <c r="AF18" s="412">
        <v>517.98293001466266</v>
      </c>
      <c r="AG18" s="412">
        <v>385.52176270067287</v>
      </c>
      <c r="AH18" s="412">
        <v>1037.7667731080157</v>
      </c>
      <c r="AI18" s="412">
        <v>847.84992211775796</v>
      </c>
      <c r="AJ18" s="412">
        <v>1046.8595379287863</v>
      </c>
      <c r="AK18" s="412">
        <v>900.9612324901351</v>
      </c>
      <c r="AL18" s="148">
        <v>755.80685655035245</v>
      </c>
      <c r="AM18" s="148">
        <v>787.42810375245131</v>
      </c>
      <c r="AN18" s="148">
        <v>701.47832963047847</v>
      </c>
      <c r="AO18" s="282">
        <v>850.98013752881684</v>
      </c>
      <c r="AP18" s="149"/>
      <c r="AQ18" s="150"/>
    </row>
    <row r="19" spans="1:43">
      <c r="AA19" s="280"/>
      <c r="AB19" s="152" t="s">
        <v>260</v>
      </c>
      <c r="AC19" s="412">
        <v>1174.7339539134925</v>
      </c>
      <c r="AD19" s="412">
        <v>1005.1291156601344</v>
      </c>
      <c r="AE19" s="412">
        <v>723.2424079851844</v>
      </c>
      <c r="AF19" s="412">
        <v>559.99645643581778</v>
      </c>
      <c r="AG19" s="412">
        <v>475.47178459105942</v>
      </c>
      <c r="AH19" s="412">
        <v>1079.3174342229029</v>
      </c>
      <c r="AI19" s="412">
        <v>863.75522615390423</v>
      </c>
      <c r="AJ19" s="412">
        <v>1013.5734253717709</v>
      </c>
      <c r="AK19" s="412">
        <v>924.0492938578036</v>
      </c>
      <c r="AL19" s="148">
        <v>737.31082587983997</v>
      </c>
      <c r="AM19" s="148">
        <v>859.62132266740116</v>
      </c>
      <c r="AN19" s="148">
        <v>757.94842690433995</v>
      </c>
      <c r="AO19" s="282">
        <v>973.95988903357886</v>
      </c>
      <c r="AP19" s="149"/>
      <c r="AQ19" s="150"/>
    </row>
    <row r="20" spans="1:43">
      <c r="B20" s="195"/>
      <c r="AA20" s="280"/>
      <c r="AB20" s="152" t="s">
        <v>261</v>
      </c>
      <c r="AC20" s="412">
        <v>1226</v>
      </c>
      <c r="AD20" s="412">
        <v>1059</v>
      </c>
      <c r="AE20" s="412">
        <v>837</v>
      </c>
      <c r="AF20" s="412">
        <v>643</v>
      </c>
      <c r="AG20" s="412">
        <v>635</v>
      </c>
      <c r="AH20" s="412">
        <v>1151</v>
      </c>
      <c r="AI20" s="412">
        <v>947</v>
      </c>
      <c r="AJ20" s="412">
        <v>1112</v>
      </c>
      <c r="AK20" s="412">
        <v>994</v>
      </c>
      <c r="AL20" s="148">
        <v>757</v>
      </c>
      <c r="AM20" s="148">
        <v>951</v>
      </c>
      <c r="AN20" s="148">
        <v>828</v>
      </c>
      <c r="AO20" s="282">
        <v>1043</v>
      </c>
      <c r="AP20" s="149"/>
      <c r="AQ20" s="150"/>
    </row>
    <row r="21" spans="1:43">
      <c r="AA21" s="280"/>
      <c r="AB21" s="152" t="s">
        <v>262</v>
      </c>
      <c r="AC21" s="412">
        <v>1259.4779887329491</v>
      </c>
      <c r="AD21" s="412">
        <v>1118.1080402611071</v>
      </c>
      <c r="AE21" s="412">
        <v>866.20834791471862</v>
      </c>
      <c r="AF21" s="412">
        <v>630.6165091769625</v>
      </c>
      <c r="AG21" s="412">
        <v>625.56267568647934</v>
      </c>
      <c r="AH21" s="412">
        <v>1182.2595968369517</v>
      </c>
      <c r="AI21" s="412">
        <v>957.72470337851394</v>
      </c>
      <c r="AJ21" s="412">
        <v>1153.0811988387104</v>
      </c>
      <c r="AK21" s="412">
        <v>1036.3631511769252</v>
      </c>
      <c r="AL21" s="148">
        <v>764.34328011244133</v>
      </c>
      <c r="AM21" s="148">
        <v>1005.9053471574844</v>
      </c>
      <c r="AN21" s="148">
        <v>849.38427911718588</v>
      </c>
      <c r="AO21" s="282">
        <v>1097.285555567998</v>
      </c>
      <c r="AP21" s="149"/>
      <c r="AQ21" s="150"/>
    </row>
    <row r="22" spans="1:43">
      <c r="AA22" s="280"/>
      <c r="AB22" s="152" t="s">
        <v>263</v>
      </c>
      <c r="AC22" s="412">
        <v>1302.3001821523353</v>
      </c>
      <c r="AD22" s="412">
        <v>1114.8452285754072</v>
      </c>
      <c r="AE22" s="412">
        <v>866.41509770511755</v>
      </c>
      <c r="AF22" s="412">
        <v>547.93337975894281</v>
      </c>
      <c r="AG22" s="412">
        <v>568.02270722114906</v>
      </c>
      <c r="AH22" s="412">
        <v>1215.9427730195976</v>
      </c>
      <c r="AI22" s="412">
        <v>930.76662564077708</v>
      </c>
      <c r="AJ22" s="412">
        <v>1123.1920650042739</v>
      </c>
      <c r="AK22" s="412">
        <v>1020.01009556267</v>
      </c>
      <c r="AL22" s="148">
        <v>742.62587724928574</v>
      </c>
      <c r="AM22" s="148">
        <v>956.74951825267226</v>
      </c>
      <c r="AN22" s="148">
        <v>855.65603702429178</v>
      </c>
      <c r="AO22" s="282">
        <v>1123.7200734155876</v>
      </c>
      <c r="AP22" s="149"/>
      <c r="AQ22" s="150"/>
    </row>
    <row r="23" spans="1:43">
      <c r="AA23" s="280"/>
      <c r="AB23" s="152" t="s">
        <v>264</v>
      </c>
      <c r="AC23" s="412">
        <v>1322.5584316988486</v>
      </c>
      <c r="AD23" s="412">
        <v>1111.2421291887122</v>
      </c>
      <c r="AE23" s="412">
        <v>952.65280867133777</v>
      </c>
      <c r="AF23" s="412">
        <v>598.63231567236835</v>
      </c>
      <c r="AG23" s="412">
        <v>673.33452854296888</v>
      </c>
      <c r="AH23" s="412">
        <v>1217.8173143107708</v>
      </c>
      <c r="AI23" s="412">
        <v>963.16784863265025</v>
      </c>
      <c r="AJ23" s="412">
        <v>1102.2596221617123</v>
      </c>
      <c r="AK23" s="412">
        <v>1003.6863592776754</v>
      </c>
      <c r="AL23" s="148">
        <v>690.26011703206677</v>
      </c>
      <c r="AM23" s="148">
        <v>1052.3662829093148</v>
      </c>
      <c r="AN23" s="148">
        <v>934.84486396410432</v>
      </c>
      <c r="AO23" s="282">
        <v>1170.922510544515</v>
      </c>
      <c r="AP23" s="149"/>
      <c r="AQ23" s="150"/>
    </row>
    <row r="24" spans="1:43">
      <c r="AA24" s="280"/>
      <c r="AB24" s="152" t="s">
        <v>265</v>
      </c>
      <c r="AC24" s="412">
        <v>1286.1456344032895</v>
      </c>
      <c r="AD24" s="412">
        <v>1071.0927673376962</v>
      </c>
      <c r="AE24" s="412">
        <v>873.21716144085349</v>
      </c>
      <c r="AF24" s="412">
        <v>581.47937190328241</v>
      </c>
      <c r="AG24" s="412">
        <v>593.77585583729558</v>
      </c>
      <c r="AH24" s="412">
        <v>1159.0176554722323</v>
      </c>
      <c r="AI24" s="412">
        <v>935.04612302522264</v>
      </c>
      <c r="AJ24" s="412">
        <v>1072.7373603442013</v>
      </c>
      <c r="AK24" s="412">
        <v>964.11803060088289</v>
      </c>
      <c r="AL24" s="148">
        <v>744.57185039231399</v>
      </c>
      <c r="AM24" s="148">
        <v>987.11878810234248</v>
      </c>
      <c r="AN24" s="148">
        <v>850.96926348321301</v>
      </c>
      <c r="AO24" s="282">
        <v>1174.5602243778724</v>
      </c>
      <c r="AP24" s="149"/>
      <c r="AQ24" s="150"/>
    </row>
    <row r="25" spans="1:43">
      <c r="AA25" s="283"/>
      <c r="AB25" s="153" t="s">
        <v>266</v>
      </c>
      <c r="AC25" s="413">
        <v>1262.7654257803547</v>
      </c>
      <c r="AD25" s="413">
        <v>1022.3404254600141</v>
      </c>
      <c r="AE25" s="413">
        <v>765.33785887978036</v>
      </c>
      <c r="AF25" s="413">
        <v>531.55805764861009</v>
      </c>
      <c r="AG25" s="413">
        <v>487.71166057002284</v>
      </c>
      <c r="AH25" s="413">
        <v>1125.7338356586456</v>
      </c>
      <c r="AI25" s="413">
        <v>909.04766422044042</v>
      </c>
      <c r="AJ25" s="413">
        <v>1022.1145451184774</v>
      </c>
      <c r="AK25" s="413">
        <v>941.94080456708127</v>
      </c>
      <c r="AL25" s="151">
        <v>698.10098895120109</v>
      </c>
      <c r="AM25" s="151">
        <v>912.15460398944811</v>
      </c>
      <c r="AN25" s="151">
        <v>761.81053047775151</v>
      </c>
      <c r="AO25" s="151">
        <v>1253.4886081720047</v>
      </c>
      <c r="AP25" s="149"/>
      <c r="AQ25" s="150"/>
    </row>
    <row r="26" spans="1:43">
      <c r="AA26" s="614">
        <v>2020</v>
      </c>
      <c r="AB26" s="612" t="s">
        <v>267</v>
      </c>
      <c r="AC26" s="615">
        <v>1182.5486074690564</v>
      </c>
      <c r="AD26" s="615">
        <v>1013.1226478077317</v>
      </c>
      <c r="AE26" s="615">
        <v>678.88187798006561</v>
      </c>
      <c r="AF26" s="615">
        <v>492.52866688941913</v>
      </c>
      <c r="AG26" s="615">
        <v>420.35657583996664</v>
      </c>
      <c r="AH26" s="615">
        <v>1084.8843741563262</v>
      </c>
      <c r="AI26" s="615">
        <v>884.10912988552684</v>
      </c>
      <c r="AJ26" s="615">
        <v>1059.2372983898131</v>
      </c>
      <c r="AK26" s="615">
        <v>922.2517159297164</v>
      </c>
      <c r="AL26" s="613">
        <v>659.17284176519922</v>
      </c>
      <c r="AM26" s="613">
        <v>853.24698765111089</v>
      </c>
      <c r="AN26" s="613">
        <v>723.72853942466497</v>
      </c>
      <c r="AO26" s="613">
        <v>1235.8480621630194</v>
      </c>
      <c r="AP26" s="149"/>
      <c r="AQ26" s="150"/>
    </row>
    <row r="27" spans="1:43">
      <c r="AA27" s="280"/>
      <c r="AB27" s="152" t="s">
        <v>256</v>
      </c>
      <c r="AC27" s="412">
        <v>1179.32</v>
      </c>
      <c r="AD27" s="412">
        <v>1026.03</v>
      </c>
      <c r="AE27" s="412">
        <v>718.88</v>
      </c>
      <c r="AF27" s="412">
        <v>521.24</v>
      </c>
      <c r="AG27" s="412">
        <v>493.35</v>
      </c>
      <c r="AH27" s="412">
        <v>1087.03</v>
      </c>
      <c r="AI27" s="412">
        <v>895.62</v>
      </c>
      <c r="AJ27" s="412">
        <v>1046.97</v>
      </c>
      <c r="AK27" s="412">
        <v>933.12</v>
      </c>
      <c r="AL27" s="148"/>
      <c r="AM27" s="148"/>
      <c r="AN27" s="148"/>
      <c r="AO27" s="148"/>
      <c r="AP27" s="149"/>
      <c r="AQ27" s="150"/>
    </row>
    <row r="28" spans="1:43">
      <c r="AA28" s="280"/>
      <c r="AB28" s="152" t="s">
        <v>257</v>
      </c>
      <c r="AC28" s="412">
        <v>1186.9685114940019</v>
      </c>
      <c r="AD28" s="412">
        <v>982.7835914300116</v>
      </c>
      <c r="AE28" s="412">
        <v>685.17841172507531</v>
      </c>
      <c r="AF28" s="412">
        <v>497.34165050590627</v>
      </c>
      <c r="AG28" s="412">
        <v>408.35337700259043</v>
      </c>
      <c r="AH28" s="412">
        <v>1055.4688836707203</v>
      </c>
      <c r="AI28" s="412">
        <v>847.72285400600651</v>
      </c>
      <c r="AJ28" s="412">
        <v>987.1229264951769</v>
      </c>
      <c r="AK28" s="412">
        <v>824.79753363071234</v>
      </c>
      <c r="AL28" s="148">
        <v>668.3406672092384</v>
      </c>
      <c r="AM28" s="148">
        <v>854.53812829775211</v>
      </c>
      <c r="AN28" s="148">
        <v>702.37644074838113</v>
      </c>
      <c r="AO28" s="148">
        <v>907.38420245134012</v>
      </c>
      <c r="AP28" s="149"/>
      <c r="AQ28" s="150"/>
    </row>
    <row r="29" spans="1:43">
      <c r="A29" s="68"/>
      <c r="AA29" s="280"/>
      <c r="AB29" s="152" t="s">
        <v>258</v>
      </c>
      <c r="AC29" s="412">
        <v>1168.3821705789146</v>
      </c>
      <c r="AD29" s="412">
        <v>963.80645586775529</v>
      </c>
      <c r="AE29" s="412">
        <v>658.48780496145446</v>
      </c>
      <c r="AF29" s="412">
        <v>470.39175025807145</v>
      </c>
      <c r="AG29" s="412">
        <v>373.08257543276517</v>
      </c>
      <c r="AH29" s="412">
        <v>1025.5163459311359</v>
      </c>
      <c r="AI29" s="412">
        <v>804.76810185574493</v>
      </c>
      <c r="AJ29" s="412">
        <v>1011.9651072101628</v>
      </c>
      <c r="AK29" s="412">
        <v>828.068503393367</v>
      </c>
      <c r="AL29" s="148">
        <v>673.33062540048206</v>
      </c>
      <c r="AM29" s="148">
        <v>851.96433153703197</v>
      </c>
      <c r="AN29" s="148">
        <v>627.58855139504817</v>
      </c>
      <c r="AO29" s="148">
        <v>856.01689390117713</v>
      </c>
      <c r="AP29" s="149"/>
      <c r="AQ29" s="150"/>
    </row>
    <row r="30" spans="1:43">
      <c r="AA30" s="280"/>
      <c r="AB30" s="152" t="s">
        <v>259</v>
      </c>
      <c r="AC30" s="412">
        <v>1173.6151524008114</v>
      </c>
      <c r="AD30" s="412">
        <v>1006.5768482190971</v>
      </c>
      <c r="AE30" s="412">
        <v>694.80732236848485</v>
      </c>
      <c r="AF30" s="412">
        <v>519.22817401869338</v>
      </c>
      <c r="AG30" s="412">
        <v>407.12196007629632</v>
      </c>
      <c r="AH30" s="412">
        <v>1061.3699339023872</v>
      </c>
      <c r="AI30" s="412">
        <v>842.33648680948704</v>
      </c>
      <c r="AJ30" s="412">
        <v>1001.3814285869647</v>
      </c>
      <c r="AK30" s="412">
        <v>861.99786409744934</v>
      </c>
      <c r="AL30" s="148">
        <v>712.20922882868717</v>
      </c>
      <c r="AM30" s="148">
        <v>857.05825350339319</v>
      </c>
      <c r="AN30" s="148">
        <v>701.30541571102867</v>
      </c>
      <c r="AO30" s="148">
        <v>911.45454096250478</v>
      </c>
      <c r="AP30" s="149"/>
      <c r="AQ30" s="150"/>
    </row>
    <row r="31" spans="1:43">
      <c r="AA31" s="280"/>
      <c r="AB31" s="152" t="s">
        <v>260</v>
      </c>
      <c r="AC31" s="412">
        <v>1270.9732325875721</v>
      </c>
      <c r="AD31" s="412">
        <v>1060.9349542233781</v>
      </c>
      <c r="AE31" s="412">
        <v>787.24771255028691</v>
      </c>
      <c r="AF31" s="412">
        <v>605.37356606107141</v>
      </c>
      <c r="AG31" s="412">
        <v>576.08250714885287</v>
      </c>
      <c r="AH31" s="412">
        <v>1141.5781114541621</v>
      </c>
      <c r="AI31" s="412">
        <v>912.81012505695116</v>
      </c>
      <c r="AJ31" s="412">
        <v>1056.8213345432034</v>
      </c>
      <c r="AK31" s="412">
        <v>942.43222912019235</v>
      </c>
      <c r="AL31" s="148">
        <v>731.46252326293086</v>
      </c>
      <c r="AM31" s="148">
        <v>926.04609711307478</v>
      </c>
      <c r="AN31" s="148">
        <v>812.28137490078188</v>
      </c>
      <c r="AO31" s="148">
        <v>1117.0919602402282</v>
      </c>
      <c r="AP31" s="149"/>
      <c r="AQ31" s="150"/>
    </row>
    <row r="32" spans="1:43">
      <c r="AA32" s="280"/>
      <c r="AB32" s="152" t="s">
        <v>261</v>
      </c>
      <c r="AC32" s="414">
        <v>1353.7662481524044</v>
      </c>
      <c r="AD32" s="414">
        <v>1163.3935823450713</v>
      </c>
      <c r="AE32" s="414">
        <v>918.69300942325026</v>
      </c>
      <c r="AF32" s="414">
        <v>697.02669913845989</v>
      </c>
      <c r="AG32" s="414">
        <v>631.30515691108985</v>
      </c>
      <c r="AH32" s="414">
        <v>1242.818816479474</v>
      </c>
      <c r="AI32" s="414">
        <v>1078.7370904767572</v>
      </c>
      <c r="AJ32" s="414">
        <v>1154.8164844107396</v>
      </c>
      <c r="AK32" s="414">
        <v>1072.9698874230191</v>
      </c>
      <c r="AL32" s="410">
        <v>836.85052285183724</v>
      </c>
      <c r="AM32" s="410">
        <v>1054.8934994021026</v>
      </c>
      <c r="AN32" s="410">
        <v>904.71496292009533</v>
      </c>
      <c r="AO32" s="410">
        <v>1248.9644218944313</v>
      </c>
    </row>
    <row r="33" spans="4:41">
      <c r="AA33" s="280"/>
      <c r="AB33" s="152" t="s">
        <v>262</v>
      </c>
      <c r="AC33" s="414">
        <v>1556.2943240804457</v>
      </c>
      <c r="AD33" s="414">
        <v>1273.3536042321191</v>
      </c>
      <c r="AE33" s="414">
        <v>1018.6013028085773</v>
      </c>
      <c r="AF33" s="414">
        <v>747.84580669718218</v>
      </c>
      <c r="AG33" s="414">
        <v>682.70603686274876</v>
      </c>
      <c r="AH33" s="414">
        <v>1471.1077944476922</v>
      </c>
      <c r="AI33" s="414">
        <v>1155.1259295371856</v>
      </c>
      <c r="AJ33" s="414">
        <v>1300.9689106023768</v>
      </c>
      <c r="AK33" s="414">
        <v>1207.2523729425507</v>
      </c>
      <c r="AL33" s="410">
        <v>926.35261371507204</v>
      </c>
      <c r="AM33" s="410">
        <v>1191.3517020445292</v>
      </c>
      <c r="AN33" s="410">
        <v>1026.0337301137031</v>
      </c>
      <c r="AO33" s="410">
        <v>1459.1572938192369</v>
      </c>
    </row>
    <row r="34" spans="4:41">
      <c r="AA34" s="280"/>
      <c r="AB34" s="152" t="s">
        <v>263</v>
      </c>
      <c r="AC34" s="414">
        <v>1788.8145625377219</v>
      </c>
      <c r="AD34" s="414">
        <v>1342.1992787891415</v>
      </c>
      <c r="AE34" s="414">
        <v>1061.2817540578631</v>
      </c>
      <c r="AF34" s="414">
        <v>757.36171425338944</v>
      </c>
      <c r="AG34" s="414">
        <v>675.67404323960557</v>
      </c>
      <c r="AH34" s="414">
        <v>1597.680724197221</v>
      </c>
      <c r="AI34" s="414">
        <v>1203.9207057682861</v>
      </c>
      <c r="AJ34" s="414">
        <v>1380.2484521244992</v>
      </c>
      <c r="AK34" s="414">
        <v>1262.5743541341453</v>
      </c>
      <c r="AL34" s="414">
        <v>958.85630337607472</v>
      </c>
      <c r="AM34" s="414">
        <v>1169.2018756294137</v>
      </c>
      <c r="AN34" s="414">
        <v>1077.4177964815915</v>
      </c>
      <c r="AO34" s="414">
        <v>1470.011647368716</v>
      </c>
    </row>
    <row r="35" spans="4:41">
      <c r="AA35" s="280"/>
      <c r="AB35" s="152" t="s">
        <v>264</v>
      </c>
      <c r="AC35" s="414">
        <v>1798.8163502164387</v>
      </c>
      <c r="AD35" s="414">
        <v>1409.0497683125698</v>
      </c>
      <c r="AE35" s="414">
        <v>1174.8394252268124</v>
      </c>
      <c r="AF35" s="414">
        <v>911.8220790030731</v>
      </c>
      <c r="AG35" s="414">
        <v>804.55421433952461</v>
      </c>
      <c r="AH35" s="414">
        <v>1596.1014149963585</v>
      </c>
      <c r="AI35" s="414">
        <v>1262.0523872208171</v>
      </c>
      <c r="AJ35" s="414">
        <v>1451.7365339568307</v>
      </c>
      <c r="AK35" s="414">
        <v>1326.6961599462768</v>
      </c>
      <c r="AL35" s="414">
        <v>919.18342353257958</v>
      </c>
      <c r="AM35" s="414">
        <v>1321.8793795177546</v>
      </c>
      <c r="AN35" s="414">
        <v>1110.629364534153</v>
      </c>
      <c r="AO35" s="414">
        <v>1414.3708324766837</v>
      </c>
    </row>
    <row r="36" spans="4:41">
      <c r="Y36" s="110"/>
      <c r="AA36" s="280"/>
      <c r="AB36" s="152" t="s">
        <v>265</v>
      </c>
      <c r="AC36" s="414">
        <v>1754.0225999341226</v>
      </c>
      <c r="AD36" s="414">
        <v>1407.2536535100551</v>
      </c>
      <c r="AE36" s="414">
        <v>1031.1922328794587</v>
      </c>
      <c r="AF36" s="414">
        <v>854.14678988928085</v>
      </c>
      <c r="AG36" s="414">
        <v>750.39544726645136</v>
      </c>
      <c r="AH36" s="414">
        <v>1548.4106062437061</v>
      </c>
      <c r="AI36" s="414">
        <v>1249.0618309873205</v>
      </c>
      <c r="AJ36" s="414">
        <v>1423.6260501377446</v>
      </c>
      <c r="AK36" s="414">
        <v>1294.327948608214</v>
      </c>
      <c r="AL36" s="414">
        <v>892.61833481611461</v>
      </c>
      <c r="AM36" s="414">
        <v>1171.3001068096401</v>
      </c>
      <c r="AN36" s="414">
        <v>970.76117224415668</v>
      </c>
      <c r="AO36" s="414">
        <v>1383.9704600392063</v>
      </c>
    </row>
    <row r="37" spans="4:41">
      <c r="Y37" s="110"/>
      <c r="AA37" s="283"/>
      <c r="AB37" s="153" t="s">
        <v>266</v>
      </c>
      <c r="AC37" s="414">
        <v>1676.905432924535</v>
      </c>
      <c r="AD37" s="414">
        <v>1310.4883467949403</v>
      </c>
      <c r="AE37" s="414">
        <v>878.18043047885737</v>
      </c>
      <c r="AF37" s="414">
        <v>710.9651414084916</v>
      </c>
      <c r="AG37" s="414">
        <v>583.26226697682523</v>
      </c>
      <c r="AH37" s="414">
        <v>1513.7414993887778</v>
      </c>
      <c r="AI37" s="414">
        <v>1207.6110493973135</v>
      </c>
      <c r="AJ37" s="414">
        <v>1371.1291314131408</v>
      </c>
      <c r="AK37" s="414">
        <v>1229.8216728149703</v>
      </c>
      <c r="AL37" s="414">
        <v>887.28035414915598</v>
      </c>
      <c r="AM37" s="414">
        <v>1079.4709985795737</v>
      </c>
      <c r="AN37" s="414">
        <v>877.44804703593502</v>
      </c>
      <c r="AO37" s="414">
        <v>1385.8805988224885</v>
      </c>
    </row>
    <row r="38" spans="4:41">
      <c r="D38" s="371"/>
      <c r="Y38" s="110"/>
      <c r="AA38" s="614">
        <v>2021</v>
      </c>
      <c r="AB38" s="612" t="s">
        <v>267</v>
      </c>
      <c r="AC38" s="615">
        <v>1587.4442586701618</v>
      </c>
      <c r="AD38" s="615">
        <v>1333.9895113629061</v>
      </c>
      <c r="AE38" s="615">
        <v>938.42004548551779</v>
      </c>
      <c r="AF38" s="615">
        <v>750.76040200304078</v>
      </c>
      <c r="AG38" s="615">
        <v>685.04193125133668</v>
      </c>
      <c r="AH38" s="615">
        <v>1435.2069429721903</v>
      </c>
      <c r="AI38" s="615">
        <v>1238.2886440210668</v>
      </c>
      <c r="AJ38" s="615">
        <v>1368.5887597072588</v>
      </c>
      <c r="AK38" s="615">
        <v>1261.111680576224</v>
      </c>
      <c r="AL38" s="613">
        <v>921.58196940783819</v>
      </c>
      <c r="AM38" s="613">
        <v>1092.4302687668398</v>
      </c>
      <c r="AN38" s="613">
        <v>881.83934643115026</v>
      </c>
      <c r="AO38" s="613">
        <v>1364.1349890796423</v>
      </c>
    </row>
    <row r="39" spans="4:41">
      <c r="Y39" s="110"/>
      <c r="AA39" s="280"/>
      <c r="AB39" s="152" t="s">
        <v>256</v>
      </c>
      <c r="AC39" s="412">
        <v>1572.4770874700293</v>
      </c>
      <c r="AD39" s="412">
        <v>1296.0094471799914</v>
      </c>
      <c r="AE39" s="412">
        <v>917.46184893682016</v>
      </c>
      <c r="AF39" s="412">
        <v>724.15282023315399</v>
      </c>
      <c r="AG39" s="412">
        <v>605.15672872270466</v>
      </c>
      <c r="AH39" s="412">
        <v>1430.7730750045876</v>
      </c>
      <c r="AI39" s="412">
        <v>1191.2398512493053</v>
      </c>
      <c r="AJ39" s="412">
        <v>1352.5338659106176</v>
      </c>
      <c r="AK39" s="412">
        <v>1233.379147363479</v>
      </c>
      <c r="AL39" s="148">
        <v>955.08661745074744</v>
      </c>
      <c r="AM39" s="148">
        <v>1038.9789035220344</v>
      </c>
      <c r="AN39" s="148">
        <v>893.80967996253992</v>
      </c>
      <c r="AO39" s="148">
        <v>1272.7522086077406</v>
      </c>
    </row>
    <row r="40" spans="4:41">
      <c r="Y40" s="110"/>
      <c r="AA40" s="280"/>
      <c r="AB40" s="152" t="s">
        <v>257</v>
      </c>
      <c r="AC40" s="412">
        <v>1611.3416508629421</v>
      </c>
      <c r="AD40" s="412">
        <v>1348.9548023334917</v>
      </c>
      <c r="AE40" s="412">
        <v>907.34456897296104</v>
      </c>
      <c r="AF40" s="412">
        <v>726.22063962241327</v>
      </c>
      <c r="AG40" s="412">
        <v>590.66836153267946</v>
      </c>
      <c r="AH40" s="412">
        <v>1466.5475941322777</v>
      </c>
      <c r="AI40" s="412">
        <v>1206.7972477480198</v>
      </c>
      <c r="AJ40" s="412">
        <v>1355.1783661545869</v>
      </c>
      <c r="AK40" s="412">
        <v>1229.5937974622539</v>
      </c>
      <c r="AL40" s="148">
        <v>935.92943627469947</v>
      </c>
      <c r="AM40" s="148">
        <v>1047.9305029311724</v>
      </c>
      <c r="AN40" s="148">
        <v>914.93858963433706</v>
      </c>
      <c r="AO40" s="148">
        <v>1315.359876554312</v>
      </c>
    </row>
    <row r="41" spans="4:41">
      <c r="Y41" s="110"/>
      <c r="AA41" s="280"/>
      <c r="AB41" s="152" t="s">
        <v>258</v>
      </c>
      <c r="AC41" s="412">
        <v>1705.5679796963354</v>
      </c>
      <c r="AD41" s="412">
        <v>1427.9501741909985</v>
      </c>
      <c r="AE41" s="412">
        <v>847.15316704730571</v>
      </c>
      <c r="AF41" s="412">
        <v>691.6990603564501</v>
      </c>
      <c r="AG41" s="412">
        <v>526.91762733854148</v>
      </c>
      <c r="AH41" s="412">
        <v>1548.4815158678132</v>
      </c>
      <c r="AI41" s="412">
        <v>1305.6613235052262</v>
      </c>
      <c r="AJ41" s="412">
        <v>1424.3542821145254</v>
      </c>
      <c r="AK41" s="412">
        <v>1291.812338382495</v>
      </c>
      <c r="AL41" s="148">
        <v>906.09429500675003</v>
      </c>
      <c r="AM41" s="148">
        <v>1051.8886192091179</v>
      </c>
      <c r="AN41" s="148">
        <v>895.23023124636393</v>
      </c>
      <c r="AO41" s="148">
        <v>1319.1678853091701</v>
      </c>
    </row>
    <row r="42" spans="4:41">
      <c r="Y42" s="110"/>
      <c r="AA42" s="280"/>
      <c r="AB42" s="152" t="s">
        <v>259</v>
      </c>
      <c r="AC42" s="412">
        <v>1860.4823399025154</v>
      </c>
      <c r="AD42" s="412">
        <v>1517.7816589879028</v>
      </c>
      <c r="AE42" s="412">
        <v>966.22147088787244</v>
      </c>
      <c r="AF42" s="412">
        <v>775.10753496743212</v>
      </c>
      <c r="AG42" s="412">
        <v>573.38973215229976</v>
      </c>
      <c r="AH42" s="412">
        <v>1656.7374084216303</v>
      </c>
      <c r="AI42" s="412">
        <v>1377.4366080791929</v>
      </c>
      <c r="AJ42" s="412">
        <v>1484.6685136198998</v>
      </c>
      <c r="AK42" s="412">
        <v>1374.2065469948861</v>
      </c>
      <c r="AL42" s="148">
        <v>997.33806801433354</v>
      </c>
      <c r="AM42" s="148">
        <v>1132.5674251130463</v>
      </c>
      <c r="AN42" s="148">
        <v>976.01753979214243</v>
      </c>
      <c r="AO42" s="148">
        <v>1394.8632628718228</v>
      </c>
    </row>
    <row r="43" spans="4:41">
      <c r="Y43" s="110"/>
      <c r="AA43" s="280"/>
      <c r="AB43" s="152" t="s">
        <v>260</v>
      </c>
      <c r="AC43" s="412">
        <v>1967.5383066420657</v>
      </c>
      <c r="AD43" s="412">
        <v>1655.119899577802</v>
      </c>
      <c r="AE43" s="412">
        <v>1135.6012865563866</v>
      </c>
      <c r="AF43" s="412">
        <v>883.69178014720285</v>
      </c>
      <c r="AG43" s="412">
        <v>728.98475705035821</v>
      </c>
      <c r="AH43" s="412">
        <v>1786.0610802877284</v>
      </c>
      <c r="AI43" s="412">
        <v>1449.3969549620585</v>
      </c>
      <c r="AJ43" s="412">
        <v>1644.32861009369</v>
      </c>
      <c r="AK43" s="412">
        <v>1496.0809132567565</v>
      </c>
      <c r="AL43" s="148">
        <v>1079.1828801347806</v>
      </c>
      <c r="AM43" s="148">
        <v>1296.667772989487</v>
      </c>
      <c r="AN43" s="148">
        <v>1062.0253452113241</v>
      </c>
      <c r="AO43" s="148">
        <v>1443.8832554235778</v>
      </c>
    </row>
    <row r="44" spans="4:41">
      <c r="Y44" s="110"/>
      <c r="AA44" s="280"/>
      <c r="AB44" s="152" t="s">
        <v>261</v>
      </c>
      <c r="AC44" s="414">
        <v>2060.2046268287913</v>
      </c>
      <c r="AD44" s="414">
        <v>1828.2241569946916</v>
      </c>
      <c r="AE44" s="414">
        <v>1312.9673130444116</v>
      </c>
      <c r="AF44" s="414">
        <v>1071.8266191078033</v>
      </c>
      <c r="AG44" s="414">
        <v>957.31527115035681</v>
      </c>
      <c r="AH44" s="414">
        <v>1905.9969485026804</v>
      </c>
      <c r="AI44" s="414">
        <v>1596.6828978288947</v>
      </c>
      <c r="AJ44" s="414">
        <v>1776.2505385888637</v>
      </c>
      <c r="AK44" s="414">
        <v>1681.7548356128696</v>
      </c>
      <c r="AL44" s="410">
        <v>1135.6093764313989</v>
      </c>
      <c r="AM44" s="410">
        <v>1516.0525555399086</v>
      </c>
      <c r="AN44" s="410">
        <v>1233.6027698273351</v>
      </c>
      <c r="AO44" s="410">
        <v>1400.1992174661539</v>
      </c>
    </row>
    <row r="45" spans="4:41">
      <c r="Y45" s="110"/>
      <c r="AA45" s="280"/>
      <c r="AB45" s="152" t="s">
        <v>262</v>
      </c>
      <c r="AC45" s="414">
        <v>2327.0715765365312</v>
      </c>
      <c r="AD45" s="414">
        <v>2064.0560478477219</v>
      </c>
      <c r="AE45" s="414">
        <v>1417.5479003489268</v>
      </c>
      <c r="AF45" s="414">
        <v>1119.9931753848382</v>
      </c>
      <c r="AG45" s="414">
        <v>917.68156135834192</v>
      </c>
      <c r="AH45" s="414">
        <v>2199.5515060338043</v>
      </c>
      <c r="AI45" s="414">
        <v>1816.0352565329931</v>
      </c>
      <c r="AJ45" s="414">
        <v>2079.5781552591175</v>
      </c>
      <c r="AK45" s="414">
        <v>1966.4968881582959</v>
      </c>
      <c r="AL45" s="410">
        <v>1178.5318648961411</v>
      </c>
      <c r="AM45" s="410">
        <v>1675.7286622925915</v>
      </c>
      <c r="AN45" s="410">
        <v>1400.1715613650722</v>
      </c>
      <c r="AO45" s="410">
        <v>1455.5424163982505</v>
      </c>
    </row>
    <row r="46" spans="4:41">
      <c r="Y46" s="110"/>
      <c r="AA46" s="280"/>
      <c r="AB46" s="152" t="s">
        <v>263</v>
      </c>
      <c r="AC46" s="414">
        <v>2351.8280983092068</v>
      </c>
      <c r="AD46" s="414">
        <v>2094.489237085711</v>
      </c>
      <c r="AE46" s="414">
        <v>1450.6666453141602</v>
      </c>
      <c r="AF46" s="414">
        <v>1077.8400954605886</v>
      </c>
      <c r="AG46" s="414">
        <v>827.49016453419199</v>
      </c>
      <c r="AH46" s="414">
        <v>2169.2572407660864</v>
      </c>
      <c r="AI46" s="414">
        <v>1804.3400025476399</v>
      </c>
      <c r="AJ46" s="414">
        <v>2222.6162764832479</v>
      </c>
      <c r="AK46" s="414">
        <v>2072.289386639517</v>
      </c>
      <c r="AL46" s="414">
        <v>1266.48699857729</v>
      </c>
      <c r="AM46" s="414">
        <v>1700.3069897945779</v>
      </c>
      <c r="AN46" s="414">
        <v>1430.8568688435096</v>
      </c>
      <c r="AO46" s="414">
        <v>1521.6662651866955</v>
      </c>
    </row>
    <row r="47" spans="4:41">
      <c r="Y47" s="110"/>
      <c r="AA47" s="280"/>
      <c r="AB47" s="152" t="s">
        <v>264</v>
      </c>
      <c r="AC47" s="414">
        <v>2220.85</v>
      </c>
      <c r="AD47" s="414">
        <v>2093.66</v>
      </c>
      <c r="AE47" s="414">
        <v>1487.93</v>
      </c>
      <c r="AF47" s="414">
        <v>1176.3800000000001</v>
      </c>
      <c r="AG47" s="414">
        <v>984.97</v>
      </c>
      <c r="AH47" s="414">
        <v>2058.3000000000002</v>
      </c>
      <c r="AI47" s="414">
        <v>1862.7</v>
      </c>
      <c r="AJ47" s="414">
        <v>2168.06</v>
      </c>
      <c r="AK47" s="414">
        <v>2002.13</v>
      </c>
      <c r="AL47" s="414">
        <v>1336.69</v>
      </c>
      <c r="AM47" s="414">
        <v>1726.83</v>
      </c>
      <c r="AN47" s="414">
        <v>1467.4</v>
      </c>
      <c r="AO47" s="414">
        <v>1214.6400000000001</v>
      </c>
    </row>
    <row r="48" spans="4:41">
      <c r="Y48" s="110"/>
      <c r="AA48" s="280"/>
      <c r="AB48" s="152" t="s">
        <v>265</v>
      </c>
      <c r="AC48" s="414">
        <v>2099.4549783192251</v>
      </c>
      <c r="AD48" s="414">
        <v>1858.6359792855017</v>
      </c>
      <c r="AE48" s="414">
        <v>1445.8078670263228</v>
      </c>
      <c r="AF48" s="414">
        <v>1107.6927308489992</v>
      </c>
      <c r="AG48" s="414">
        <v>991.01890941820409</v>
      </c>
      <c r="AH48" s="414">
        <v>1982.6573319358986</v>
      </c>
      <c r="AI48" s="414">
        <v>1683.5166404155286</v>
      </c>
      <c r="AJ48" s="414">
        <v>2061.3831220481634</v>
      </c>
      <c r="AK48" s="414">
        <v>1892.4125225313605</v>
      </c>
      <c r="AL48" s="414">
        <v>1262.3492473108981</v>
      </c>
      <c r="AM48" s="414">
        <v>1695.2695207832187</v>
      </c>
      <c r="AN48" s="414">
        <v>1358.0350499414153</v>
      </c>
      <c r="AO48" s="414">
        <v>1149.4654280363739</v>
      </c>
    </row>
    <row r="49" spans="25:59">
      <c r="Y49" s="110"/>
      <c r="AA49" s="283"/>
      <c r="AB49" s="153" t="s">
        <v>266</v>
      </c>
      <c r="AC49" s="414"/>
      <c r="AD49" s="414"/>
      <c r="AE49" s="414"/>
      <c r="AF49" s="414"/>
      <c r="AG49" s="414"/>
      <c r="AH49" s="414"/>
      <c r="AI49" s="414"/>
      <c r="AJ49" s="414"/>
      <c r="AK49" s="414"/>
      <c r="AL49" s="414"/>
      <c r="AM49" s="414"/>
      <c r="AN49" s="414"/>
      <c r="AO49" s="414"/>
      <c r="AP49" s="281"/>
    </row>
    <row r="50" spans="25:59">
      <c r="Y50" s="110"/>
      <c r="AA50" s="281"/>
      <c r="AB50" s="281"/>
      <c r="AC50" s="281"/>
      <c r="AD50" s="281"/>
      <c r="AE50" s="281"/>
      <c r="AF50" s="281"/>
      <c r="AG50" s="281"/>
      <c r="AH50" s="281"/>
      <c r="AI50" s="281"/>
      <c r="AJ50" s="281"/>
      <c r="AK50" s="281"/>
      <c r="AL50" s="281"/>
      <c r="AM50" s="281"/>
      <c r="AN50" s="281"/>
      <c r="AO50" s="281"/>
      <c r="AP50" s="281"/>
    </row>
    <row r="51" spans="25:59">
      <c r="Y51" s="110"/>
      <c r="AA51" s="281"/>
      <c r="AB51" s="281"/>
      <c r="AC51" s="281"/>
      <c r="AD51" s="281"/>
      <c r="AE51" s="281"/>
      <c r="AF51" s="281"/>
      <c r="AG51" s="281"/>
      <c r="AH51" s="281"/>
      <c r="AI51" s="281"/>
      <c r="AJ51" s="281"/>
      <c r="AK51" s="281"/>
      <c r="AL51" s="281"/>
      <c r="AM51" s="281"/>
      <c r="AN51" s="281"/>
      <c r="AO51" s="281"/>
      <c r="AP51" s="281"/>
    </row>
    <row r="52" spans="25:59">
      <c r="Y52" s="110"/>
      <c r="AA52" s="281"/>
      <c r="AB52" s="281"/>
      <c r="AC52" s="281">
        <f>(AC47-AC46)/AC46*100</f>
        <v>-5.5692037357394693</v>
      </c>
      <c r="AD52" s="281">
        <f t="shared" ref="AD52:AO52" si="0">(AD47-AD46)/AD46*100</f>
        <v>-3.9591374881685404E-2</v>
      </c>
      <c r="AE52" s="281">
        <f t="shared" si="0"/>
        <v>2.5687055538365975</v>
      </c>
      <c r="AF52" s="281">
        <f t="shared" si="0"/>
        <v>9.1423491252942206</v>
      </c>
      <c r="AG52" s="281">
        <f t="shared" si="0"/>
        <v>19.031022024830477</v>
      </c>
      <c r="AH52" s="281">
        <f t="shared" si="0"/>
        <v>-5.1149876870712196</v>
      </c>
      <c r="AI52" s="281">
        <f t="shared" si="0"/>
        <v>3.2344235216178054</v>
      </c>
      <c r="AJ52" s="281">
        <f t="shared" si="0"/>
        <v>-2.4545971817308061</v>
      </c>
      <c r="AK52" s="281">
        <f t="shared" si="0"/>
        <v>-3.3855979329841266</v>
      </c>
      <c r="AL52" s="281">
        <f t="shared" si="0"/>
        <v>5.5431284728206975</v>
      </c>
      <c r="AM52" s="281">
        <f t="shared" si="0"/>
        <v>1.5598953815173322</v>
      </c>
      <c r="AN52" s="281">
        <f t="shared" si="0"/>
        <v>2.5539333774192601</v>
      </c>
      <c r="AO52" s="281">
        <f t="shared" si="0"/>
        <v>-20.176977844023234</v>
      </c>
      <c r="AP52" s="281"/>
    </row>
    <row r="53" spans="25:59">
      <c r="Y53" s="110"/>
      <c r="AA53" s="281"/>
      <c r="AB53" s="281"/>
      <c r="AC53" s="281"/>
      <c r="AD53" s="281"/>
      <c r="AE53" s="281"/>
      <c r="AF53" s="281"/>
      <c r="AG53" s="281"/>
      <c r="AH53" s="281"/>
      <c r="AI53" s="281"/>
      <c r="AJ53" s="281"/>
      <c r="AK53" s="281"/>
      <c r="AL53" s="281"/>
      <c r="AM53" s="281"/>
      <c r="AN53" s="281"/>
      <c r="AO53" s="281"/>
      <c r="AP53" s="281"/>
    </row>
    <row r="54" spans="25:59">
      <c r="Y54" s="110"/>
      <c r="AA54" s="281"/>
      <c r="AB54" s="281"/>
      <c r="AC54" s="281"/>
      <c r="AD54" s="281"/>
      <c r="AE54" s="281"/>
      <c r="AF54" s="281"/>
      <c r="AG54" s="281"/>
      <c r="AH54" s="281"/>
      <c r="AI54" s="281"/>
      <c r="AJ54" s="281"/>
      <c r="AK54" s="281"/>
      <c r="AL54" s="281"/>
      <c r="AM54" s="281"/>
      <c r="AN54" s="281"/>
      <c r="AO54" s="281"/>
      <c r="AP54" s="281"/>
    </row>
    <row r="55" spans="25:59">
      <c r="Y55" s="110"/>
      <c r="AA55" s="281"/>
      <c r="AB55" s="281"/>
      <c r="AC55" s="281"/>
      <c r="AD55" s="281"/>
      <c r="AE55" s="281"/>
      <c r="AF55" s="281"/>
      <c r="AG55" s="281"/>
      <c r="AH55" s="281"/>
      <c r="AI55" s="281"/>
      <c r="AJ55" s="281"/>
      <c r="AK55" s="281"/>
      <c r="AL55" s="281"/>
      <c r="AM55" s="281"/>
      <c r="AN55" s="281"/>
      <c r="AO55" s="281"/>
      <c r="AP55" s="281"/>
    </row>
    <row r="56" spans="25:59">
      <c r="Y56" s="110"/>
      <c r="AA56" s="281"/>
      <c r="AB56" s="281"/>
      <c r="AC56" s="281"/>
      <c r="AD56" s="281"/>
      <c r="AE56" s="281"/>
      <c r="AF56" s="281"/>
      <c r="AG56" s="281"/>
      <c r="AH56" s="281"/>
      <c r="AI56" s="281"/>
      <c r="AJ56" s="281"/>
      <c r="AK56" s="281"/>
      <c r="AL56" s="281"/>
      <c r="AM56" s="281"/>
      <c r="AN56" s="281"/>
      <c r="AO56" s="281"/>
      <c r="AP56" s="281"/>
    </row>
    <row r="57" spans="25:59">
      <c r="Y57" s="110"/>
      <c r="AA57" s="281"/>
      <c r="AB57" s="281"/>
      <c r="AC57" s="281"/>
      <c r="AD57" s="281"/>
      <c r="AE57" s="281"/>
      <c r="AF57" s="281"/>
      <c r="AG57" s="281"/>
      <c r="AH57" s="281"/>
      <c r="AI57" s="281"/>
      <c r="AJ57" s="281"/>
      <c r="AK57" s="281"/>
      <c r="AL57" s="281"/>
      <c r="AM57" s="281"/>
      <c r="AN57" s="281"/>
      <c r="AO57" s="281"/>
      <c r="AP57" s="281"/>
    </row>
    <row r="58" spans="25:59">
      <c r="Y58" s="110"/>
      <c r="AA58" s="281"/>
      <c r="AB58" s="281"/>
      <c r="AC58" s="281"/>
      <c r="AD58" s="281"/>
      <c r="AE58" s="281"/>
      <c r="AF58" s="281"/>
      <c r="AG58" s="281"/>
      <c r="AH58" s="281"/>
      <c r="AI58" s="281"/>
      <c r="AJ58" s="281"/>
      <c r="AK58" s="281"/>
      <c r="AL58" s="281"/>
      <c r="AM58" s="281"/>
      <c r="AN58" s="281"/>
      <c r="AO58" s="281"/>
      <c r="AP58" s="281"/>
    </row>
    <row r="59" spans="25:59">
      <c r="Y59" s="110"/>
      <c r="AA59" s="281"/>
      <c r="AB59" s="281"/>
      <c r="AC59" s="281"/>
      <c r="AD59" s="281"/>
      <c r="AE59" s="281"/>
      <c r="AF59" s="281"/>
      <c r="AG59" s="281"/>
      <c r="AH59" s="281"/>
      <c r="AI59" s="281"/>
      <c r="AJ59" s="281"/>
      <c r="AK59" s="281"/>
      <c r="AL59" s="281"/>
      <c r="AM59" s="281"/>
      <c r="AN59" s="281"/>
      <c r="AO59" s="281"/>
      <c r="AP59" s="281"/>
      <c r="BD59" s="811"/>
      <c r="BE59" s="811"/>
      <c r="BF59" s="811"/>
      <c r="BG59" s="811"/>
    </row>
    <row r="60" spans="25:59">
      <c r="Y60" s="110"/>
      <c r="AA60" s="281"/>
      <c r="AB60" s="281"/>
      <c r="AC60" s="281"/>
      <c r="AD60" s="281"/>
      <c r="AE60" s="281"/>
      <c r="AF60" s="281"/>
      <c r="AG60" s="281"/>
      <c r="AH60" s="281"/>
      <c r="AI60" s="281"/>
      <c r="AJ60" s="281"/>
      <c r="AK60" s="281"/>
      <c r="AL60" s="281"/>
      <c r="AM60" s="281"/>
      <c r="AN60" s="281"/>
      <c r="AO60" s="281"/>
      <c r="AP60" s="281"/>
      <c r="BE60" s="154"/>
      <c r="BF60" s="154"/>
      <c r="BG60" s="81"/>
    </row>
    <row r="61" spans="25:59">
      <c r="Y61" s="110"/>
      <c r="AA61" s="281"/>
      <c r="AB61" s="281"/>
      <c r="AC61" s="281"/>
      <c r="AD61" s="281"/>
      <c r="AE61" s="281"/>
      <c r="AF61" s="281"/>
      <c r="AG61" s="281"/>
      <c r="AH61" s="281"/>
      <c r="AI61" s="281"/>
      <c r="AJ61" s="281"/>
      <c r="AK61" s="281"/>
      <c r="AL61" s="281"/>
      <c r="AM61" s="281"/>
      <c r="AN61" s="281"/>
      <c r="AO61" s="281"/>
      <c r="AP61" s="281"/>
      <c r="AQ61" s="809"/>
      <c r="AR61" s="809"/>
      <c r="AS61" s="809"/>
      <c r="AT61" s="809"/>
      <c r="AU61" s="809"/>
      <c r="AV61" s="809"/>
      <c r="AW61" s="809"/>
      <c r="AX61" s="809"/>
      <c r="AY61" s="809"/>
      <c r="AZ61" s="809"/>
      <c r="BA61" s="809"/>
      <c r="BB61" s="809"/>
      <c r="BD61" s="155"/>
      <c r="BE61" s="39"/>
      <c r="BF61" s="39"/>
      <c r="BG61" s="18"/>
    </row>
    <row r="62" spans="25:59">
      <c r="Y62" s="110"/>
      <c r="AA62" s="281"/>
      <c r="AB62" s="281"/>
      <c r="AC62" s="281"/>
      <c r="AD62" s="281"/>
      <c r="AE62" s="281"/>
      <c r="AF62" s="281"/>
      <c r="AG62" s="281"/>
      <c r="AH62" s="281"/>
      <c r="AI62" s="281"/>
      <c r="AJ62" s="281"/>
      <c r="AK62" s="281"/>
      <c r="AL62" s="281"/>
      <c r="AM62" s="281"/>
      <c r="AN62" s="281"/>
      <c r="AO62" s="281"/>
      <c r="AP62" s="281"/>
      <c r="AQ62" s="155"/>
      <c r="AR62" s="155"/>
      <c r="AS62" s="155"/>
      <c r="AT62" s="155"/>
      <c r="AU62" s="155"/>
      <c r="AV62" s="155"/>
      <c r="AW62" s="155"/>
      <c r="AX62" s="155"/>
      <c r="AY62" s="155"/>
      <c r="AZ62" s="155"/>
      <c r="BA62" s="155"/>
      <c r="BB62" s="155"/>
      <c r="BD62" s="155"/>
      <c r="BE62" s="39"/>
      <c r="BF62" s="39"/>
      <c r="BG62" s="18"/>
    </row>
    <row r="63" spans="25:59">
      <c r="Y63" s="110"/>
      <c r="AA63" s="281"/>
      <c r="AB63" s="281"/>
      <c r="AC63" s="281"/>
      <c r="AD63" s="281"/>
      <c r="AE63" s="281"/>
      <c r="AF63" s="281"/>
      <c r="AG63" s="281"/>
      <c r="AH63" s="281"/>
      <c r="AI63" s="281"/>
      <c r="AJ63" s="281"/>
      <c r="AK63" s="281"/>
      <c r="AL63" s="281"/>
      <c r="AM63" s="281"/>
      <c r="AN63" s="281"/>
      <c r="AO63" s="281"/>
      <c r="AP63" s="281"/>
      <c r="AQ63" s="155"/>
      <c r="AR63" s="155"/>
      <c r="AS63" s="155"/>
      <c r="AT63" s="155"/>
      <c r="AU63" s="155"/>
      <c r="AV63" s="155"/>
      <c r="AW63" s="155"/>
      <c r="AX63" s="155"/>
      <c r="AY63" s="155"/>
      <c r="AZ63" s="155"/>
      <c r="BA63" s="155"/>
      <c r="BB63" s="111"/>
      <c r="BC63" s="155"/>
      <c r="BD63" s="39"/>
      <c r="BE63" s="39"/>
      <c r="BF63" s="18"/>
    </row>
    <row r="64" spans="25:59">
      <c r="Y64" s="110"/>
      <c r="AA64" s="281"/>
      <c r="AB64" s="281"/>
      <c r="AC64" s="281"/>
      <c r="AD64" s="281"/>
      <c r="AE64" s="281"/>
      <c r="AF64" s="281"/>
      <c r="AG64" s="281"/>
      <c r="AH64" s="281"/>
      <c r="AI64" s="281"/>
      <c r="AJ64" s="281"/>
      <c r="AK64" s="281"/>
      <c r="AL64" s="281"/>
      <c r="AM64" s="281"/>
      <c r="AN64" s="281"/>
      <c r="AO64" s="281"/>
      <c r="AP64" s="281"/>
      <c r="AQ64" s="155"/>
      <c r="AR64" s="155"/>
      <c r="AS64" s="155"/>
      <c r="AT64" s="155"/>
      <c r="AU64" s="155"/>
      <c r="AV64" s="155"/>
      <c r="AW64" s="155"/>
      <c r="AX64" s="155"/>
      <c r="AY64" s="155"/>
      <c r="AZ64" s="155"/>
      <c r="BA64" s="155"/>
      <c r="BB64" s="111"/>
      <c r="BC64" s="155"/>
      <c r="BD64" s="39"/>
      <c r="BE64" s="39"/>
      <c r="BF64" s="18"/>
    </row>
    <row r="65" spans="25:61">
      <c r="Y65" s="110"/>
      <c r="AA65" s="281"/>
      <c r="AB65" s="281"/>
      <c r="AC65" s="281"/>
      <c r="AD65" s="281"/>
      <c r="AE65" s="281"/>
      <c r="AF65" s="281"/>
      <c r="AG65" s="281"/>
      <c r="AH65" s="281"/>
      <c r="AI65" s="281"/>
      <c r="AJ65" s="281"/>
      <c r="AK65" s="281"/>
      <c r="AL65" s="281"/>
      <c r="AM65" s="281"/>
      <c r="AN65" s="281"/>
      <c r="AO65" s="281"/>
      <c r="AP65" s="281"/>
      <c r="AQ65" s="155"/>
      <c r="AR65" s="155"/>
      <c r="AS65" s="155"/>
      <c r="AT65" s="155"/>
      <c r="AU65" s="155"/>
      <c r="AV65" s="155"/>
      <c r="AW65" s="155"/>
      <c r="AX65" s="155"/>
      <c r="AY65" s="155"/>
      <c r="AZ65" s="155"/>
      <c r="BA65" s="155"/>
      <c r="BB65" s="111"/>
      <c r="BC65" s="155"/>
      <c r="BD65" s="39"/>
      <c r="BE65" s="39"/>
      <c r="BF65" s="18"/>
    </row>
    <row r="66" spans="25:61">
      <c r="Y66" s="110"/>
      <c r="AA66" s="281"/>
      <c r="AB66" s="281"/>
      <c r="AC66" s="281"/>
      <c r="AD66" s="281"/>
      <c r="AE66" s="281"/>
      <c r="AF66" s="281"/>
      <c r="AG66" s="281"/>
      <c r="AH66" s="281"/>
      <c r="AI66" s="281"/>
      <c r="AJ66" s="281"/>
      <c r="AK66" s="281"/>
      <c r="AL66" s="281"/>
      <c r="AM66" s="281"/>
      <c r="AN66" s="281"/>
      <c r="AO66" s="281"/>
      <c r="AP66" s="281"/>
      <c r="AQ66" s="155"/>
      <c r="AR66" s="155"/>
      <c r="AS66" s="155"/>
      <c r="AT66" s="155"/>
      <c r="AU66" s="155"/>
      <c r="AV66" s="155"/>
      <c r="AW66" s="155"/>
      <c r="AX66" s="155"/>
      <c r="AY66" s="155"/>
      <c r="AZ66" s="155"/>
      <c r="BA66" s="155"/>
      <c r="BB66" s="111"/>
      <c r="BC66" s="155"/>
      <c r="BD66" s="39"/>
      <c r="BE66" s="39"/>
      <c r="BF66" s="18"/>
    </row>
    <row r="67" spans="25:61">
      <c r="Y67" s="110"/>
      <c r="AA67" s="281"/>
      <c r="AB67" s="281"/>
      <c r="AC67" s="281"/>
      <c r="AD67" s="281"/>
      <c r="AE67" s="281"/>
      <c r="AF67" s="281"/>
      <c r="AG67" s="281"/>
      <c r="AH67" s="281"/>
      <c r="AI67" s="281"/>
      <c r="AJ67" s="281"/>
      <c r="AK67" s="281"/>
      <c r="AL67" s="281"/>
      <c r="AM67" s="281"/>
      <c r="AN67" s="281"/>
      <c r="AO67" s="281"/>
      <c r="AP67" s="281"/>
      <c r="AQ67" s="156"/>
      <c r="AR67" s="39"/>
      <c r="AS67" s="39"/>
      <c r="AT67" s="39"/>
      <c r="AU67" s="39"/>
      <c r="AV67" s="39"/>
      <c r="AW67" s="39"/>
      <c r="AX67" s="39"/>
      <c r="AY67" s="39"/>
      <c r="AZ67" s="39"/>
      <c r="BA67" s="39"/>
      <c r="BB67" s="39"/>
      <c r="BC67" s="16"/>
      <c r="BD67" s="155"/>
      <c r="BE67" s="39"/>
      <c r="BF67" s="39"/>
      <c r="BG67" s="157"/>
    </row>
    <row r="68" spans="25:61">
      <c r="AA68" s="281"/>
      <c r="AB68" s="281"/>
      <c r="AC68" s="281"/>
      <c r="AD68" s="281"/>
      <c r="AE68" s="281"/>
      <c r="AF68" s="281"/>
      <c r="AG68" s="281"/>
      <c r="AH68" s="281"/>
      <c r="AI68" s="281"/>
      <c r="AJ68" s="281"/>
      <c r="AK68" s="281"/>
      <c r="AL68" s="281"/>
      <c r="AM68" s="281"/>
      <c r="AN68" s="281"/>
      <c r="AO68" s="281"/>
      <c r="AP68" s="281"/>
      <c r="AQ68" s="156"/>
      <c r="AR68" s="39"/>
      <c r="AS68" s="39"/>
      <c r="AT68" s="39"/>
      <c r="AU68" s="39"/>
      <c r="AV68" s="39"/>
      <c r="AW68" s="39"/>
      <c r="AX68" s="39"/>
      <c r="AY68" s="39"/>
      <c r="AZ68" s="39"/>
      <c r="BA68" s="39"/>
      <c r="BB68" s="39"/>
      <c r="BC68" s="16"/>
      <c r="BD68" s="155"/>
      <c r="BE68" s="39"/>
      <c r="BF68" s="39"/>
      <c r="BG68" s="157"/>
    </row>
    <row r="69" spans="25:61">
      <c r="AA69" s="281"/>
      <c r="AB69" s="281"/>
      <c r="AC69" s="281"/>
      <c r="AD69" s="281"/>
      <c r="AE69" s="281"/>
      <c r="AF69" s="281"/>
      <c r="AG69" s="281"/>
      <c r="AH69" s="281"/>
      <c r="AI69" s="281"/>
      <c r="AJ69" s="281"/>
      <c r="AK69" s="281"/>
      <c r="AL69" s="281"/>
      <c r="AM69" s="281"/>
      <c r="AN69" s="281"/>
      <c r="AO69" s="281"/>
      <c r="AP69" s="281"/>
      <c r="AQ69" s="48"/>
      <c r="AR69" s="18"/>
      <c r="AS69" s="18"/>
      <c r="AT69" s="157"/>
      <c r="AU69" s="157"/>
      <c r="AV69" s="157"/>
      <c r="AW69" s="18"/>
      <c r="AX69" s="18"/>
      <c r="AY69" s="18"/>
      <c r="AZ69" s="157"/>
      <c r="BA69" s="157"/>
      <c r="BB69" s="157"/>
      <c r="BC69" s="16"/>
      <c r="BD69" s="155"/>
      <c r="BE69" s="39"/>
      <c r="BF69" s="39"/>
      <c r="BG69" s="157"/>
    </row>
    <row r="70" spans="25:61">
      <c r="AA70" s="281"/>
      <c r="AB70" s="281"/>
      <c r="AC70" s="281"/>
      <c r="AD70" s="281"/>
      <c r="AE70" s="281"/>
      <c r="AF70" s="281"/>
      <c r="AG70" s="281"/>
      <c r="AH70" s="281"/>
      <c r="AI70" s="281"/>
      <c r="AJ70" s="281"/>
      <c r="AK70" s="281"/>
      <c r="AL70" s="281"/>
      <c r="AM70" s="281"/>
      <c r="AN70" s="281"/>
      <c r="AO70" s="281"/>
      <c r="AP70" s="281"/>
      <c r="AQ70" s="810"/>
      <c r="AR70" s="810"/>
      <c r="AS70" s="810"/>
      <c r="AT70" s="810"/>
      <c r="AU70" s="810"/>
      <c r="AV70" s="810"/>
      <c r="AW70" s="810"/>
      <c r="AX70" s="810"/>
      <c r="AY70" s="810"/>
      <c r="AZ70" s="810"/>
      <c r="BA70" s="810"/>
      <c r="BB70" s="810"/>
      <c r="BC70" s="16"/>
      <c r="BD70" s="155"/>
      <c r="BE70" s="39"/>
      <c r="BF70" s="39"/>
      <c r="BG70" s="18"/>
    </row>
    <row r="71" spans="25:61">
      <c r="AA71" s="281"/>
      <c r="AB71" s="281"/>
      <c r="AC71" s="281"/>
      <c r="AD71" s="281"/>
      <c r="AE71" s="281"/>
      <c r="AF71" s="281"/>
      <c r="AG71" s="281"/>
      <c r="AH71" s="281"/>
      <c r="AI71" s="281"/>
      <c r="AJ71" s="281"/>
      <c r="AK71" s="281"/>
      <c r="AL71" s="281"/>
      <c r="AM71" s="281"/>
      <c r="AN71" s="281"/>
      <c r="AO71" s="281"/>
      <c r="AP71" s="281"/>
      <c r="AQ71" s="158"/>
      <c r="AR71" s="158"/>
      <c r="AS71" s="158"/>
      <c r="AT71" s="158"/>
      <c r="AU71" s="158"/>
      <c r="AV71" s="158"/>
      <c r="AW71" s="158"/>
      <c r="AX71" s="158"/>
      <c r="AY71" s="158"/>
      <c r="AZ71" s="158"/>
      <c r="BA71" s="158"/>
      <c r="BB71" s="158"/>
      <c r="BC71" s="16"/>
      <c r="BD71" s="155"/>
      <c r="BE71" s="39"/>
      <c r="BF71" s="39"/>
      <c r="BG71" s="18"/>
    </row>
    <row r="72" spans="25:61">
      <c r="AA72" s="281"/>
      <c r="AB72" s="281"/>
      <c r="AC72" s="281"/>
      <c r="AD72" s="281"/>
      <c r="AE72" s="281"/>
      <c r="AF72" s="281"/>
      <c r="AG72" s="281"/>
      <c r="AH72" s="281"/>
      <c r="AI72" s="281"/>
      <c r="AJ72" s="281"/>
      <c r="AK72" s="281"/>
      <c r="AL72" s="281"/>
      <c r="AM72" s="281"/>
      <c r="AN72" s="281"/>
      <c r="AO72" s="281"/>
      <c r="AP72" s="281"/>
      <c r="AQ72" s="158"/>
      <c r="AR72" s="158"/>
      <c r="AS72" s="158"/>
      <c r="AT72" s="158"/>
      <c r="AU72" s="158"/>
      <c r="AV72" s="158"/>
      <c r="AW72" s="158"/>
      <c r="AX72" s="158"/>
      <c r="AY72" s="158"/>
      <c r="AZ72" s="158"/>
      <c r="BA72" s="158"/>
      <c r="BB72" s="158"/>
      <c r="BC72" s="16"/>
      <c r="BD72" s="155"/>
      <c r="BE72" s="39"/>
      <c r="BF72" s="39"/>
      <c r="BG72" s="18"/>
    </row>
    <row r="73" spans="25:61">
      <c r="Z73" s="224"/>
      <c r="AA73" s="281"/>
      <c r="AB73" s="281"/>
      <c r="AC73" s="281"/>
      <c r="AD73" s="281"/>
      <c r="AE73" s="281"/>
      <c r="AF73" s="281"/>
      <c r="AG73" s="281"/>
      <c r="AH73" s="281"/>
      <c r="AI73" s="281"/>
      <c r="AJ73" s="281"/>
      <c r="AK73" s="281"/>
      <c r="AL73" s="281"/>
      <c r="AM73" s="281"/>
      <c r="AN73" s="281"/>
      <c r="AO73" s="281"/>
      <c r="AP73" s="281"/>
      <c r="AQ73" s="809"/>
      <c r="AR73" s="809"/>
      <c r="AS73" s="809"/>
      <c r="AT73" s="809"/>
      <c r="AU73" s="809"/>
      <c r="AV73" s="809"/>
      <c r="AW73" s="809"/>
      <c r="AX73" s="809"/>
      <c r="AY73" s="809"/>
      <c r="AZ73" s="809"/>
      <c r="BA73" s="809"/>
      <c r="BB73" s="809"/>
      <c r="BD73" s="155"/>
      <c r="BE73" s="39"/>
      <c r="BF73" s="39"/>
      <c r="BG73" s="18"/>
    </row>
    <row r="74" spans="25:61">
      <c r="Z74" s="224"/>
      <c r="AA74" s="281"/>
      <c r="AB74" s="281"/>
      <c r="AC74" s="281"/>
      <c r="AD74" s="281"/>
      <c r="AE74" s="281"/>
      <c r="AF74" s="281"/>
      <c r="AG74" s="281"/>
      <c r="AH74" s="281"/>
      <c r="AI74" s="281"/>
      <c r="AJ74" s="281"/>
      <c r="AK74" s="281"/>
      <c r="AL74" s="281"/>
      <c r="AM74" s="281"/>
      <c r="AN74" s="281"/>
      <c r="AO74" s="281"/>
      <c r="AP74" s="281"/>
      <c r="AQ74" s="155"/>
      <c r="AR74" s="155"/>
      <c r="AS74" s="155"/>
      <c r="AT74" s="155"/>
      <c r="AU74" s="155"/>
      <c r="AV74" s="155"/>
      <c r="AW74" s="155"/>
      <c r="AX74" s="155"/>
      <c r="AY74" s="155"/>
      <c r="AZ74" s="155"/>
      <c r="BA74" s="155"/>
      <c r="BB74" s="155"/>
      <c r="BD74" s="155"/>
      <c r="BE74" s="39"/>
      <c r="BF74" s="39"/>
      <c r="BG74" s="18"/>
    </row>
    <row r="75" spans="25:61">
      <c r="AA75" s="281"/>
      <c r="AB75" s="281"/>
      <c r="AC75" s="281"/>
      <c r="AD75" s="281"/>
      <c r="AE75" s="281"/>
      <c r="AF75" s="281"/>
      <c r="AG75" s="281"/>
      <c r="AH75" s="281"/>
      <c r="AI75" s="281"/>
      <c r="AJ75" s="281"/>
      <c r="AK75" s="281"/>
      <c r="AL75" s="281"/>
      <c r="AM75" s="281"/>
      <c r="AN75" s="281"/>
      <c r="AO75" s="281"/>
      <c r="AP75" s="281"/>
      <c r="AQ75" s="16"/>
      <c r="AR75" s="16"/>
      <c r="AS75" s="16"/>
      <c r="AT75" s="16"/>
      <c r="AU75" s="16"/>
      <c r="AV75" s="16"/>
      <c r="AW75" s="16"/>
      <c r="AX75" s="16"/>
      <c r="AY75" s="16"/>
      <c r="AZ75" s="16"/>
      <c r="BA75" s="16"/>
      <c r="BB75" s="16"/>
      <c r="BC75" s="16"/>
      <c r="BD75" s="155"/>
      <c r="BE75" s="39"/>
      <c r="BF75" s="39"/>
      <c r="BG75" s="18"/>
    </row>
    <row r="76" spans="25:61">
      <c r="AA76" s="281"/>
      <c r="AB76" s="281"/>
      <c r="AC76" s="281"/>
      <c r="AD76" s="281"/>
      <c r="AE76" s="281"/>
      <c r="AF76" s="281"/>
      <c r="AG76" s="281"/>
      <c r="AH76" s="281"/>
      <c r="AI76" s="281"/>
      <c r="AJ76" s="281"/>
      <c r="AK76" s="281"/>
      <c r="AL76" s="281"/>
      <c r="AM76" s="281"/>
      <c r="AN76" s="281"/>
      <c r="AO76" s="281"/>
      <c r="AP76" s="281"/>
      <c r="AQ76" s="16"/>
      <c r="AR76" s="16"/>
      <c r="AS76" s="16"/>
      <c r="AT76" s="16"/>
      <c r="AU76" s="16"/>
      <c r="AV76" s="16"/>
      <c r="AW76" s="16"/>
      <c r="AX76" s="16"/>
      <c r="AY76" s="16"/>
      <c r="AZ76" s="16"/>
      <c r="BA76" s="16"/>
      <c r="BB76" s="16"/>
      <c r="BC76" s="16"/>
      <c r="BD76" s="155"/>
      <c r="BE76" s="39"/>
      <c r="BF76" s="39"/>
      <c r="BG76" s="157"/>
    </row>
    <row r="77" spans="25:61">
      <c r="AA77" s="281"/>
      <c r="AB77" s="281"/>
      <c r="AC77" s="281"/>
      <c r="AD77" s="281"/>
      <c r="AE77" s="281"/>
      <c r="AF77" s="281"/>
      <c r="AG77" s="281"/>
      <c r="AH77" s="281"/>
      <c r="AI77" s="281"/>
      <c r="AJ77" s="281"/>
      <c r="AK77" s="281"/>
      <c r="AL77" s="281"/>
      <c r="AM77" s="281"/>
      <c r="AN77" s="281"/>
      <c r="AO77" s="281"/>
      <c r="AP77" s="281"/>
      <c r="AQ77" s="16"/>
      <c r="AR77" s="16"/>
      <c r="AS77" s="16"/>
      <c r="AT77" s="16"/>
      <c r="AU77" s="16"/>
      <c r="AV77" s="16"/>
      <c r="AW77" s="16"/>
      <c r="AX77" s="16"/>
      <c r="AY77" s="16"/>
      <c r="AZ77" s="16"/>
      <c r="BA77" s="16"/>
      <c r="BB77" s="16"/>
      <c r="BC77" s="16"/>
      <c r="BD77" s="155"/>
      <c r="BE77" s="39"/>
      <c r="BF77" s="39"/>
      <c r="BG77" s="157"/>
    </row>
    <row r="78" spans="25:61">
      <c r="AA78" s="281"/>
      <c r="AB78" s="281"/>
      <c r="AC78" s="281"/>
      <c r="AD78" s="281"/>
      <c r="AE78" s="281"/>
      <c r="AF78" s="281"/>
      <c r="AG78" s="281"/>
      <c r="AH78" s="281"/>
      <c r="AI78" s="281"/>
      <c r="AJ78" s="281"/>
      <c r="AK78" s="281"/>
      <c r="AL78" s="281"/>
      <c r="AM78" s="281"/>
      <c r="AN78" s="281"/>
      <c r="AO78" s="281"/>
      <c r="AP78" s="281"/>
      <c r="AQ78" s="16"/>
      <c r="AR78" s="16"/>
      <c r="AS78" s="16"/>
      <c r="AT78" s="16"/>
      <c r="AU78" s="16"/>
      <c r="AV78" s="16"/>
      <c r="AW78" s="16"/>
      <c r="AX78" s="16"/>
      <c r="AY78" s="16"/>
      <c r="AZ78" s="16"/>
      <c r="BA78" s="16"/>
      <c r="BB78" s="16"/>
      <c r="BC78" s="16"/>
      <c r="BD78" s="155"/>
      <c r="BE78" s="39"/>
      <c r="BF78" s="39"/>
      <c r="BG78" s="157"/>
    </row>
    <row r="79" spans="25:61">
      <c r="AA79" s="281"/>
      <c r="AB79" s="281"/>
      <c r="AC79" s="281"/>
      <c r="AD79" s="281"/>
      <c r="AE79" s="281"/>
      <c r="AF79" s="281"/>
      <c r="AG79" s="281"/>
      <c r="AH79" s="281"/>
      <c r="AI79" s="281"/>
      <c r="AJ79" s="281"/>
      <c r="AK79" s="281"/>
      <c r="AL79" s="281"/>
      <c r="AM79" s="281"/>
      <c r="AN79" s="281"/>
      <c r="AO79" s="281"/>
      <c r="AP79" s="281"/>
      <c r="AQ79" s="16"/>
      <c r="AR79" s="16"/>
      <c r="AS79" s="16"/>
      <c r="AT79" s="16"/>
      <c r="AU79" s="16"/>
      <c r="AV79" s="16"/>
      <c r="AW79" s="16"/>
      <c r="AX79" s="16"/>
      <c r="AY79" s="16"/>
      <c r="AZ79" s="16"/>
      <c r="BA79" s="16"/>
      <c r="BB79" s="16"/>
      <c r="BC79" s="16"/>
      <c r="BD79" s="810"/>
      <c r="BE79" s="810"/>
      <c r="BF79" s="810"/>
      <c r="BG79" s="810"/>
      <c r="BH79" s="147"/>
      <c r="BI79" s="147"/>
    </row>
    <row r="80" spans="25:61">
      <c r="AA80" s="281"/>
      <c r="AB80" s="281"/>
      <c r="AC80" s="281"/>
      <c r="AD80" s="281"/>
      <c r="AE80" s="281"/>
      <c r="AF80" s="281"/>
      <c r="AG80" s="281"/>
      <c r="AH80" s="281"/>
      <c r="AI80" s="281"/>
      <c r="AJ80" s="281"/>
      <c r="AK80" s="281"/>
      <c r="AL80" s="281"/>
      <c r="AM80" s="281"/>
      <c r="AN80" s="281"/>
      <c r="AO80" s="281"/>
      <c r="AP80" s="281"/>
      <c r="AQ80" s="16"/>
      <c r="AR80" s="16"/>
      <c r="AS80" s="16"/>
      <c r="AT80" s="16"/>
      <c r="AU80" s="16"/>
      <c r="AV80" s="16"/>
      <c r="AW80" s="16"/>
      <c r="AX80" s="16"/>
      <c r="AY80" s="16"/>
      <c r="AZ80" s="16"/>
      <c r="BA80" s="16"/>
      <c r="BB80" s="16"/>
      <c r="BC80" s="16"/>
    </row>
    <row r="81" spans="27:55">
      <c r="AA81" s="281"/>
      <c r="AB81" s="281"/>
      <c r="AC81" s="281"/>
      <c r="AD81" s="281"/>
      <c r="AE81" s="281"/>
      <c r="AF81" s="281"/>
      <c r="AG81" s="281"/>
      <c r="AH81" s="281"/>
      <c r="AI81" s="281"/>
      <c r="AJ81" s="281"/>
      <c r="AK81" s="281"/>
      <c r="AL81" s="281"/>
      <c r="AM81" s="281"/>
      <c r="AN81" s="281"/>
      <c r="AO81" s="281"/>
      <c r="AP81" s="281"/>
      <c r="AQ81" s="16"/>
      <c r="AR81" s="16"/>
      <c r="AS81" s="16"/>
      <c r="AT81" s="16"/>
      <c r="AU81" s="16"/>
      <c r="AV81" s="16"/>
      <c r="AW81" s="16"/>
      <c r="AX81" s="16"/>
      <c r="AY81" s="16"/>
      <c r="AZ81" s="16"/>
      <c r="BA81" s="16"/>
      <c r="BB81" s="16"/>
      <c r="BC81" s="16"/>
    </row>
    <row r="82" spans="27:55">
      <c r="AA82" s="281"/>
      <c r="AB82" s="281"/>
      <c r="AC82" s="281"/>
      <c r="AD82" s="281"/>
      <c r="AE82" s="281"/>
      <c r="AF82" s="281"/>
      <c r="AG82" s="281"/>
      <c r="AH82" s="281"/>
      <c r="AI82" s="281"/>
      <c r="AJ82" s="281"/>
      <c r="AK82" s="281"/>
      <c r="AL82" s="281"/>
      <c r="AM82" s="281"/>
      <c r="AN82" s="281"/>
      <c r="AO82" s="281"/>
      <c r="AP82" s="281"/>
      <c r="AQ82" s="16"/>
      <c r="AR82" s="16"/>
      <c r="AS82" s="16"/>
      <c r="AT82" s="16"/>
      <c r="AU82" s="16"/>
      <c r="AV82" s="16"/>
      <c r="AW82" s="16"/>
      <c r="AX82" s="16"/>
      <c r="AY82" s="16"/>
      <c r="AZ82" s="16"/>
      <c r="BA82" s="16"/>
      <c r="BB82" s="16"/>
      <c r="BC82" s="16"/>
    </row>
    <row r="83" spans="27:55">
      <c r="AA83" s="281"/>
      <c r="AB83" s="281"/>
      <c r="AC83" s="281"/>
      <c r="AD83" s="281"/>
      <c r="AE83" s="281"/>
      <c r="AF83" s="281"/>
      <c r="AG83" s="281"/>
      <c r="AH83" s="281"/>
      <c r="AI83" s="281"/>
      <c r="AJ83" s="281"/>
      <c r="AK83" s="281"/>
      <c r="AL83" s="281"/>
      <c r="AM83" s="281"/>
      <c r="AN83" s="281"/>
      <c r="AO83" s="281"/>
      <c r="AP83" s="281"/>
      <c r="AQ83" s="16"/>
      <c r="AR83" s="16"/>
      <c r="AS83" s="16"/>
      <c r="AT83" s="16"/>
      <c r="AU83" s="16"/>
      <c r="AV83" s="16"/>
      <c r="AW83" s="16"/>
      <c r="AX83" s="16"/>
      <c r="AY83" s="16"/>
      <c r="AZ83" s="16"/>
      <c r="BA83" s="16"/>
      <c r="BB83" s="16"/>
      <c r="BC83" s="16"/>
    </row>
    <row r="84" spans="27:55">
      <c r="AA84" s="281"/>
      <c r="AB84" s="281"/>
      <c r="AC84" s="281"/>
      <c r="AD84" s="281"/>
      <c r="AE84" s="281"/>
      <c r="AF84" s="281"/>
      <c r="AG84" s="281"/>
      <c r="AH84" s="281"/>
      <c r="AI84" s="281"/>
      <c r="AJ84" s="281"/>
      <c r="AK84" s="281"/>
      <c r="AL84" s="281"/>
      <c r="AM84" s="281"/>
      <c r="AN84" s="281"/>
      <c r="AO84" s="281"/>
      <c r="AP84" s="281"/>
      <c r="AQ84" s="16"/>
      <c r="AR84" s="16"/>
      <c r="AS84" s="16"/>
      <c r="AT84" s="16"/>
      <c r="AU84" s="16"/>
      <c r="AV84" s="16"/>
      <c r="AW84" s="16"/>
      <c r="AX84" s="16"/>
      <c r="AY84" s="16"/>
      <c r="AZ84" s="16"/>
      <c r="BA84" s="16"/>
      <c r="BB84" s="16"/>
      <c r="BC84" s="16"/>
    </row>
    <row r="85" spans="27:55">
      <c r="AA85" s="281"/>
      <c r="AB85" s="281"/>
      <c r="AC85" s="281"/>
      <c r="AD85" s="281"/>
      <c r="AE85" s="281"/>
      <c r="AF85" s="281"/>
      <c r="AG85" s="281"/>
      <c r="AH85" s="281"/>
      <c r="AI85" s="281"/>
      <c r="AJ85" s="281"/>
      <c r="AK85" s="281"/>
      <c r="AL85" s="281"/>
      <c r="AM85" s="281"/>
      <c r="AN85" s="281"/>
      <c r="AO85" s="281"/>
      <c r="AP85" s="281"/>
      <c r="AQ85" s="16"/>
      <c r="AR85" s="16"/>
      <c r="AS85" s="16"/>
      <c r="AT85" s="16"/>
      <c r="AU85" s="16"/>
      <c r="AV85" s="16"/>
      <c r="AW85" s="16"/>
      <c r="AX85" s="16"/>
      <c r="AY85" s="16"/>
      <c r="AZ85" s="16"/>
      <c r="BA85" s="16"/>
      <c r="BB85" s="16"/>
      <c r="BC85" s="16"/>
    </row>
    <row r="86" spans="27:55">
      <c r="AA86" s="281"/>
      <c r="AB86" s="281"/>
      <c r="AC86" s="281"/>
      <c r="AD86" s="281"/>
      <c r="AE86" s="281"/>
      <c r="AF86" s="281"/>
      <c r="AG86" s="281"/>
      <c r="AH86" s="281"/>
      <c r="AI86" s="281"/>
      <c r="AJ86" s="281"/>
      <c r="AK86" s="281"/>
      <c r="AL86" s="281"/>
      <c r="AM86" s="281"/>
      <c r="AN86" s="281"/>
      <c r="AO86" s="281"/>
      <c r="AP86" s="281"/>
      <c r="AQ86" s="16"/>
      <c r="AR86" s="16"/>
      <c r="AS86" s="16"/>
      <c r="AT86" s="16"/>
      <c r="AU86" s="16"/>
      <c r="AV86" s="16"/>
      <c r="AW86" s="16"/>
      <c r="AX86" s="16"/>
      <c r="AY86" s="16"/>
      <c r="AZ86" s="16"/>
      <c r="BA86" s="16"/>
      <c r="BB86" s="16"/>
      <c r="BC86" s="16"/>
    </row>
    <row r="87" spans="27:55">
      <c r="AA87" s="281"/>
      <c r="AB87" s="281"/>
      <c r="AC87" s="281"/>
      <c r="AD87" s="281"/>
      <c r="AE87" s="281"/>
      <c r="AF87" s="281"/>
      <c r="AG87" s="281"/>
      <c r="AH87" s="281"/>
      <c r="AI87" s="281"/>
      <c r="AJ87" s="281"/>
      <c r="AK87" s="281"/>
      <c r="AL87" s="281"/>
      <c r="AM87" s="281"/>
      <c r="AN87" s="281"/>
      <c r="AO87" s="281"/>
      <c r="AP87" s="281"/>
      <c r="AQ87" s="16"/>
      <c r="AR87" s="16"/>
      <c r="AS87" s="16"/>
      <c r="AT87" s="16"/>
      <c r="AU87" s="16"/>
      <c r="AV87" s="16"/>
      <c r="AW87" s="16"/>
      <c r="AX87" s="16"/>
      <c r="AY87" s="16"/>
      <c r="AZ87" s="16"/>
      <c r="BA87" s="16"/>
      <c r="BB87" s="16"/>
      <c r="BC87" s="16"/>
    </row>
    <row r="88" spans="27:55">
      <c r="AA88" s="281"/>
      <c r="AB88" s="281"/>
      <c r="AC88" s="281"/>
      <c r="AD88" s="281"/>
      <c r="AE88" s="281"/>
      <c r="AF88" s="281"/>
      <c r="AG88" s="281"/>
      <c r="AH88" s="281"/>
      <c r="AI88" s="281"/>
      <c r="AJ88" s="281"/>
      <c r="AK88" s="281"/>
      <c r="AL88" s="281"/>
      <c r="AM88" s="281"/>
      <c r="AN88" s="281"/>
      <c r="AO88" s="281"/>
      <c r="AP88" s="281"/>
      <c r="AQ88" s="16"/>
      <c r="AR88" s="16"/>
      <c r="AS88" s="16"/>
      <c r="AT88" s="16"/>
      <c r="AU88" s="16"/>
      <c r="AV88" s="16"/>
      <c r="AW88" s="16"/>
      <c r="AX88" s="16"/>
      <c r="AY88" s="16"/>
      <c r="AZ88" s="16"/>
      <c r="BA88" s="16"/>
      <c r="BB88" s="16"/>
      <c r="BC88" s="16"/>
    </row>
    <row r="89" spans="27:55">
      <c r="AA89" s="281"/>
      <c r="AB89" s="281"/>
      <c r="AC89" s="281"/>
      <c r="AD89" s="281"/>
      <c r="AE89" s="281"/>
      <c r="AF89" s="281"/>
      <c r="AG89" s="281"/>
      <c r="AH89" s="281"/>
      <c r="AI89" s="281"/>
      <c r="AJ89" s="281"/>
      <c r="AK89" s="281"/>
      <c r="AL89" s="281"/>
      <c r="AM89" s="281"/>
      <c r="AN89" s="281"/>
      <c r="AO89" s="281"/>
      <c r="AP89" s="281"/>
      <c r="AQ89" s="16"/>
      <c r="AR89" s="16"/>
      <c r="AS89" s="16"/>
      <c r="AT89" s="16"/>
      <c r="AU89" s="16"/>
      <c r="AV89" s="16"/>
      <c r="AW89" s="16"/>
      <c r="AX89" s="16"/>
      <c r="AY89" s="16"/>
      <c r="AZ89" s="16"/>
      <c r="BA89" s="16"/>
      <c r="BB89" s="16"/>
      <c r="BC89" s="16"/>
    </row>
    <row r="90" spans="27:55">
      <c r="AA90" s="281"/>
      <c r="AB90" s="281"/>
      <c r="AC90" s="281"/>
      <c r="AD90" s="281"/>
      <c r="AE90" s="281"/>
      <c r="AF90" s="281"/>
      <c r="AG90" s="281"/>
      <c r="AH90" s="281"/>
      <c r="AI90" s="281"/>
      <c r="AJ90" s="281"/>
      <c r="AK90" s="281"/>
      <c r="AL90" s="281"/>
      <c r="AM90" s="281"/>
      <c r="AN90" s="281"/>
      <c r="AO90" s="281"/>
      <c r="AP90" s="281"/>
      <c r="AQ90" s="16"/>
      <c r="AR90" s="16"/>
      <c r="AS90" s="16"/>
      <c r="AT90" s="16"/>
      <c r="AU90" s="16"/>
      <c r="AV90" s="16"/>
      <c r="AW90" s="16"/>
      <c r="AX90" s="16"/>
      <c r="AY90" s="16"/>
      <c r="AZ90" s="16"/>
      <c r="BA90" s="16"/>
      <c r="BB90" s="16"/>
      <c r="BC90" s="16"/>
    </row>
    <row r="91" spans="27:55">
      <c r="AA91" s="281"/>
      <c r="AB91" s="281"/>
      <c r="AC91" s="281"/>
      <c r="AD91" s="281"/>
      <c r="AE91" s="281"/>
      <c r="AF91" s="281"/>
      <c r="AG91" s="281"/>
      <c r="AH91" s="281"/>
      <c r="AI91" s="281"/>
      <c r="AJ91" s="281"/>
      <c r="AK91" s="281"/>
      <c r="AL91" s="281"/>
      <c r="AM91" s="281"/>
      <c r="AN91" s="281"/>
      <c r="AO91" s="281"/>
      <c r="AP91" s="281"/>
      <c r="AQ91" s="16"/>
      <c r="AR91" s="16"/>
      <c r="AS91" s="16"/>
      <c r="AT91" s="16"/>
      <c r="AU91" s="16"/>
      <c r="AV91" s="16"/>
      <c r="AW91" s="16"/>
      <c r="AX91" s="16"/>
      <c r="AY91" s="16"/>
      <c r="AZ91" s="16"/>
      <c r="BA91" s="16"/>
      <c r="BB91" s="16"/>
      <c r="BC91" s="16"/>
    </row>
    <row r="92" spans="27:55">
      <c r="AA92" s="281"/>
      <c r="AB92" s="281"/>
      <c r="AC92" s="281"/>
      <c r="AD92" s="281"/>
      <c r="AE92" s="281"/>
      <c r="AF92" s="281"/>
      <c r="AG92" s="281"/>
      <c r="AH92" s="281"/>
      <c r="AI92" s="281"/>
      <c r="AJ92" s="281"/>
      <c r="AK92" s="281"/>
      <c r="AL92" s="281"/>
      <c r="AM92" s="281"/>
      <c r="AN92" s="281"/>
      <c r="AO92" s="281"/>
      <c r="AP92" s="281"/>
      <c r="AQ92" s="16"/>
      <c r="AR92" s="16"/>
      <c r="AS92" s="16"/>
      <c r="AT92" s="16"/>
      <c r="AU92" s="16"/>
      <c r="AV92" s="16"/>
      <c r="AW92" s="16"/>
      <c r="AX92" s="16"/>
      <c r="AY92" s="16"/>
      <c r="AZ92" s="16"/>
      <c r="BA92" s="16"/>
      <c r="BB92" s="16"/>
      <c r="BC92" s="16"/>
    </row>
    <row r="93" spans="27:55">
      <c r="AA93" s="281"/>
      <c r="AB93" s="281"/>
      <c r="AC93" s="281"/>
      <c r="AD93" s="281"/>
      <c r="AE93" s="281"/>
      <c r="AF93" s="281"/>
      <c r="AG93" s="281"/>
      <c r="AH93" s="281"/>
      <c r="AI93" s="281"/>
      <c r="AJ93" s="281"/>
      <c r="AK93" s="281"/>
      <c r="AL93" s="281"/>
      <c r="AM93" s="281"/>
      <c r="AN93" s="281"/>
      <c r="AO93" s="281"/>
      <c r="AP93" s="281"/>
      <c r="AQ93" s="16"/>
      <c r="AR93" s="16"/>
      <c r="AS93" s="16"/>
      <c r="AT93" s="16"/>
      <c r="AU93" s="16"/>
      <c r="AV93" s="16"/>
      <c r="AW93" s="16"/>
      <c r="AX93" s="16"/>
      <c r="AY93" s="16"/>
      <c r="AZ93" s="16"/>
      <c r="BA93" s="16"/>
      <c r="BB93" s="16"/>
      <c r="BC93" s="16"/>
    </row>
    <row r="94" spans="27:55">
      <c r="AA94" s="281"/>
      <c r="AB94" s="281"/>
      <c r="AC94" s="281"/>
      <c r="AD94" s="281"/>
      <c r="AE94" s="281"/>
      <c r="AF94" s="281"/>
      <c r="AG94" s="281"/>
      <c r="AH94" s="281"/>
      <c r="AI94" s="281"/>
      <c r="AJ94" s="281"/>
      <c r="AK94" s="281"/>
      <c r="AL94" s="281"/>
      <c r="AM94" s="281"/>
      <c r="AN94" s="281"/>
      <c r="AO94" s="281"/>
      <c r="AP94" s="281"/>
      <c r="AQ94" s="16"/>
      <c r="AR94" s="16"/>
      <c r="AS94" s="16"/>
      <c r="AT94" s="16"/>
      <c r="AU94" s="16"/>
      <c r="AV94" s="16"/>
      <c r="AW94" s="16"/>
      <c r="AX94" s="16"/>
      <c r="AY94" s="16"/>
      <c r="AZ94" s="16"/>
      <c r="BA94" s="16"/>
      <c r="BB94" s="16"/>
      <c r="BC94" s="16"/>
    </row>
    <row r="95" spans="27:55">
      <c r="AA95" s="281"/>
      <c r="AB95" s="281"/>
      <c r="AC95" s="281"/>
      <c r="AD95" s="281"/>
      <c r="AE95" s="281"/>
      <c r="AF95" s="281"/>
      <c r="AG95" s="281"/>
      <c r="AH95" s="281"/>
      <c r="AI95" s="281"/>
      <c r="AJ95" s="281"/>
      <c r="AK95" s="281"/>
      <c r="AL95" s="281"/>
      <c r="AM95" s="281"/>
      <c r="AN95" s="281"/>
      <c r="AO95" s="281"/>
      <c r="AP95" s="281"/>
      <c r="AQ95" s="16"/>
      <c r="AR95" s="16"/>
      <c r="AS95" s="16"/>
      <c r="AT95" s="16"/>
      <c r="AU95" s="16"/>
      <c r="AV95" s="16"/>
      <c r="AW95" s="16"/>
      <c r="AX95" s="16"/>
      <c r="AY95" s="16"/>
      <c r="AZ95" s="16"/>
      <c r="BA95" s="16"/>
      <c r="BB95" s="16"/>
      <c r="BC95" s="16"/>
    </row>
    <row r="96" spans="27:55">
      <c r="AA96" s="281"/>
      <c r="AB96" s="281"/>
      <c r="AC96" s="281"/>
      <c r="AD96" s="281"/>
      <c r="AE96" s="281"/>
      <c r="AF96" s="281"/>
      <c r="AG96" s="281"/>
      <c r="AH96" s="281"/>
      <c r="AI96" s="281"/>
      <c r="AJ96" s="281"/>
      <c r="AK96" s="281"/>
      <c r="AL96" s="281"/>
      <c r="AM96" s="281"/>
      <c r="AN96" s="281"/>
      <c r="AO96" s="281"/>
      <c r="AP96" s="281"/>
      <c r="AQ96" s="16"/>
      <c r="AR96" s="16"/>
      <c r="AS96" s="16"/>
      <c r="AT96" s="16"/>
      <c r="AU96" s="16"/>
      <c r="AV96" s="16"/>
      <c r="AW96" s="16"/>
      <c r="AX96" s="16"/>
      <c r="AY96" s="16"/>
      <c r="AZ96" s="16"/>
      <c r="BA96" s="16"/>
      <c r="BB96" s="16"/>
      <c r="BC96" s="16"/>
    </row>
    <row r="97" spans="27:55">
      <c r="AA97" s="281"/>
      <c r="AB97" s="281"/>
      <c r="AC97" s="281"/>
      <c r="AD97" s="281"/>
      <c r="AE97" s="281"/>
      <c r="AF97" s="281"/>
      <c r="AG97" s="281"/>
      <c r="AH97" s="281"/>
      <c r="AI97" s="281"/>
      <c r="AJ97" s="281"/>
      <c r="AK97" s="281"/>
      <c r="AL97" s="281"/>
      <c r="AM97" s="281"/>
      <c r="AN97" s="281"/>
      <c r="AO97" s="281"/>
      <c r="AP97" s="281"/>
      <c r="AQ97" s="16"/>
      <c r="AR97" s="16"/>
      <c r="AS97" s="16"/>
      <c r="AT97" s="16"/>
      <c r="AU97" s="16"/>
      <c r="AV97" s="16"/>
      <c r="AW97" s="16"/>
      <c r="AX97" s="16"/>
      <c r="AY97" s="16"/>
      <c r="AZ97" s="16"/>
      <c r="BA97" s="16"/>
      <c r="BB97" s="16"/>
      <c r="BC97" s="16"/>
    </row>
    <row r="98" spans="27:55">
      <c r="AA98" s="281"/>
      <c r="AB98" s="281"/>
      <c r="AC98" s="281"/>
      <c r="AD98" s="281"/>
      <c r="AE98" s="281"/>
      <c r="AF98" s="281"/>
      <c r="AG98" s="281"/>
      <c r="AH98" s="281"/>
      <c r="AI98" s="281"/>
      <c r="AJ98" s="281"/>
      <c r="AK98" s="281"/>
      <c r="AL98" s="281"/>
      <c r="AM98" s="281"/>
      <c r="AN98" s="281"/>
      <c r="AO98" s="281"/>
      <c r="AP98" s="281"/>
      <c r="AQ98" s="16"/>
      <c r="AR98" s="16"/>
      <c r="AS98" s="16"/>
      <c r="AT98" s="16"/>
      <c r="AU98" s="16"/>
      <c r="AV98" s="16"/>
      <c r="AW98" s="16"/>
      <c r="AX98" s="16"/>
      <c r="AY98" s="16"/>
      <c r="AZ98" s="16"/>
      <c r="BA98" s="16"/>
      <c r="BB98" s="16"/>
      <c r="BC98" s="16"/>
    </row>
    <row r="99" spans="27:55">
      <c r="AA99" s="281"/>
      <c r="AB99" s="281"/>
      <c r="AC99" s="281"/>
      <c r="AD99" s="281"/>
      <c r="AE99" s="281"/>
      <c r="AF99" s="281"/>
      <c r="AG99" s="281"/>
      <c r="AH99" s="281"/>
      <c r="AI99" s="281"/>
      <c r="AJ99" s="281"/>
      <c r="AK99" s="281"/>
      <c r="AL99" s="281"/>
      <c r="AM99" s="281"/>
      <c r="AN99" s="281"/>
      <c r="AO99" s="281"/>
      <c r="AP99" s="281"/>
      <c r="AQ99" s="16"/>
      <c r="AR99" s="16"/>
      <c r="AS99" s="16"/>
      <c r="AT99" s="16"/>
      <c r="AU99" s="16"/>
      <c r="AV99" s="16"/>
      <c r="AW99" s="16"/>
      <c r="AX99" s="16"/>
      <c r="AY99" s="16"/>
      <c r="AZ99" s="16"/>
      <c r="BA99" s="16"/>
      <c r="BB99" s="16"/>
      <c r="BC99" s="16"/>
    </row>
    <row r="100" spans="27:55">
      <c r="AA100" s="281"/>
      <c r="AB100" s="281"/>
      <c r="AC100" s="281"/>
      <c r="AD100" s="281"/>
      <c r="AE100" s="281"/>
      <c r="AF100" s="281"/>
      <c r="AG100" s="281"/>
      <c r="AH100" s="281"/>
      <c r="AI100" s="281"/>
      <c r="AJ100" s="281"/>
      <c r="AK100" s="281"/>
      <c r="AL100" s="281"/>
      <c r="AM100" s="281"/>
      <c r="AN100" s="281"/>
      <c r="AO100" s="281"/>
      <c r="AP100" s="281"/>
      <c r="AQ100" s="16"/>
      <c r="AR100" s="16"/>
      <c r="AS100" s="16"/>
      <c r="AT100" s="16"/>
      <c r="AU100" s="16"/>
      <c r="AV100" s="16"/>
      <c r="AW100" s="16"/>
      <c r="AX100" s="16"/>
      <c r="AY100" s="16"/>
      <c r="AZ100" s="16"/>
      <c r="BA100" s="16"/>
      <c r="BB100" s="16"/>
      <c r="BC100" s="16"/>
    </row>
    <row r="101" spans="27:55">
      <c r="AA101" s="281"/>
      <c r="AB101" s="281"/>
      <c r="AC101" s="281"/>
      <c r="AD101" s="281"/>
      <c r="AE101" s="281"/>
      <c r="AF101" s="281"/>
      <c r="AG101" s="281"/>
      <c r="AH101" s="281"/>
      <c r="AI101" s="281"/>
      <c r="AJ101" s="281"/>
      <c r="AK101" s="281"/>
      <c r="AL101" s="281"/>
      <c r="AM101" s="281"/>
      <c r="AN101" s="281"/>
      <c r="AO101" s="281"/>
      <c r="AP101" s="281"/>
      <c r="AQ101" s="16"/>
      <c r="AR101" s="16"/>
      <c r="AS101" s="16"/>
      <c r="AT101" s="16"/>
      <c r="AU101" s="16"/>
      <c r="AV101" s="16"/>
      <c r="AW101" s="16"/>
      <c r="AX101" s="16"/>
      <c r="AY101" s="16"/>
      <c r="AZ101" s="16"/>
      <c r="BA101" s="16"/>
      <c r="BB101" s="16"/>
      <c r="BC101" s="16"/>
    </row>
    <row r="102" spans="27:55">
      <c r="AA102" s="281"/>
      <c r="AB102" s="281"/>
      <c r="AC102" s="281"/>
      <c r="AD102" s="281"/>
      <c r="AE102" s="281"/>
      <c r="AF102" s="281"/>
      <c r="AG102" s="281"/>
      <c r="AH102" s="281"/>
      <c r="AI102" s="281"/>
      <c r="AJ102" s="281"/>
      <c r="AK102" s="281"/>
      <c r="AL102" s="281"/>
      <c r="AM102" s="281"/>
      <c r="AN102" s="281"/>
      <c r="AO102" s="281"/>
      <c r="AP102" s="281"/>
    </row>
    <row r="103" spans="27:55">
      <c r="AA103" s="281"/>
      <c r="AB103" s="281"/>
      <c r="AC103" s="281"/>
      <c r="AD103" s="281"/>
      <c r="AE103" s="281"/>
      <c r="AF103" s="281"/>
      <c r="AG103" s="281"/>
      <c r="AH103" s="281"/>
      <c r="AI103" s="281"/>
      <c r="AJ103" s="281"/>
      <c r="AK103" s="281"/>
      <c r="AL103" s="281"/>
      <c r="AM103" s="281"/>
      <c r="AN103" s="281"/>
      <c r="AO103" s="281"/>
      <c r="AP103" s="281"/>
    </row>
    <row r="104" spans="27:55">
      <c r="AA104" s="281"/>
      <c r="AB104" s="281"/>
      <c r="AC104" s="281"/>
      <c r="AD104" s="281"/>
      <c r="AE104" s="281"/>
      <c r="AF104" s="281"/>
      <c r="AG104" s="281"/>
      <c r="AH104" s="281"/>
      <c r="AI104" s="281"/>
      <c r="AJ104" s="281"/>
      <c r="AK104" s="281"/>
      <c r="AL104" s="281"/>
      <c r="AM104" s="281"/>
      <c r="AN104" s="281"/>
      <c r="AO104" s="281"/>
      <c r="AP104" s="281"/>
    </row>
    <row r="105" spans="27:55">
      <c r="AA105" s="281"/>
      <c r="AB105" s="281"/>
      <c r="AC105" s="281"/>
      <c r="AD105" s="281"/>
      <c r="AE105" s="281"/>
      <c r="AF105" s="281"/>
      <c r="AG105" s="281"/>
      <c r="AH105" s="281"/>
      <c r="AI105" s="281"/>
      <c r="AJ105" s="281"/>
      <c r="AK105" s="281"/>
      <c r="AL105" s="281"/>
      <c r="AM105" s="281"/>
      <c r="AN105" s="281"/>
      <c r="AO105" s="281"/>
      <c r="AP105" s="281"/>
    </row>
    <row r="106" spans="27:55">
      <c r="AA106" s="281"/>
      <c r="AB106" s="281"/>
      <c r="AC106" s="281"/>
      <c r="AD106" s="281"/>
      <c r="AE106" s="281"/>
      <c r="AF106" s="281"/>
      <c r="AG106" s="281"/>
      <c r="AH106" s="281"/>
      <c r="AI106" s="281"/>
      <c r="AJ106" s="281"/>
      <c r="AK106" s="281"/>
      <c r="AL106" s="281"/>
      <c r="AM106" s="281"/>
      <c r="AN106" s="281"/>
      <c r="AO106" s="281"/>
      <c r="AP106" s="281"/>
    </row>
    <row r="107" spans="27:55">
      <c r="AA107" s="281"/>
      <c r="AB107" s="281"/>
      <c r="AC107" s="281"/>
      <c r="AD107" s="281"/>
      <c r="AE107" s="281"/>
      <c r="AF107" s="281"/>
      <c r="AG107" s="281"/>
      <c r="AH107" s="281"/>
      <c r="AI107" s="281"/>
      <c r="AJ107" s="281"/>
      <c r="AK107" s="281"/>
      <c r="AL107" s="281"/>
      <c r="AM107" s="281"/>
      <c r="AN107" s="281"/>
      <c r="AO107" s="281"/>
      <c r="AP107" s="281"/>
    </row>
    <row r="108" spans="27:55">
      <c r="AA108" s="281"/>
      <c r="AB108" s="281"/>
      <c r="AC108" s="281"/>
      <c r="AD108" s="281"/>
      <c r="AE108" s="281"/>
      <c r="AF108" s="281"/>
      <c r="AG108" s="281"/>
      <c r="AH108" s="281"/>
      <c r="AI108" s="281"/>
      <c r="AJ108" s="281"/>
      <c r="AK108" s="281"/>
      <c r="AL108" s="281"/>
      <c r="AM108" s="281"/>
      <c r="AN108" s="281"/>
      <c r="AO108" s="281"/>
      <c r="AP108" s="281"/>
    </row>
    <row r="109" spans="27:55">
      <c r="AA109" s="281"/>
      <c r="AB109" s="281"/>
      <c r="AC109" s="281"/>
      <c r="AD109" s="281"/>
      <c r="AE109" s="281"/>
      <c r="AF109" s="281"/>
      <c r="AG109" s="281"/>
      <c r="AH109" s="281"/>
      <c r="AI109" s="281"/>
      <c r="AJ109" s="281"/>
      <c r="AK109" s="281"/>
      <c r="AL109" s="281"/>
      <c r="AM109" s="281"/>
      <c r="AN109" s="281"/>
      <c r="AO109" s="281"/>
      <c r="AP109" s="281"/>
    </row>
    <row r="110" spans="27:55">
      <c r="AA110" s="281"/>
      <c r="AB110" s="281"/>
      <c r="AC110" s="281"/>
      <c r="AD110" s="281"/>
      <c r="AE110" s="281"/>
      <c r="AF110" s="281"/>
      <c r="AG110" s="281"/>
      <c r="AH110" s="281"/>
      <c r="AI110" s="281"/>
      <c r="AJ110" s="281"/>
      <c r="AK110" s="281"/>
      <c r="AL110" s="281"/>
      <c r="AM110" s="281"/>
      <c r="AN110" s="281"/>
      <c r="AO110" s="281"/>
      <c r="AP110" s="281"/>
    </row>
    <row r="111" spans="27:55">
      <c r="AA111" s="281"/>
      <c r="AB111" s="281"/>
      <c r="AC111" s="281"/>
      <c r="AD111" s="281"/>
      <c r="AE111" s="281"/>
      <c r="AF111" s="281"/>
      <c r="AG111" s="281"/>
      <c r="AH111" s="281"/>
      <c r="AI111" s="281"/>
      <c r="AJ111" s="281"/>
      <c r="AK111" s="281"/>
      <c r="AL111" s="281"/>
      <c r="AM111" s="281"/>
      <c r="AN111" s="281"/>
      <c r="AO111" s="281"/>
      <c r="AP111" s="281"/>
    </row>
    <row r="112" spans="27:55">
      <c r="AA112" s="281"/>
      <c r="AB112" s="281"/>
      <c r="AC112" s="281"/>
      <c r="AD112" s="281"/>
      <c r="AE112" s="281"/>
      <c r="AF112" s="281"/>
      <c r="AG112" s="281"/>
      <c r="AH112" s="281"/>
      <c r="AI112" s="281"/>
      <c r="AJ112" s="281"/>
      <c r="AK112" s="281"/>
      <c r="AL112" s="281"/>
      <c r="AM112" s="281"/>
      <c r="AN112" s="281"/>
      <c r="AO112" s="281"/>
      <c r="AP112" s="281"/>
    </row>
    <row r="113" spans="27:42">
      <c r="AA113" s="281"/>
      <c r="AB113" s="281"/>
      <c r="AC113" s="281"/>
      <c r="AD113" s="281"/>
      <c r="AE113" s="281"/>
      <c r="AF113" s="281"/>
      <c r="AG113" s="281"/>
      <c r="AH113" s="281"/>
      <c r="AI113" s="281"/>
      <c r="AJ113" s="281"/>
      <c r="AK113" s="281"/>
      <c r="AL113" s="281"/>
      <c r="AM113" s="281"/>
      <c r="AN113" s="281"/>
      <c r="AO113" s="281"/>
      <c r="AP113" s="281"/>
    </row>
    <row r="114" spans="27:42">
      <c r="AA114" s="281"/>
      <c r="AB114" s="281"/>
      <c r="AC114" s="281"/>
      <c r="AD114" s="281"/>
      <c r="AE114" s="281"/>
      <c r="AF114" s="281"/>
      <c r="AG114" s="281"/>
      <c r="AH114" s="281"/>
      <c r="AI114" s="281"/>
      <c r="AJ114" s="281"/>
      <c r="AK114" s="281"/>
      <c r="AL114" s="281"/>
      <c r="AM114" s="281"/>
      <c r="AN114" s="281"/>
      <c r="AO114" s="281"/>
      <c r="AP114" s="281"/>
    </row>
    <row r="115" spans="27:42">
      <c r="AA115" s="281"/>
      <c r="AB115" s="281"/>
      <c r="AC115" s="281"/>
      <c r="AD115" s="281"/>
      <c r="AE115" s="281"/>
      <c r="AF115" s="281"/>
      <c r="AG115" s="281"/>
      <c r="AH115" s="281"/>
      <c r="AI115" s="281"/>
      <c r="AJ115" s="281"/>
      <c r="AK115" s="281"/>
      <c r="AL115" s="281"/>
      <c r="AM115" s="281"/>
      <c r="AN115" s="281"/>
      <c r="AO115" s="281"/>
      <c r="AP115" s="281"/>
    </row>
    <row r="116" spans="27:42">
      <c r="AA116" s="281"/>
      <c r="AB116" s="281"/>
      <c r="AC116" s="281"/>
      <c r="AD116" s="281"/>
      <c r="AE116" s="281"/>
      <c r="AF116" s="281"/>
      <c r="AG116" s="281"/>
      <c r="AH116" s="281"/>
      <c r="AI116" s="281"/>
      <c r="AJ116" s="281"/>
      <c r="AK116" s="281"/>
      <c r="AL116" s="281"/>
      <c r="AM116" s="281"/>
      <c r="AN116" s="281"/>
      <c r="AO116" s="281"/>
      <c r="AP116" s="281"/>
    </row>
    <row r="117" spans="27:42">
      <c r="AA117" s="281"/>
      <c r="AB117" s="281"/>
      <c r="AC117" s="281"/>
      <c r="AD117" s="281"/>
      <c r="AE117" s="281"/>
      <c r="AF117" s="281"/>
      <c r="AG117" s="281"/>
      <c r="AH117" s="281"/>
      <c r="AI117" s="281"/>
      <c r="AJ117" s="281"/>
      <c r="AK117" s="281"/>
      <c r="AL117" s="281"/>
      <c r="AM117" s="281"/>
      <c r="AN117" s="281"/>
      <c r="AO117" s="281"/>
      <c r="AP117" s="281"/>
    </row>
    <row r="118" spans="27:42">
      <c r="AA118" s="281"/>
      <c r="AB118" s="281"/>
      <c r="AC118" s="281"/>
      <c r="AD118" s="281"/>
      <c r="AE118" s="281"/>
      <c r="AF118" s="281"/>
      <c r="AG118" s="281"/>
      <c r="AH118" s="281"/>
      <c r="AI118" s="281"/>
      <c r="AJ118" s="281"/>
      <c r="AK118" s="281"/>
      <c r="AL118" s="281"/>
      <c r="AM118" s="281"/>
      <c r="AN118" s="281"/>
      <c r="AO118" s="281"/>
      <c r="AP118" s="281"/>
    </row>
    <row r="119" spans="27:42">
      <c r="AA119" s="281"/>
      <c r="AB119" s="281"/>
      <c r="AC119" s="281"/>
      <c r="AD119" s="281"/>
      <c r="AE119" s="281"/>
      <c r="AF119" s="281"/>
      <c r="AG119" s="281"/>
      <c r="AH119" s="281"/>
      <c r="AI119" s="281"/>
      <c r="AJ119" s="281"/>
      <c r="AK119" s="281"/>
      <c r="AL119" s="281"/>
      <c r="AM119" s="281"/>
      <c r="AN119" s="281"/>
      <c r="AO119" s="281"/>
      <c r="AP119" s="281"/>
    </row>
    <row r="120" spans="27:42">
      <c r="AA120" s="281"/>
      <c r="AB120" s="281"/>
      <c r="AC120" s="281"/>
      <c r="AD120" s="281"/>
      <c r="AE120" s="281"/>
      <c r="AF120" s="281"/>
      <c r="AG120" s="281"/>
      <c r="AH120" s="281"/>
      <c r="AI120" s="281"/>
      <c r="AJ120" s="281"/>
      <c r="AK120" s="281"/>
      <c r="AL120" s="281"/>
      <c r="AM120" s="281"/>
      <c r="AN120" s="281"/>
      <c r="AO120" s="281"/>
      <c r="AP120" s="281"/>
    </row>
    <row r="121" spans="27:42">
      <c r="AA121" s="281"/>
      <c r="AB121" s="281"/>
      <c r="AC121" s="281"/>
      <c r="AD121" s="281"/>
      <c r="AE121" s="281"/>
      <c r="AF121" s="281"/>
      <c r="AG121" s="281"/>
      <c r="AH121" s="281"/>
      <c r="AI121" s="281"/>
      <c r="AJ121" s="281"/>
      <c r="AK121" s="281"/>
      <c r="AL121" s="281"/>
      <c r="AM121" s="281"/>
      <c r="AN121" s="281"/>
      <c r="AO121" s="281"/>
      <c r="AP121" s="281"/>
    </row>
    <row r="122" spans="27:42">
      <c r="AA122" s="281"/>
      <c r="AB122" s="281"/>
      <c r="AC122" s="281"/>
      <c r="AD122" s="281"/>
      <c r="AE122" s="281"/>
      <c r="AF122" s="281"/>
      <c r="AG122" s="281"/>
      <c r="AH122" s="281"/>
      <c r="AI122" s="281"/>
      <c r="AJ122" s="281"/>
      <c r="AK122" s="281"/>
      <c r="AL122" s="281"/>
      <c r="AM122" s="281"/>
      <c r="AN122" s="281"/>
      <c r="AO122" s="281"/>
      <c r="AP122" s="281"/>
    </row>
    <row r="123" spans="27:42">
      <c r="AA123" s="281"/>
      <c r="AB123" s="281"/>
      <c r="AC123" s="281"/>
      <c r="AD123" s="281"/>
      <c r="AE123" s="281"/>
      <c r="AF123" s="281"/>
      <c r="AG123" s="281"/>
      <c r="AH123" s="281"/>
      <c r="AI123" s="281"/>
      <c r="AJ123" s="281"/>
      <c r="AK123" s="281"/>
      <c r="AL123" s="281"/>
      <c r="AM123" s="281"/>
      <c r="AN123" s="281"/>
      <c r="AO123" s="281"/>
      <c r="AP123" s="281"/>
    </row>
    <row r="124" spans="27:42">
      <c r="AA124" s="281"/>
      <c r="AB124" s="281"/>
      <c r="AC124" s="281"/>
      <c r="AD124" s="281"/>
      <c r="AE124" s="281"/>
      <c r="AF124" s="281"/>
      <c r="AG124" s="281"/>
      <c r="AH124" s="281"/>
      <c r="AI124" s="281"/>
      <c r="AJ124" s="281"/>
      <c r="AK124" s="281"/>
      <c r="AL124" s="281"/>
      <c r="AM124" s="281"/>
      <c r="AN124" s="281"/>
      <c r="AO124" s="281"/>
      <c r="AP124" s="281"/>
    </row>
    <row r="125" spans="27:42">
      <c r="AA125" s="281"/>
      <c r="AB125" s="281"/>
      <c r="AC125" s="281"/>
      <c r="AD125" s="281"/>
      <c r="AE125" s="281"/>
      <c r="AF125" s="281"/>
      <c r="AG125" s="281"/>
      <c r="AH125" s="281"/>
      <c r="AI125" s="281"/>
      <c r="AJ125" s="281"/>
      <c r="AK125" s="281"/>
      <c r="AL125" s="281"/>
      <c r="AM125" s="281"/>
      <c r="AN125" s="281"/>
      <c r="AO125" s="281"/>
      <c r="AP125" s="281"/>
    </row>
    <row r="126" spans="27:42">
      <c r="AA126" s="281"/>
      <c r="AB126" s="281"/>
      <c r="AC126" s="281"/>
      <c r="AD126" s="281"/>
      <c r="AE126" s="281"/>
      <c r="AF126" s="281"/>
      <c r="AG126" s="281"/>
      <c r="AH126" s="281"/>
      <c r="AI126" s="281"/>
      <c r="AJ126" s="281"/>
      <c r="AK126" s="281"/>
      <c r="AL126" s="281"/>
      <c r="AM126" s="281"/>
      <c r="AN126" s="281"/>
      <c r="AO126" s="281"/>
      <c r="AP126" s="281"/>
    </row>
    <row r="127" spans="27:42">
      <c r="AA127" s="281"/>
      <c r="AB127" s="281"/>
      <c r="AC127" s="281"/>
      <c r="AD127" s="281"/>
      <c r="AE127" s="281"/>
      <c r="AF127" s="281"/>
      <c r="AG127" s="281"/>
      <c r="AH127" s="281"/>
      <c r="AI127" s="281"/>
      <c r="AJ127" s="281"/>
      <c r="AK127" s="281"/>
      <c r="AL127" s="281"/>
      <c r="AM127" s="281"/>
      <c r="AN127" s="281"/>
      <c r="AO127" s="281"/>
      <c r="AP127" s="281"/>
    </row>
    <row r="128" spans="27:42">
      <c r="AA128" s="281"/>
      <c r="AB128" s="281"/>
      <c r="AC128" s="281"/>
      <c r="AD128" s="281"/>
      <c r="AE128" s="281"/>
      <c r="AF128" s="281"/>
      <c r="AG128" s="281"/>
      <c r="AH128" s="281"/>
      <c r="AI128" s="281"/>
      <c r="AJ128" s="281"/>
      <c r="AK128" s="281"/>
      <c r="AL128" s="281"/>
      <c r="AM128" s="281"/>
      <c r="AN128" s="281"/>
      <c r="AO128" s="281"/>
      <c r="AP128" s="281"/>
    </row>
    <row r="129" spans="1:61">
      <c r="AA129" s="281"/>
      <c r="AB129" s="281"/>
      <c r="AC129" s="281"/>
      <c r="AD129" s="281"/>
      <c r="AE129" s="281"/>
      <c r="AF129" s="281"/>
      <c r="AG129" s="281"/>
      <c r="AH129" s="281"/>
      <c r="AI129" s="281"/>
      <c r="AJ129" s="281"/>
      <c r="AK129" s="281"/>
      <c r="AL129" s="281"/>
      <c r="AM129" s="281"/>
      <c r="AN129" s="281"/>
      <c r="AO129" s="281"/>
      <c r="AP129" s="281"/>
    </row>
    <row r="130" spans="1:61">
      <c r="AA130" s="281"/>
      <c r="AB130" s="281"/>
      <c r="AC130" s="281"/>
      <c r="AD130" s="281"/>
      <c r="AE130" s="281"/>
      <c r="AF130" s="281"/>
      <c r="AG130" s="281"/>
      <c r="AH130" s="281"/>
      <c r="AI130" s="281"/>
      <c r="AJ130" s="281"/>
      <c r="AK130" s="281"/>
      <c r="AL130" s="281"/>
      <c r="AM130" s="281"/>
      <c r="AN130" s="281"/>
      <c r="AO130" s="281"/>
      <c r="AP130" s="281"/>
    </row>
    <row r="131" spans="1:61">
      <c r="AA131" s="281"/>
      <c r="AB131" s="281"/>
      <c r="AC131" s="281"/>
      <c r="AD131" s="281"/>
      <c r="AE131" s="281"/>
      <c r="AF131" s="281"/>
      <c r="AG131" s="281"/>
      <c r="AH131" s="281"/>
      <c r="AI131" s="281"/>
      <c r="AJ131" s="281"/>
      <c r="AK131" s="281"/>
      <c r="AL131" s="281"/>
      <c r="AM131" s="281"/>
      <c r="AN131" s="281"/>
      <c r="AO131" s="281"/>
      <c r="AP131" s="281"/>
    </row>
    <row r="132" spans="1:61">
      <c r="AA132" s="281"/>
      <c r="AB132" s="281"/>
      <c r="AC132" s="281"/>
      <c r="AD132" s="281"/>
      <c r="AE132" s="281"/>
      <c r="AF132" s="281"/>
      <c r="AG132" s="281"/>
      <c r="AH132" s="281"/>
      <c r="AI132" s="281"/>
      <c r="AJ132" s="281"/>
      <c r="AK132" s="281"/>
      <c r="AL132" s="281"/>
      <c r="AM132" s="281"/>
      <c r="AN132" s="281"/>
      <c r="AO132" s="281"/>
      <c r="AP132" s="281"/>
    </row>
    <row r="133" spans="1:61" s="110"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81"/>
      <c r="AB133" s="281"/>
      <c r="AC133" s="281"/>
      <c r="AD133" s="281"/>
      <c r="AE133" s="281"/>
      <c r="AF133" s="281"/>
      <c r="AG133" s="281"/>
      <c r="AH133" s="281"/>
      <c r="AI133" s="281"/>
      <c r="AJ133" s="281"/>
      <c r="AK133" s="281"/>
      <c r="AL133" s="281"/>
      <c r="AM133" s="281"/>
      <c r="AN133" s="281"/>
      <c r="AO133" s="281"/>
      <c r="AP133" s="281"/>
      <c r="BC133" s="111"/>
      <c r="BD133" s="16"/>
      <c r="BE133" s="16"/>
      <c r="BF133" s="16"/>
      <c r="BG133" s="16"/>
      <c r="BH133" s="16"/>
      <c r="BI133" s="16"/>
    </row>
    <row r="134" spans="1:61" s="110" customFormat="1" ht="13.5"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81"/>
      <c r="AB134" s="281"/>
      <c r="AC134" s="281"/>
      <c r="AD134" s="281"/>
      <c r="AE134" s="281"/>
      <c r="AF134" s="281"/>
      <c r="AG134" s="281"/>
      <c r="AH134" s="281"/>
      <c r="AI134" s="281"/>
      <c r="AJ134" s="281"/>
      <c r="AK134" s="281"/>
      <c r="AL134" s="281"/>
      <c r="AM134" s="281"/>
      <c r="AN134" s="281"/>
      <c r="AO134" s="281"/>
      <c r="AP134" s="281"/>
      <c r="BC134" s="111"/>
      <c r="BD134" s="16"/>
      <c r="BE134" s="16"/>
      <c r="BF134" s="16"/>
      <c r="BG134" s="16"/>
      <c r="BH134" s="16"/>
      <c r="BI134" s="16"/>
    </row>
    <row r="135" spans="1:61" s="110" customFormat="1" ht="13.5" thickBot="1">
      <c r="A135" s="214">
        <v>1193.228308727744</v>
      </c>
      <c r="B135" s="215">
        <v>1093.2327973908623</v>
      </c>
      <c r="C135" s="215">
        <v>699.39784261995237</v>
      </c>
      <c r="D135" s="215">
        <v>569.37787496593137</v>
      </c>
      <c r="E135" s="215">
        <v>459.30237507850131</v>
      </c>
      <c r="F135" s="215">
        <v>1118.554292895958</v>
      </c>
      <c r="G135" s="215">
        <v>1046.1822553515808</v>
      </c>
      <c r="H135" s="215">
        <v>1193.1936392912191</v>
      </c>
      <c r="I135" s="215">
        <v>1114.5372114252759</v>
      </c>
      <c r="J135" s="215">
        <v>825.33283752193165</v>
      </c>
      <c r="K135" s="215">
        <v>922.9465217132298</v>
      </c>
      <c r="L135" s="215">
        <v>763.03145652156502</v>
      </c>
      <c r="M135" s="216">
        <v>1020.3320976625814</v>
      </c>
      <c r="N135" s="20"/>
      <c r="O135" s="20"/>
      <c r="P135" s="20"/>
      <c r="Q135" s="20"/>
      <c r="R135" s="20"/>
      <c r="S135" s="20"/>
      <c r="T135" s="20"/>
      <c r="U135" s="20"/>
      <c r="V135" s="20"/>
      <c r="W135" s="20"/>
      <c r="X135" s="20"/>
      <c r="Y135" s="20"/>
      <c r="AA135" s="281"/>
      <c r="AB135" s="281"/>
      <c r="AC135" s="281"/>
      <c r="AD135" s="281"/>
      <c r="AE135" s="281"/>
      <c r="AF135" s="281"/>
      <c r="AG135" s="281"/>
      <c r="AH135" s="281"/>
      <c r="AI135" s="281"/>
      <c r="AJ135" s="281"/>
      <c r="AK135" s="281"/>
      <c r="AL135" s="281"/>
      <c r="AM135" s="281"/>
      <c r="AN135" s="281"/>
      <c r="AO135" s="281"/>
      <c r="AP135" s="281"/>
      <c r="BC135" s="111"/>
      <c r="BD135" s="16"/>
      <c r="BE135" s="16"/>
      <c r="BF135" s="16"/>
      <c r="BG135" s="16"/>
      <c r="BH135" s="16"/>
      <c r="BI135" s="16"/>
    </row>
    <row r="136" spans="1:61" s="110" customFormat="1" ht="13.5" thickBot="1">
      <c r="A136" s="214"/>
      <c r="B136" s="215"/>
      <c r="C136" s="215"/>
      <c r="D136" s="215"/>
      <c r="E136" s="215"/>
      <c r="F136" s="215"/>
      <c r="G136" s="215"/>
      <c r="H136" s="215"/>
      <c r="I136" s="215"/>
      <c r="J136" s="215"/>
      <c r="K136" s="215"/>
      <c r="L136" s="215"/>
      <c r="M136" s="216"/>
      <c r="N136" s="20"/>
      <c r="O136" s="20"/>
      <c r="P136" s="20"/>
      <c r="Q136" s="20"/>
      <c r="R136" s="20"/>
      <c r="S136" s="20"/>
      <c r="T136" s="20"/>
      <c r="U136" s="20"/>
      <c r="V136" s="20"/>
      <c r="W136" s="20"/>
      <c r="X136" s="20"/>
      <c r="Y136" s="20"/>
      <c r="AA136" s="281"/>
      <c r="AB136" s="281"/>
      <c r="AC136" s="281"/>
      <c r="AD136" s="281"/>
      <c r="AE136" s="281"/>
      <c r="AF136" s="281"/>
      <c r="AG136" s="281"/>
      <c r="AH136" s="281"/>
      <c r="AI136" s="281"/>
      <c r="AJ136" s="281"/>
      <c r="AK136" s="281"/>
      <c r="AL136" s="281"/>
      <c r="AM136" s="281"/>
      <c r="AN136" s="281"/>
      <c r="AO136" s="281"/>
      <c r="AP136" s="281"/>
      <c r="BC136" s="111"/>
      <c r="BD136" s="16"/>
      <c r="BE136" s="16"/>
      <c r="BF136" s="16"/>
      <c r="BG136" s="16"/>
      <c r="BH136" s="16"/>
      <c r="BI136" s="16"/>
    </row>
    <row r="137" spans="1:61" s="110" customFormat="1" ht="13.5" thickBot="1">
      <c r="A137" s="214"/>
      <c r="B137" s="215"/>
      <c r="C137" s="215"/>
      <c r="D137" s="215"/>
      <c r="E137" s="215"/>
      <c r="F137" s="215"/>
      <c r="G137" s="215"/>
      <c r="H137" s="215"/>
      <c r="I137" s="215"/>
      <c r="J137" s="215"/>
      <c r="K137" s="215"/>
      <c r="L137" s="215"/>
      <c r="M137" s="216"/>
      <c r="N137" s="20"/>
      <c r="O137" s="20"/>
      <c r="P137" s="20"/>
      <c r="Q137" s="20"/>
      <c r="R137" s="20"/>
      <c r="S137" s="20"/>
      <c r="T137" s="20"/>
      <c r="U137" s="20"/>
      <c r="V137" s="20"/>
      <c r="W137" s="20"/>
      <c r="X137" s="20"/>
      <c r="Y137" s="20"/>
      <c r="AA137" s="281"/>
      <c r="AB137" s="281"/>
      <c r="AC137" s="281"/>
      <c r="AD137" s="281"/>
      <c r="AE137" s="281"/>
      <c r="AF137" s="281"/>
      <c r="AG137" s="281"/>
      <c r="AH137" s="281"/>
      <c r="AI137" s="281"/>
      <c r="AJ137" s="281"/>
      <c r="AK137" s="281"/>
      <c r="AL137" s="281"/>
      <c r="AM137" s="281"/>
      <c r="AN137" s="281"/>
      <c r="AO137" s="281"/>
      <c r="AP137" s="281"/>
      <c r="BC137" s="111"/>
      <c r="BD137" s="16"/>
      <c r="BE137" s="16"/>
      <c r="BF137" s="16"/>
      <c r="BG137" s="16"/>
      <c r="BH137" s="16"/>
      <c r="BI137" s="16"/>
    </row>
    <row r="138" spans="1:61" s="110" customFormat="1" ht="13.5" thickBot="1">
      <c r="A138" s="214"/>
      <c r="B138" s="215"/>
      <c r="C138" s="215"/>
      <c r="D138" s="215"/>
      <c r="E138" s="215"/>
      <c r="F138" s="215"/>
      <c r="G138" s="215"/>
      <c r="H138" s="215"/>
      <c r="I138" s="215"/>
      <c r="J138" s="215"/>
      <c r="K138" s="215"/>
      <c r="L138" s="215"/>
      <c r="M138" s="216"/>
      <c r="N138" s="20"/>
      <c r="O138" s="20"/>
      <c r="P138" s="20"/>
      <c r="Q138" s="20"/>
      <c r="R138" s="20"/>
      <c r="S138" s="20"/>
      <c r="T138" s="20"/>
      <c r="U138" s="20"/>
      <c r="V138" s="20"/>
      <c r="W138" s="20"/>
      <c r="X138" s="20"/>
      <c r="Y138" s="20"/>
      <c r="AA138" s="281"/>
      <c r="AB138" s="281"/>
      <c r="AC138" s="281"/>
      <c r="AD138" s="281"/>
      <c r="AE138" s="281"/>
      <c r="AF138" s="281"/>
      <c r="AG138" s="281"/>
      <c r="AH138" s="281"/>
      <c r="AI138" s="281"/>
      <c r="AJ138" s="281"/>
      <c r="AK138" s="281"/>
      <c r="AL138" s="281"/>
      <c r="AM138" s="281"/>
      <c r="AN138" s="281"/>
      <c r="AO138" s="281"/>
      <c r="AP138" s="281"/>
      <c r="BC138" s="111"/>
      <c r="BD138" s="16"/>
      <c r="BE138" s="16"/>
      <c r="BF138" s="16"/>
      <c r="BG138" s="16"/>
      <c r="BH138" s="16"/>
      <c r="BI138" s="16"/>
    </row>
    <row r="139" spans="1:61" s="110" customFormat="1" ht="13.5" thickBot="1">
      <c r="A139" s="214"/>
      <c r="B139" s="215"/>
      <c r="C139" s="215"/>
      <c r="D139" s="215"/>
      <c r="E139" s="215"/>
      <c r="F139" s="215"/>
      <c r="G139" s="215"/>
      <c r="H139" s="215"/>
      <c r="I139" s="215"/>
      <c r="J139" s="215"/>
      <c r="K139" s="215"/>
      <c r="L139" s="215"/>
      <c r="M139" s="216"/>
      <c r="N139" s="20"/>
      <c r="O139" s="20"/>
      <c r="P139" s="20"/>
      <c r="Q139" s="20"/>
      <c r="R139" s="20"/>
      <c r="S139" s="20"/>
      <c r="T139" s="20"/>
      <c r="U139" s="20"/>
      <c r="V139" s="20"/>
      <c r="W139" s="20"/>
      <c r="X139" s="20"/>
      <c r="Y139" s="20"/>
      <c r="AA139" s="281"/>
      <c r="AB139" s="281"/>
      <c r="AC139" s="281"/>
      <c r="AD139" s="281"/>
      <c r="AE139" s="281"/>
      <c r="AF139" s="281"/>
      <c r="AG139" s="281"/>
      <c r="AH139" s="281"/>
      <c r="AI139" s="281"/>
      <c r="AJ139" s="281"/>
      <c r="AK139" s="281"/>
      <c r="AL139" s="281"/>
      <c r="AM139" s="281"/>
      <c r="AN139" s="281"/>
      <c r="AO139" s="281"/>
      <c r="AP139" s="281"/>
      <c r="BC139" s="111"/>
      <c r="BD139" s="16"/>
      <c r="BE139" s="16"/>
      <c r="BF139" s="16"/>
      <c r="BG139" s="16"/>
      <c r="BH139" s="16"/>
      <c r="BI139" s="16"/>
    </row>
    <row r="140" spans="1:61" s="110" customFormat="1" ht="13.5" thickBot="1">
      <c r="A140" s="214"/>
      <c r="B140" s="215"/>
      <c r="C140" s="215"/>
      <c r="D140" s="215"/>
      <c r="E140" s="215"/>
      <c r="F140" s="215"/>
      <c r="G140" s="215"/>
      <c r="H140" s="215"/>
      <c r="I140" s="215"/>
      <c r="J140" s="215"/>
      <c r="K140" s="215"/>
      <c r="L140" s="215"/>
      <c r="M140" s="216"/>
      <c r="N140" s="20"/>
      <c r="O140" s="20"/>
      <c r="P140" s="20"/>
      <c r="Q140" s="20"/>
      <c r="R140" s="20"/>
      <c r="S140" s="20"/>
      <c r="T140" s="20"/>
      <c r="U140" s="20"/>
      <c r="V140" s="20"/>
      <c r="W140" s="20"/>
      <c r="X140" s="20"/>
      <c r="Y140" s="20"/>
      <c r="AA140" s="281"/>
      <c r="AB140" s="281"/>
      <c r="AC140" s="281"/>
      <c r="AD140" s="281"/>
      <c r="AE140" s="281"/>
      <c r="AF140" s="281"/>
      <c r="AG140" s="281"/>
      <c r="AH140" s="281"/>
      <c r="AI140" s="281"/>
      <c r="AJ140" s="281"/>
      <c r="AK140" s="281"/>
      <c r="AL140" s="281"/>
      <c r="AM140" s="281"/>
      <c r="AN140" s="281"/>
      <c r="AO140" s="281"/>
      <c r="AP140" s="281"/>
      <c r="BC140" s="111"/>
      <c r="BD140" s="16"/>
      <c r="BE140" s="16"/>
      <c r="BF140" s="16"/>
      <c r="BG140" s="16"/>
      <c r="BH140" s="16"/>
      <c r="BI140" s="16"/>
    </row>
    <row r="141" spans="1:61" s="110" customFormat="1" ht="13.5" thickBot="1">
      <c r="A141" s="214"/>
      <c r="B141" s="215"/>
      <c r="C141" s="215"/>
      <c r="D141" s="215"/>
      <c r="E141" s="215"/>
      <c r="F141" s="215"/>
      <c r="G141" s="215"/>
      <c r="H141" s="215"/>
      <c r="I141" s="215"/>
      <c r="J141" s="215"/>
      <c r="K141" s="215"/>
      <c r="L141" s="215"/>
      <c r="M141" s="216"/>
      <c r="N141" s="20"/>
      <c r="O141" s="20"/>
      <c r="P141" s="20"/>
      <c r="Q141" s="20"/>
      <c r="R141" s="20"/>
      <c r="S141" s="20"/>
      <c r="T141" s="20"/>
      <c r="U141" s="20"/>
      <c r="V141" s="20"/>
      <c r="W141" s="20"/>
      <c r="X141" s="20"/>
      <c r="Y141" s="20"/>
      <c r="AA141" s="281"/>
      <c r="AB141" s="281"/>
      <c r="AC141" s="281"/>
      <c r="AD141" s="281"/>
      <c r="AE141" s="281"/>
      <c r="AF141" s="281"/>
      <c r="AG141" s="281"/>
      <c r="AH141" s="281"/>
      <c r="AI141" s="281"/>
      <c r="AJ141" s="281"/>
      <c r="AK141" s="281"/>
      <c r="AL141" s="281"/>
      <c r="AM141" s="281"/>
      <c r="AN141" s="281"/>
      <c r="AO141" s="281"/>
      <c r="AP141" s="281"/>
      <c r="BC141" s="111"/>
      <c r="BD141" s="16"/>
      <c r="BE141" s="16"/>
      <c r="BF141" s="16"/>
      <c r="BG141" s="16"/>
      <c r="BH141" s="16"/>
      <c r="BI141" s="16"/>
    </row>
    <row r="142" spans="1:61" s="110" customFormat="1" ht="13.5" thickBot="1">
      <c r="A142" s="214"/>
      <c r="B142" s="215"/>
      <c r="C142" s="215"/>
      <c r="D142" s="215"/>
      <c r="E142" s="215"/>
      <c r="F142" s="215"/>
      <c r="G142" s="215"/>
      <c r="H142" s="215"/>
      <c r="I142" s="215"/>
      <c r="J142" s="215"/>
      <c r="K142" s="215"/>
      <c r="L142" s="215"/>
      <c r="M142" s="216"/>
      <c r="N142" s="20"/>
      <c r="O142" s="20"/>
      <c r="P142" s="20"/>
      <c r="Q142" s="20"/>
      <c r="R142" s="20"/>
      <c r="S142" s="20"/>
      <c r="T142" s="20"/>
      <c r="U142" s="20"/>
      <c r="V142" s="20"/>
      <c r="W142" s="20"/>
      <c r="X142" s="20"/>
      <c r="Y142" s="20"/>
      <c r="AA142" s="281"/>
      <c r="AB142" s="281"/>
      <c r="AC142" s="281"/>
      <c r="AD142" s="281"/>
      <c r="AE142" s="281"/>
      <c r="AF142" s="281"/>
      <c r="AG142" s="281"/>
      <c r="AH142" s="281"/>
      <c r="AI142" s="281"/>
      <c r="AJ142" s="281"/>
      <c r="AK142" s="281"/>
      <c r="AL142" s="281"/>
      <c r="AM142" s="281"/>
      <c r="AN142" s="281"/>
      <c r="AO142" s="281"/>
      <c r="AP142" s="281"/>
      <c r="BC142" s="111"/>
      <c r="BD142" s="16"/>
      <c r="BE142" s="16"/>
      <c r="BF142" s="16"/>
      <c r="BG142" s="16"/>
      <c r="BH142" s="16"/>
      <c r="BI142" s="16"/>
    </row>
    <row r="143" spans="1:61" s="110" customFormat="1" ht="13.5" thickBot="1">
      <c r="A143" s="214"/>
      <c r="B143" s="215"/>
      <c r="C143" s="215"/>
      <c r="D143" s="215"/>
      <c r="E143" s="215"/>
      <c r="F143" s="215"/>
      <c r="G143" s="215"/>
      <c r="H143" s="215"/>
      <c r="I143" s="215"/>
      <c r="J143" s="215"/>
      <c r="K143" s="215"/>
      <c r="L143" s="215"/>
      <c r="M143" s="216"/>
      <c r="N143" s="20"/>
      <c r="O143" s="20"/>
      <c r="P143" s="20"/>
      <c r="Q143" s="20"/>
      <c r="R143" s="20"/>
      <c r="S143" s="20"/>
      <c r="T143" s="20"/>
      <c r="U143" s="20"/>
      <c r="V143" s="20"/>
      <c r="W143" s="20"/>
      <c r="X143" s="20"/>
      <c r="Y143" s="20"/>
      <c r="AA143" s="281"/>
      <c r="AB143" s="281"/>
      <c r="AC143" s="281"/>
      <c r="AD143" s="281"/>
      <c r="AE143" s="281"/>
      <c r="AF143" s="281"/>
      <c r="AG143" s="281"/>
      <c r="AH143" s="281"/>
      <c r="AI143" s="281"/>
      <c r="AJ143" s="281"/>
      <c r="AK143" s="281"/>
      <c r="AL143" s="281"/>
      <c r="AM143" s="281"/>
      <c r="AN143" s="281"/>
      <c r="AO143" s="281"/>
      <c r="AP143" s="281"/>
      <c r="BC143" s="111"/>
      <c r="BD143" s="16"/>
      <c r="BE143" s="16"/>
      <c r="BF143" s="16"/>
      <c r="BG143" s="16"/>
      <c r="BH143" s="16"/>
      <c r="BI143" s="16"/>
    </row>
    <row r="144" spans="1:61" s="110" customFormat="1" ht="13.5" thickBot="1">
      <c r="A144" s="214"/>
      <c r="B144" s="215"/>
      <c r="C144" s="215"/>
      <c r="D144" s="215"/>
      <c r="E144" s="215"/>
      <c r="F144" s="215"/>
      <c r="G144" s="215"/>
      <c r="H144" s="215"/>
      <c r="I144" s="215"/>
      <c r="J144" s="215"/>
      <c r="K144" s="215"/>
      <c r="L144" s="215"/>
      <c r="M144" s="216"/>
      <c r="N144" s="20"/>
      <c r="O144" s="20"/>
      <c r="P144" s="20"/>
      <c r="Q144" s="20"/>
      <c r="R144" s="20"/>
      <c r="S144" s="20"/>
      <c r="T144" s="20"/>
      <c r="U144" s="20"/>
      <c r="V144" s="20"/>
      <c r="W144" s="20"/>
      <c r="X144" s="20"/>
      <c r="Y144" s="20"/>
      <c r="AA144" s="281"/>
      <c r="AB144" s="281"/>
      <c r="AC144" s="281"/>
      <c r="AD144" s="281"/>
      <c r="AE144" s="281"/>
      <c r="AF144" s="281"/>
      <c r="AG144" s="281"/>
      <c r="AH144" s="281"/>
      <c r="AI144" s="281"/>
      <c r="AJ144" s="281"/>
      <c r="AK144" s="281"/>
      <c r="AL144" s="281"/>
      <c r="AM144" s="281"/>
      <c r="AN144" s="281"/>
      <c r="AO144" s="281"/>
      <c r="AP144" s="281"/>
      <c r="BC144" s="111"/>
      <c r="BD144" s="16"/>
      <c r="BE144" s="16"/>
      <c r="BF144" s="16"/>
      <c r="BG144" s="16"/>
      <c r="BH144" s="16"/>
      <c r="BI144" s="16"/>
    </row>
    <row r="145" spans="1:61" s="110" customFormat="1">
      <c r="A145" s="214">
        <v>1260.2952963645851</v>
      </c>
      <c r="B145" s="215">
        <v>1179.7166373252785</v>
      </c>
      <c r="C145" s="215">
        <v>870.11363387287633</v>
      </c>
      <c r="D145" s="215">
        <v>700.16191790719006</v>
      </c>
      <c r="E145" s="215">
        <v>600.30353724378472</v>
      </c>
      <c r="F145" s="215">
        <v>1207.3804773072636</v>
      </c>
      <c r="G145" s="215">
        <v>1083.7178688755805</v>
      </c>
      <c r="H145" s="215">
        <v>1302.6263267903605</v>
      </c>
      <c r="I145" s="215">
        <v>1180.3769282065668</v>
      </c>
      <c r="J145" s="215">
        <v>919.43223581076222</v>
      </c>
      <c r="K145" s="215">
        <v>1107.157738434526</v>
      </c>
      <c r="L145" s="215">
        <v>909.82169561987348</v>
      </c>
      <c r="M145" s="216">
        <v>1025.3609036666044</v>
      </c>
      <c r="N145" s="20"/>
      <c r="O145" s="20"/>
      <c r="P145" s="20"/>
      <c r="Q145" s="20"/>
      <c r="R145" s="20"/>
      <c r="S145" s="20"/>
      <c r="T145" s="20"/>
      <c r="U145" s="20"/>
      <c r="V145" s="20"/>
      <c r="W145" s="20"/>
      <c r="X145" s="20"/>
      <c r="Y145" s="20"/>
      <c r="AA145" s="281"/>
      <c r="AB145" s="281"/>
      <c r="AC145" s="281"/>
      <c r="AD145" s="281"/>
      <c r="AE145" s="281"/>
      <c r="AF145" s="281"/>
      <c r="AG145" s="281"/>
      <c r="AH145" s="281"/>
      <c r="AI145" s="281"/>
      <c r="AJ145" s="281"/>
      <c r="AK145" s="281"/>
      <c r="AL145" s="281"/>
      <c r="AM145" s="281"/>
      <c r="AN145" s="281"/>
      <c r="AO145" s="281"/>
      <c r="AP145" s="281"/>
      <c r="BC145" s="111"/>
      <c r="BD145" s="16"/>
      <c r="BE145" s="16"/>
      <c r="BF145" s="16"/>
      <c r="BG145" s="16"/>
      <c r="BH145" s="16"/>
      <c r="BI145" s="16"/>
    </row>
    <row r="146" spans="1:61" s="110"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81"/>
      <c r="AB146" s="281"/>
      <c r="AC146" s="281"/>
      <c r="AD146" s="281"/>
      <c r="AE146" s="281"/>
      <c r="AF146" s="281"/>
      <c r="AG146" s="281"/>
      <c r="AH146" s="281"/>
      <c r="AI146" s="281"/>
      <c r="AJ146" s="281"/>
      <c r="AK146" s="281"/>
      <c r="AL146" s="281"/>
      <c r="AM146" s="281"/>
      <c r="AN146" s="281"/>
      <c r="AO146" s="281"/>
      <c r="AP146" s="281"/>
      <c r="BC146" s="111"/>
      <c r="BD146" s="16"/>
      <c r="BE146" s="16"/>
      <c r="BF146" s="16"/>
      <c r="BG146" s="16"/>
      <c r="BH146" s="16"/>
      <c r="BI146" s="16"/>
    </row>
    <row r="147" spans="1:61" s="110"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81"/>
      <c r="AB147" s="281"/>
      <c r="AC147" s="281"/>
      <c r="AD147" s="281"/>
      <c r="AE147" s="281"/>
      <c r="AF147" s="281"/>
      <c r="AG147" s="281"/>
      <c r="AH147" s="281"/>
      <c r="AI147" s="281"/>
      <c r="AJ147" s="281"/>
      <c r="AK147" s="281"/>
      <c r="AL147" s="281"/>
      <c r="AM147" s="281"/>
      <c r="AN147" s="281"/>
      <c r="AO147" s="281"/>
      <c r="AP147" s="281"/>
      <c r="BC147" s="111"/>
      <c r="BD147" s="16"/>
      <c r="BE147" s="16"/>
      <c r="BF147" s="16"/>
      <c r="BG147" s="16"/>
      <c r="BH147" s="16"/>
      <c r="BI147" s="16"/>
    </row>
    <row r="148" spans="1:61" s="110"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81"/>
      <c r="AB148" s="281"/>
      <c r="AC148" s="281"/>
      <c r="AD148" s="281"/>
      <c r="AE148" s="281"/>
      <c r="AF148" s="281"/>
      <c r="AG148" s="281"/>
      <c r="AH148" s="281"/>
      <c r="AI148" s="281"/>
      <c r="AJ148" s="281"/>
      <c r="AK148" s="281"/>
      <c r="AL148" s="281"/>
      <c r="AM148" s="281"/>
      <c r="AN148" s="281"/>
      <c r="AO148" s="281"/>
      <c r="AP148" s="281"/>
      <c r="BC148" s="111"/>
      <c r="BD148" s="16"/>
      <c r="BE148" s="16"/>
      <c r="BF148" s="16"/>
      <c r="BG148" s="16"/>
      <c r="BH148" s="16"/>
      <c r="BI148" s="16"/>
    </row>
    <row r="149" spans="1:61" s="110"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81"/>
      <c r="AB149" s="281"/>
      <c r="AC149" s="281"/>
      <c r="AD149" s="281"/>
      <c r="AE149" s="281"/>
      <c r="AF149" s="281"/>
      <c r="AG149" s="281"/>
      <c r="AH149" s="281"/>
      <c r="AI149" s="281"/>
      <c r="AJ149" s="281"/>
      <c r="AK149" s="281"/>
      <c r="AL149" s="281"/>
      <c r="AM149" s="281"/>
      <c r="AN149" s="281"/>
      <c r="AO149" s="281"/>
      <c r="AP149" s="281"/>
      <c r="BC149" s="111"/>
      <c r="BD149" s="16"/>
      <c r="BE149" s="16"/>
      <c r="BF149" s="16"/>
      <c r="BG149" s="16"/>
      <c r="BH149" s="16"/>
      <c r="BI149" s="16"/>
    </row>
    <row r="150" spans="1:61" s="110"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81"/>
      <c r="AB150" s="281"/>
      <c r="AC150" s="281"/>
      <c r="AD150" s="281"/>
      <c r="AE150" s="281"/>
      <c r="AF150" s="281"/>
      <c r="AG150" s="281"/>
      <c r="AH150" s="281"/>
      <c r="AI150" s="281"/>
      <c r="AJ150" s="281"/>
      <c r="AK150" s="281"/>
      <c r="AL150" s="281"/>
      <c r="AM150" s="281"/>
      <c r="AN150" s="281"/>
      <c r="AO150" s="281"/>
      <c r="AP150" s="281"/>
      <c r="BC150" s="111"/>
      <c r="BD150" s="16"/>
      <c r="BE150" s="16"/>
      <c r="BF150" s="16"/>
      <c r="BG150" s="16"/>
      <c r="BH150" s="16"/>
      <c r="BI150" s="16"/>
    </row>
    <row r="151" spans="1:61" s="110"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81"/>
      <c r="AB151" s="281"/>
      <c r="AC151" s="281"/>
      <c r="AD151" s="281"/>
      <c r="AE151" s="281"/>
      <c r="AF151" s="281"/>
      <c r="AG151" s="281"/>
      <c r="AH151" s="281"/>
      <c r="AI151" s="281"/>
      <c r="AJ151" s="281"/>
      <c r="AK151" s="281"/>
      <c r="AL151" s="281"/>
      <c r="AM151" s="281"/>
      <c r="AN151" s="281"/>
      <c r="AO151" s="281"/>
      <c r="AP151" s="281"/>
      <c r="BC151" s="111"/>
      <c r="BD151" s="16"/>
      <c r="BE151" s="16"/>
      <c r="BF151" s="16"/>
      <c r="BG151" s="16"/>
      <c r="BH151" s="16"/>
      <c r="BI151" s="16"/>
    </row>
    <row r="152" spans="1:61" s="110"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81"/>
      <c r="AB152" s="281"/>
      <c r="AC152" s="281"/>
      <c r="AD152" s="281"/>
      <c r="AE152" s="281"/>
      <c r="AF152" s="281"/>
      <c r="AG152" s="281"/>
      <c r="AH152" s="281"/>
      <c r="AI152" s="281"/>
      <c r="AJ152" s="281"/>
      <c r="AK152" s="281"/>
      <c r="AL152" s="281"/>
      <c r="AM152" s="281"/>
      <c r="AN152" s="281"/>
      <c r="AO152" s="281"/>
      <c r="AP152" s="281"/>
      <c r="BC152" s="111"/>
      <c r="BD152" s="16"/>
      <c r="BE152" s="16"/>
      <c r="BF152" s="16"/>
      <c r="BG152" s="16"/>
      <c r="BH152" s="16"/>
      <c r="BI152" s="16"/>
    </row>
    <row r="153" spans="1:61" s="110"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81"/>
      <c r="AB153" s="281"/>
      <c r="AC153" s="281"/>
      <c r="AD153" s="281"/>
      <c r="AE153" s="281"/>
      <c r="AF153" s="281"/>
      <c r="AG153" s="281"/>
      <c r="AH153" s="281"/>
      <c r="AI153" s="281"/>
      <c r="AJ153" s="281"/>
      <c r="AK153" s="281"/>
      <c r="AL153" s="281"/>
      <c r="AM153" s="281"/>
      <c r="AN153" s="281"/>
      <c r="AO153" s="281"/>
      <c r="AP153" s="281"/>
      <c r="BC153" s="111"/>
      <c r="BD153" s="16"/>
      <c r="BE153" s="16"/>
      <c r="BF153" s="16"/>
      <c r="BG153" s="16"/>
      <c r="BH153" s="16"/>
      <c r="BI153" s="16"/>
    </row>
    <row r="154" spans="1:61" s="110"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9"/>
      <c r="BC154" s="111"/>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9"/>
    </row>
    <row r="157" spans="1:61">
      <c r="AC157" s="159"/>
    </row>
    <row r="158" spans="1:61">
      <c r="AC158" s="159"/>
    </row>
    <row r="159" spans="1:61">
      <c r="AC159" s="159"/>
    </row>
    <row r="160" spans="1:61">
      <c r="AC160" s="159"/>
    </row>
    <row r="161" spans="29:55">
      <c r="AC161" s="159"/>
    </row>
    <row r="162" spans="29:55">
      <c r="AC162" s="159"/>
    </row>
    <row r="163" spans="29:55">
      <c r="AC163" s="159"/>
    </row>
    <row r="164" spans="29:55">
      <c r="AC164" s="159"/>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1"/>
      <c r="AO179" s="16"/>
    </row>
    <row r="180" spans="1:61">
      <c r="AN180" s="111"/>
      <c r="AO180" s="16"/>
    </row>
    <row r="181" spans="1:61">
      <c r="AN181" s="111"/>
      <c r="AO181" s="16"/>
    </row>
    <row r="182" spans="1:61">
      <c r="AN182" s="111"/>
      <c r="AO182" s="16"/>
    </row>
    <row r="183" spans="1:61">
      <c r="AN183" s="111"/>
      <c r="AO183" s="16"/>
    </row>
    <row r="184" spans="1:61">
      <c r="AN184" s="111"/>
      <c r="AO184" s="16"/>
    </row>
    <row r="185" spans="1:61">
      <c r="AN185" s="111"/>
      <c r="AO185" s="16"/>
    </row>
    <row r="186" spans="1:61">
      <c r="AN186" s="111"/>
      <c r="AO186" s="16"/>
    </row>
    <row r="187" spans="1:61" s="110"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1"/>
      <c r="AO187" s="16"/>
      <c r="BC187" s="111"/>
      <c r="BD187" s="16"/>
      <c r="BE187" s="16"/>
      <c r="BF187" s="16"/>
      <c r="BG187" s="16"/>
      <c r="BH187" s="16"/>
      <c r="BI187" s="16"/>
    </row>
    <row r="188" spans="1:61" s="110"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1"/>
      <c r="AO188" s="16"/>
      <c r="BC188" s="111"/>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D38"/>
  <sheetViews>
    <sheetView tabSelected="1" view="pageBreakPreview" zoomScaleNormal="100" zoomScaleSheetLayoutView="100" workbookViewId="0">
      <selection activeCell="E23" sqref="E23"/>
    </sheetView>
  </sheetViews>
  <sheetFormatPr baseColWidth="10" defaultColWidth="11.42578125" defaultRowHeight="12.75"/>
  <cols>
    <col min="1" max="1" width="108.42578125" style="20" customWidth="1"/>
    <col min="2" max="16384" width="11.42578125" style="16"/>
  </cols>
  <sheetData>
    <row r="1" spans="1:3" ht="12.75" customHeight="1">
      <c r="C1" s="141"/>
    </row>
    <row r="2" spans="1:3" ht="12.75" customHeight="1">
      <c r="C2" s="160"/>
    </row>
    <row r="3" spans="1:3" ht="12.75" customHeight="1">
      <c r="C3" s="160"/>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5"/>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8"/>
    </row>
    <row r="38" spans="1:4">
      <c r="D38" s="191"/>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0070C0"/>
    <pageSetUpPr fitToPage="1"/>
  </sheetPr>
  <dimension ref="A1:P38"/>
  <sheetViews>
    <sheetView view="pageBreakPreview" zoomScale="90" zoomScaleNormal="100" zoomScaleSheetLayoutView="90" workbookViewId="0">
      <selection activeCell="J40" sqref="J40"/>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65" customWidth="1"/>
  </cols>
  <sheetData>
    <row r="1" spans="1:16" ht="15" customHeight="1" thickBot="1">
      <c r="A1" s="812" t="s">
        <v>268</v>
      </c>
      <c r="B1" s="813"/>
      <c r="C1" s="813"/>
      <c r="D1" s="813"/>
      <c r="E1" s="813"/>
      <c r="F1" s="813"/>
      <c r="G1" s="813"/>
      <c r="H1" s="813"/>
      <c r="I1" s="813"/>
      <c r="J1" s="813"/>
      <c r="K1" s="813"/>
      <c r="L1" s="813"/>
      <c r="M1" s="814"/>
    </row>
    <row r="2" spans="1:16" ht="15" customHeight="1">
      <c r="A2" s="812" t="s">
        <v>269</v>
      </c>
      <c r="B2" s="813"/>
      <c r="C2" s="813"/>
      <c r="D2" s="813"/>
      <c r="E2" s="813"/>
      <c r="F2" s="813"/>
      <c r="G2" s="813"/>
      <c r="H2" s="813"/>
      <c r="I2" s="813"/>
      <c r="J2" s="813"/>
      <c r="K2" s="813"/>
      <c r="L2" s="813"/>
      <c r="M2" s="814"/>
    </row>
    <row r="3" spans="1:16" s="3" customFormat="1" ht="17.25" customHeight="1">
      <c r="A3" s="820" t="s">
        <v>270</v>
      </c>
      <c r="B3" s="822" t="s">
        <v>271</v>
      </c>
      <c r="C3" s="823"/>
      <c r="D3" s="823"/>
      <c r="E3" s="823"/>
      <c r="F3" s="822" t="s">
        <v>272</v>
      </c>
      <c r="G3" s="823"/>
      <c r="H3" s="823"/>
      <c r="I3" s="823"/>
      <c r="J3" s="823"/>
      <c r="K3" s="815" t="s">
        <v>273</v>
      </c>
      <c r="L3" s="815"/>
      <c r="M3" s="816"/>
      <c r="O3" s="168"/>
      <c r="P3" s="168"/>
    </row>
    <row r="4" spans="1:16" s="3" customFormat="1" ht="15" customHeight="1">
      <c r="A4" s="821"/>
      <c r="B4" s="822">
        <v>2020</v>
      </c>
      <c r="C4" s="832" t="s">
        <v>227</v>
      </c>
      <c r="D4" s="833"/>
      <c r="E4" s="834"/>
      <c r="F4" s="822">
        <v>2020</v>
      </c>
      <c r="G4" s="832" t="str">
        <f>C4</f>
        <v>Ene - nov</v>
      </c>
      <c r="H4" s="833"/>
      <c r="I4" s="833"/>
      <c r="J4" s="834"/>
      <c r="K4" s="817" t="str">
        <f>G4</f>
        <v>Ene - nov</v>
      </c>
      <c r="L4" s="818"/>
      <c r="M4" s="819"/>
      <c r="O4" s="169"/>
      <c r="P4" s="168"/>
    </row>
    <row r="5" spans="1:16" s="3" customFormat="1" ht="15" customHeight="1">
      <c r="A5" s="820"/>
      <c r="B5" s="831"/>
      <c r="C5" s="650">
        <v>2020</v>
      </c>
      <c r="D5" s="651">
        <v>2021</v>
      </c>
      <c r="E5" s="454" t="s">
        <v>274</v>
      </c>
      <c r="F5" s="831"/>
      <c r="G5" s="650">
        <v>2020</v>
      </c>
      <c r="H5" s="651">
        <v>2021</v>
      </c>
      <c r="I5" s="454" t="s">
        <v>274</v>
      </c>
      <c r="J5" s="454" t="s">
        <v>275</v>
      </c>
      <c r="K5" s="649">
        <v>2020</v>
      </c>
      <c r="L5" s="649">
        <v>2021</v>
      </c>
      <c r="M5" s="678" t="s">
        <v>274</v>
      </c>
      <c r="O5" s="168"/>
      <c r="P5" s="168"/>
    </row>
    <row r="6" spans="1:16" s="3" customFormat="1" ht="15" customHeight="1">
      <c r="A6" s="395" t="s">
        <v>276</v>
      </c>
      <c r="B6" s="455">
        <v>20989</v>
      </c>
      <c r="C6" s="455">
        <v>19417</v>
      </c>
      <c r="D6" s="455">
        <v>13469</v>
      </c>
      <c r="E6" s="499">
        <v>-30.6</v>
      </c>
      <c r="F6" s="455">
        <v>79039</v>
      </c>
      <c r="G6" s="455">
        <v>72939</v>
      </c>
      <c r="H6" s="455">
        <v>56619</v>
      </c>
      <c r="I6" s="456">
        <v>-22.4</v>
      </c>
      <c r="J6" s="456">
        <v>81.5</v>
      </c>
      <c r="K6" s="457">
        <f t="shared" ref="K6:L18" si="0">(G6/C6)*1000</f>
        <v>3756.4505330380593</v>
      </c>
      <c r="L6" s="457">
        <f t="shared" si="0"/>
        <v>4203.6528324300243</v>
      </c>
      <c r="M6" s="679">
        <f>100*(L6-K6)/K6</f>
        <v>11.904916501862905</v>
      </c>
      <c r="O6" s="168"/>
      <c r="P6" s="168"/>
    </row>
    <row r="7" spans="1:16" s="3" customFormat="1" ht="15" customHeight="1">
      <c r="A7" s="522" t="s">
        <v>277</v>
      </c>
      <c r="B7" s="455">
        <v>1471</v>
      </c>
      <c r="C7" s="455">
        <v>1361</v>
      </c>
      <c r="D7" s="455">
        <v>821</v>
      </c>
      <c r="E7" s="499">
        <v>-39.700000000000003</v>
      </c>
      <c r="F7" s="455">
        <v>6371</v>
      </c>
      <c r="G7" s="455">
        <v>5929</v>
      </c>
      <c r="H7" s="455">
        <v>3489</v>
      </c>
      <c r="I7" s="456">
        <v>-41.2</v>
      </c>
      <c r="J7" s="456">
        <v>5</v>
      </c>
      <c r="K7" s="457">
        <f t="shared" si="0"/>
        <v>4356.3556208670088</v>
      </c>
      <c r="L7" s="457">
        <f t="shared" si="0"/>
        <v>4249.6954933008528</v>
      </c>
      <c r="M7" s="679">
        <f t="shared" ref="M7:M18" si="1">100*(L7-K7)/K7</f>
        <v>-2.4483797203160456</v>
      </c>
      <c r="O7" s="168"/>
      <c r="P7" s="168"/>
    </row>
    <row r="8" spans="1:16" s="3" customFormat="1" ht="15" customHeight="1">
      <c r="A8" s="522" t="s">
        <v>278</v>
      </c>
      <c r="B8" s="455">
        <v>89</v>
      </c>
      <c r="C8" s="455">
        <v>78</v>
      </c>
      <c r="D8" s="455">
        <v>131</v>
      </c>
      <c r="E8" s="499">
        <v>67.900000000000006</v>
      </c>
      <c r="F8" s="455">
        <v>1723</v>
      </c>
      <c r="G8" s="455">
        <v>1642</v>
      </c>
      <c r="H8" s="455">
        <v>2558</v>
      </c>
      <c r="I8" s="456">
        <v>55.8</v>
      </c>
      <c r="J8" s="456">
        <v>3.7</v>
      </c>
      <c r="K8" s="457"/>
      <c r="L8" s="457">
        <f t="shared" si="0"/>
        <v>19526.717557251912</v>
      </c>
      <c r="M8" s="679"/>
      <c r="O8" s="168"/>
      <c r="P8" s="168"/>
    </row>
    <row r="9" spans="1:16" s="3" customFormat="1" ht="15" customHeight="1">
      <c r="A9" s="522" t="s">
        <v>279</v>
      </c>
      <c r="B9" s="455">
        <v>124</v>
      </c>
      <c r="C9" s="455">
        <v>99</v>
      </c>
      <c r="D9" s="455">
        <v>200</v>
      </c>
      <c r="E9" s="499">
        <v>102</v>
      </c>
      <c r="F9" s="455">
        <v>972</v>
      </c>
      <c r="G9" s="455">
        <v>791</v>
      </c>
      <c r="H9" s="455">
        <v>1839</v>
      </c>
      <c r="I9" s="456">
        <v>132.5</v>
      </c>
      <c r="J9" s="456">
        <v>2.6</v>
      </c>
      <c r="K9" s="457">
        <f t="shared" si="0"/>
        <v>7989.8989898989894</v>
      </c>
      <c r="L9" s="457">
        <f t="shared" ref="L9:L18" si="2">(H9/D9)*1000</f>
        <v>9195</v>
      </c>
      <c r="M9" s="679">
        <f t="shared" si="1"/>
        <v>15.082806573957024</v>
      </c>
      <c r="O9" s="168"/>
      <c r="P9" s="168"/>
    </row>
    <row r="10" spans="1:16" s="3" customFormat="1" ht="15" customHeight="1">
      <c r="A10" s="522" t="s">
        <v>280</v>
      </c>
      <c r="B10" s="455">
        <v>291</v>
      </c>
      <c r="C10" s="455">
        <v>255</v>
      </c>
      <c r="D10" s="455">
        <v>309</v>
      </c>
      <c r="E10" s="499">
        <v>21.2</v>
      </c>
      <c r="F10" s="455">
        <v>1088</v>
      </c>
      <c r="G10" s="455">
        <v>953</v>
      </c>
      <c r="H10" s="455">
        <v>1268</v>
      </c>
      <c r="I10" s="456">
        <v>33.1</v>
      </c>
      <c r="J10" s="456">
        <v>1.8</v>
      </c>
      <c r="K10" s="457">
        <f t="shared" si="0"/>
        <v>3737.2549019607845</v>
      </c>
      <c r="L10" s="457">
        <f t="shared" si="2"/>
        <v>4103.5598705501616</v>
      </c>
      <c r="M10" s="679">
        <f t="shared" si="1"/>
        <v>9.8014445949938231</v>
      </c>
      <c r="O10" s="168"/>
      <c r="P10" s="168"/>
    </row>
    <row r="11" spans="1:16" s="3" customFormat="1" ht="15" customHeight="1">
      <c r="A11" s="522" t="s">
        <v>281</v>
      </c>
      <c r="B11" s="455">
        <v>471</v>
      </c>
      <c r="C11" s="455">
        <v>425</v>
      </c>
      <c r="D11" s="455">
        <v>376</v>
      </c>
      <c r="E11" s="499">
        <v>-11.5</v>
      </c>
      <c r="F11" s="455">
        <v>1636</v>
      </c>
      <c r="G11" s="455">
        <v>1468</v>
      </c>
      <c r="H11" s="455">
        <v>1265</v>
      </c>
      <c r="I11" s="456">
        <v>-13.8</v>
      </c>
      <c r="J11" s="456">
        <v>1.8</v>
      </c>
      <c r="K11" s="457"/>
      <c r="L11" s="457">
        <f t="shared" si="2"/>
        <v>3364.3617021276596</v>
      </c>
      <c r="M11" s="679"/>
      <c r="O11" s="168"/>
      <c r="P11" s="168"/>
    </row>
    <row r="12" spans="1:16" s="3" customFormat="1" ht="15" customHeight="1">
      <c r="A12" s="522" t="s">
        <v>282</v>
      </c>
      <c r="B12" s="455">
        <v>2</v>
      </c>
      <c r="C12" s="455">
        <v>2</v>
      </c>
      <c r="D12" s="455">
        <v>18</v>
      </c>
      <c r="E12" s="499">
        <v>800</v>
      </c>
      <c r="F12" s="455">
        <v>95</v>
      </c>
      <c r="G12" s="455">
        <v>95</v>
      </c>
      <c r="H12" s="455">
        <v>596</v>
      </c>
      <c r="I12" s="456">
        <v>527.4</v>
      </c>
      <c r="J12" s="456">
        <v>0.9</v>
      </c>
      <c r="K12" s="457"/>
      <c r="L12" s="457">
        <f t="shared" si="2"/>
        <v>33111.111111111117</v>
      </c>
      <c r="M12" s="679"/>
      <c r="O12" s="168"/>
      <c r="P12" s="168"/>
    </row>
    <row r="13" spans="1:16" s="3" customFormat="1" ht="15" customHeight="1">
      <c r="A13" s="522" t="s">
        <v>283</v>
      </c>
      <c r="B13" s="455">
        <v>20</v>
      </c>
      <c r="C13" s="455">
        <v>20</v>
      </c>
      <c r="D13" s="455">
        <v>21</v>
      </c>
      <c r="E13" s="499">
        <v>5</v>
      </c>
      <c r="F13" s="455">
        <v>503</v>
      </c>
      <c r="G13" s="455">
        <v>503</v>
      </c>
      <c r="H13" s="455">
        <v>419</v>
      </c>
      <c r="I13" s="456">
        <v>-16.7</v>
      </c>
      <c r="J13" s="456">
        <v>0.6</v>
      </c>
      <c r="K13" s="457"/>
      <c r="L13" s="457">
        <f t="shared" si="2"/>
        <v>19952.380952380954</v>
      </c>
      <c r="M13" s="679"/>
      <c r="O13" s="168"/>
      <c r="P13" s="168"/>
    </row>
    <row r="14" spans="1:16" s="3" customFormat="1" ht="15" customHeight="1">
      <c r="A14" s="522" t="s">
        <v>284</v>
      </c>
      <c r="B14" s="455">
        <v>3</v>
      </c>
      <c r="C14" s="455">
        <v>3</v>
      </c>
      <c r="D14" s="455">
        <v>5</v>
      </c>
      <c r="E14" s="499">
        <v>66.7</v>
      </c>
      <c r="F14" s="455">
        <v>190</v>
      </c>
      <c r="G14" s="455">
        <v>190</v>
      </c>
      <c r="H14" s="455">
        <v>322</v>
      </c>
      <c r="I14" s="456">
        <v>69.5</v>
      </c>
      <c r="J14" s="456">
        <v>0.5</v>
      </c>
      <c r="K14" s="457">
        <f t="shared" si="0"/>
        <v>63333.333333333336</v>
      </c>
      <c r="L14" s="457">
        <f t="shared" si="2"/>
        <v>64400.000000000007</v>
      </c>
      <c r="M14" s="679">
        <f t="shared" si="1"/>
        <v>1.6842105263157972</v>
      </c>
      <c r="O14" s="168"/>
      <c r="P14" s="168"/>
    </row>
    <row r="15" spans="1:16" s="3" customFormat="1" ht="15" customHeight="1">
      <c r="A15" s="522" t="s">
        <v>285</v>
      </c>
      <c r="B15" s="455">
        <v>356</v>
      </c>
      <c r="C15" s="455">
        <v>322</v>
      </c>
      <c r="D15" s="455">
        <v>47</v>
      </c>
      <c r="E15" s="499">
        <v>-85.4</v>
      </c>
      <c r="F15" s="455">
        <v>1340</v>
      </c>
      <c r="G15" s="455">
        <v>1096</v>
      </c>
      <c r="H15" s="455">
        <v>276</v>
      </c>
      <c r="I15" s="456">
        <v>-74.8</v>
      </c>
      <c r="J15" s="456">
        <v>0.4</v>
      </c>
      <c r="K15" s="457"/>
      <c r="L15" s="457">
        <f t="shared" si="2"/>
        <v>5872.3404255319147</v>
      </c>
      <c r="M15" s="679"/>
      <c r="O15" s="168"/>
      <c r="P15" s="168"/>
    </row>
    <row r="16" spans="1:16" s="164" customFormat="1" ht="15" customHeight="1">
      <c r="A16" s="523" t="s">
        <v>286</v>
      </c>
      <c r="B16" s="458">
        <v>23816</v>
      </c>
      <c r="C16" s="458">
        <v>21982</v>
      </c>
      <c r="D16" s="458">
        <v>15397</v>
      </c>
      <c r="E16" s="526">
        <v>-30</v>
      </c>
      <c r="F16" s="458">
        <v>92957</v>
      </c>
      <c r="G16" s="458">
        <v>85606</v>
      </c>
      <c r="H16" s="458">
        <v>68651</v>
      </c>
      <c r="I16" s="649">
        <v>-19.8</v>
      </c>
      <c r="J16" s="649">
        <v>98.8</v>
      </c>
      <c r="K16" s="459">
        <f t="shared" si="0"/>
        <v>3894.3681193703942</v>
      </c>
      <c r="L16" s="459">
        <f t="shared" si="2"/>
        <v>4458.7257257907386</v>
      </c>
      <c r="M16" s="680">
        <f t="shared" si="1"/>
        <v>14.491634820377087</v>
      </c>
      <c r="O16" s="170"/>
      <c r="P16" s="170"/>
    </row>
    <row r="17" spans="1:16" s="3" customFormat="1" ht="15" customHeight="1">
      <c r="A17" s="522" t="s">
        <v>287</v>
      </c>
      <c r="B17" s="455">
        <v>81</v>
      </c>
      <c r="C17" s="455">
        <v>53</v>
      </c>
      <c r="D17" s="455">
        <v>121</v>
      </c>
      <c r="E17" s="499">
        <v>128.30000000000001</v>
      </c>
      <c r="F17" s="455">
        <v>571</v>
      </c>
      <c r="G17" s="455">
        <v>423</v>
      </c>
      <c r="H17" s="455">
        <v>818</v>
      </c>
      <c r="I17" s="456">
        <v>93.4</v>
      </c>
      <c r="J17" s="456">
        <v>1.2</v>
      </c>
      <c r="K17" s="457">
        <f t="shared" si="0"/>
        <v>7981.132075471698</v>
      </c>
      <c r="L17" s="457">
        <f t="shared" si="2"/>
        <v>6760.3305785123966</v>
      </c>
      <c r="M17" s="679">
        <f t="shared" si="1"/>
        <v>-15.296094406345857</v>
      </c>
      <c r="O17" s="168"/>
      <c r="P17" s="168"/>
    </row>
    <row r="18" spans="1:16" s="164" customFormat="1" ht="15" customHeight="1">
      <c r="A18" s="523" t="s">
        <v>288</v>
      </c>
      <c r="B18" s="458">
        <v>23897</v>
      </c>
      <c r="C18" s="458">
        <v>22035</v>
      </c>
      <c r="D18" s="458">
        <v>15518</v>
      </c>
      <c r="E18" s="526">
        <v>-29.6</v>
      </c>
      <c r="F18" s="458">
        <v>93528</v>
      </c>
      <c r="G18" s="458">
        <v>86029</v>
      </c>
      <c r="H18" s="458">
        <v>69469</v>
      </c>
      <c r="I18" s="649">
        <v>-19.2</v>
      </c>
      <c r="J18" s="649">
        <v>100</v>
      </c>
      <c r="K18" s="459">
        <f t="shared" si="0"/>
        <v>3904.1978670297253</v>
      </c>
      <c r="L18" s="459">
        <f t="shared" si="2"/>
        <v>4476.6722515788115</v>
      </c>
      <c r="M18" s="680">
        <f t="shared" si="1"/>
        <v>14.663047418357896</v>
      </c>
      <c r="O18" s="170"/>
      <c r="P18" s="170"/>
    </row>
    <row r="19" spans="1:16" s="3" customFormat="1" ht="15" customHeight="1">
      <c r="A19" s="824" t="s">
        <v>289</v>
      </c>
      <c r="B19" s="825"/>
      <c r="C19" s="825"/>
      <c r="D19" s="825"/>
      <c r="E19" s="825"/>
      <c r="F19" s="825"/>
      <c r="G19" s="825"/>
      <c r="H19" s="825"/>
      <c r="I19" s="825"/>
      <c r="J19" s="825"/>
      <c r="K19" s="825"/>
      <c r="L19" s="825"/>
      <c r="M19" s="826"/>
      <c r="O19" s="168"/>
      <c r="P19" s="168"/>
    </row>
    <row r="20" spans="1:16" s="3" customFormat="1" ht="15" customHeight="1" thickBot="1">
      <c r="A20" s="827" t="s">
        <v>290</v>
      </c>
      <c r="B20" s="828"/>
      <c r="C20" s="828"/>
      <c r="D20" s="828"/>
      <c r="E20" s="828"/>
      <c r="F20" s="828"/>
      <c r="G20" s="828"/>
      <c r="H20" s="828"/>
      <c r="I20" s="828"/>
      <c r="J20" s="828"/>
      <c r="K20" s="828"/>
      <c r="L20" s="828"/>
      <c r="M20" s="829"/>
      <c r="O20" s="168"/>
      <c r="P20" s="168"/>
    </row>
    <row r="21" spans="1:16" s="3" customFormat="1" ht="15" customHeight="1">
      <c r="A21" s="836"/>
      <c r="B21" s="836"/>
      <c r="C21" s="836"/>
      <c r="D21" s="836"/>
      <c r="E21" s="88"/>
      <c r="F21" s="88"/>
      <c r="G21" s="88"/>
      <c r="H21" s="88"/>
      <c r="I21" s="88"/>
      <c r="J21" s="88"/>
      <c r="O21" s="168"/>
      <c r="P21" s="168"/>
    </row>
    <row r="22" spans="1:16">
      <c r="A22" s="92"/>
      <c r="B22" s="830"/>
      <c r="C22" s="835"/>
      <c r="D22" s="830"/>
      <c r="E22" s="830"/>
      <c r="F22" s="830"/>
      <c r="G22" s="830"/>
      <c r="H22" s="830"/>
      <c r="I22" s="830"/>
      <c r="J22" s="830"/>
    </row>
    <row r="23" spans="1:16">
      <c r="A23" s="92"/>
      <c r="B23" s="830"/>
      <c r="C23" s="86"/>
      <c r="D23" s="86"/>
      <c r="E23" s="86"/>
      <c r="F23" s="830"/>
      <c r="G23" s="86"/>
      <c r="H23" s="86"/>
      <c r="I23" s="86"/>
      <c r="J23" s="86"/>
    </row>
    <row r="24" spans="1:16">
      <c r="A24"/>
      <c r="B24" s="6"/>
      <c r="C24" s="6"/>
      <c r="D24" s="6"/>
      <c r="E24" s="202">
        <f>D6/D18*100</f>
        <v>86.79597886325557</v>
      </c>
      <c r="F24" s="6"/>
      <c r="G24" s="86"/>
      <c r="H24" s="86"/>
      <c r="I24" s="86"/>
      <c r="J24" s="87"/>
    </row>
    <row r="25" spans="1:16">
      <c r="A25"/>
      <c r="B25" s="6"/>
      <c r="C25" s="6"/>
      <c r="D25" s="6"/>
      <c r="E25" s="202"/>
      <c r="F25" s="6"/>
      <c r="G25" s="226"/>
      <c r="H25" s="226"/>
      <c r="I25" s="226"/>
      <c r="J25" s="87"/>
    </row>
    <row r="26" spans="1:16">
      <c r="A26"/>
      <c r="B26" s="6"/>
      <c r="C26" s="6"/>
      <c r="D26" s="6"/>
      <c r="E26" s="202"/>
      <c r="F26" s="6"/>
      <c r="G26" s="6"/>
      <c r="H26" s="6"/>
      <c r="I26" s="202"/>
      <c r="J26" s="87"/>
    </row>
    <row r="27" spans="1:16">
      <c r="A27"/>
      <c r="B27" s="6"/>
      <c r="C27" s="6"/>
      <c r="D27" s="6"/>
      <c r="E27" s="6"/>
      <c r="F27" s="6"/>
      <c r="G27" s="6"/>
      <c r="H27" s="6"/>
      <c r="I27" s="202"/>
      <c r="J27" s="87"/>
    </row>
    <row r="28" spans="1:16">
      <c r="A28"/>
      <c r="B28" s="6"/>
      <c r="C28" s="6"/>
      <c r="D28" s="6"/>
      <c r="E28" s="202"/>
      <c r="F28" s="6"/>
      <c r="G28" s="6"/>
      <c r="H28" s="6"/>
      <c r="I28" s="202"/>
      <c r="J28" s="87"/>
    </row>
    <row r="29" spans="1:16">
      <c r="C29" s="227"/>
      <c r="D29" s="227"/>
      <c r="E29" s="227"/>
      <c r="G29" s="227"/>
      <c r="H29" s="227"/>
      <c r="I29" s="227"/>
    </row>
    <row r="30" spans="1:16">
      <c r="A30"/>
      <c r="B30" s="6"/>
      <c r="C30" s="6"/>
      <c r="D30" s="6"/>
      <c r="E30" s="202"/>
      <c r="F30" s="6"/>
      <c r="G30" s="6"/>
      <c r="H30" s="6"/>
      <c r="I30" s="202"/>
      <c r="J30" s="87"/>
    </row>
    <row r="31" spans="1:16">
      <c r="A31"/>
      <c r="B31" s="6"/>
      <c r="C31" s="6"/>
      <c r="D31" s="6"/>
      <c r="E31" s="202"/>
      <c r="F31" s="6"/>
      <c r="G31" s="6"/>
      <c r="H31" s="6"/>
      <c r="I31" s="202"/>
      <c r="J31" s="87"/>
    </row>
    <row r="32" spans="1:16">
      <c r="A32"/>
      <c r="B32" s="6"/>
      <c r="C32" s="6"/>
      <c r="D32" s="6"/>
      <c r="E32" s="202"/>
      <c r="F32" s="6"/>
      <c r="G32" s="6"/>
      <c r="H32" s="6"/>
      <c r="I32" s="202"/>
      <c r="J32" s="87"/>
    </row>
    <row r="33" spans="1:10">
      <c r="A33"/>
      <c r="B33" s="6"/>
      <c r="C33" s="6"/>
      <c r="D33" s="6"/>
      <c r="E33" s="202"/>
      <c r="F33" s="6"/>
      <c r="G33" s="6"/>
      <c r="H33" s="6"/>
      <c r="I33" s="202"/>
      <c r="J33" s="87"/>
    </row>
    <row r="34" spans="1:10">
      <c r="A34"/>
      <c r="B34" s="6"/>
      <c r="C34" s="6"/>
      <c r="D34" s="6"/>
      <c r="E34" s="87"/>
      <c r="F34" s="6"/>
      <c r="G34" s="6"/>
      <c r="H34" s="6"/>
      <c r="I34" s="202"/>
      <c r="J34" s="87"/>
    </row>
    <row r="35" spans="1:10">
      <c r="A35"/>
      <c r="B35" s="6"/>
      <c r="C35" s="6"/>
      <c r="D35" s="6"/>
      <c r="E35" s="87"/>
      <c r="F35" s="6"/>
      <c r="G35" s="6"/>
      <c r="H35" s="6"/>
      <c r="I35" s="87"/>
      <c r="J35" s="87"/>
    </row>
    <row r="36" spans="1:10">
      <c r="A36"/>
      <c r="B36" s="6"/>
      <c r="C36" s="6"/>
      <c r="D36" s="6"/>
      <c r="E36" s="202"/>
      <c r="F36" s="6"/>
      <c r="G36" s="6"/>
      <c r="H36" s="6"/>
      <c r="I36" s="202"/>
      <c r="J36" s="87"/>
    </row>
    <row r="37" spans="1:10">
      <c r="A37"/>
      <c r="B37" s="6"/>
      <c r="C37" s="6"/>
      <c r="D37" s="6"/>
      <c r="E37" s="202"/>
      <c r="F37" s="6"/>
      <c r="G37" s="6"/>
      <c r="H37" s="6"/>
      <c r="I37" s="202"/>
      <c r="J37" s="87"/>
    </row>
    <row r="38" spans="1:10">
      <c r="C38" s="227"/>
      <c r="D38" s="372"/>
      <c r="E38" s="227"/>
      <c r="G38" s="227"/>
      <c r="H38" s="227"/>
      <c r="I38" s="227"/>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I120"/>
  <sheetViews>
    <sheetView view="pageBreakPreview" zoomScale="90" zoomScaleNormal="100" zoomScaleSheetLayoutView="90" workbookViewId="0">
      <selection activeCell="J40" sqref="J40"/>
    </sheetView>
  </sheetViews>
  <sheetFormatPr baseColWidth="10" defaultColWidth="11.42578125" defaultRowHeight="12.75"/>
  <cols>
    <col min="1" max="1" width="24.85546875" style="20" customWidth="1"/>
    <col min="2" max="2" width="10.7109375" style="20" customWidth="1"/>
    <col min="3" max="3" width="32.7109375" style="178" customWidth="1"/>
    <col min="4" max="9" width="12.7109375" style="20" customWidth="1"/>
    <col min="10" max="16384" width="11.42578125" style="16"/>
  </cols>
  <sheetData>
    <row r="1" spans="1:9" ht="15" customHeight="1" thickBot="1">
      <c r="A1" s="779" t="s">
        <v>291</v>
      </c>
      <c r="B1" s="780"/>
      <c r="C1" s="780"/>
      <c r="D1" s="780"/>
      <c r="E1" s="780"/>
      <c r="F1" s="780"/>
      <c r="G1" s="780"/>
      <c r="H1" s="780"/>
      <c r="I1" s="781"/>
    </row>
    <row r="2" spans="1:9" ht="15" customHeight="1" thickBot="1">
      <c r="A2" s="779" t="s">
        <v>31</v>
      </c>
      <c r="B2" s="780"/>
      <c r="C2" s="780"/>
      <c r="D2" s="780"/>
      <c r="E2" s="780"/>
      <c r="F2" s="780"/>
      <c r="G2" s="780"/>
      <c r="H2" s="780"/>
      <c r="I2" s="781"/>
    </row>
    <row r="3" spans="1:9" s="48" customFormat="1" ht="15" customHeight="1">
      <c r="A3" s="862" t="str">
        <f>'Pág.18-C7'!A3:A5</f>
        <v>País de destino</v>
      </c>
      <c r="B3" s="865" t="s">
        <v>292</v>
      </c>
      <c r="C3" s="865" t="s">
        <v>293</v>
      </c>
      <c r="D3" s="868" t="s">
        <v>271</v>
      </c>
      <c r="E3" s="869"/>
      <c r="F3" s="870"/>
      <c r="G3" s="868" t="s">
        <v>294</v>
      </c>
      <c r="H3" s="869"/>
      <c r="I3" s="871"/>
    </row>
    <row r="4" spans="1:9" s="48" customFormat="1" ht="15" customHeight="1">
      <c r="A4" s="863"/>
      <c r="B4" s="866"/>
      <c r="C4" s="866"/>
      <c r="D4" s="872">
        <v>2020</v>
      </c>
      <c r="E4" s="856" t="s">
        <v>227</v>
      </c>
      <c r="F4" s="857"/>
      <c r="G4" s="858">
        <v>2020</v>
      </c>
      <c r="H4" s="856" t="str">
        <f>E4</f>
        <v>Ene - nov</v>
      </c>
      <c r="I4" s="874"/>
    </row>
    <row r="5" spans="1:9" s="48" customFormat="1" ht="15" customHeight="1">
      <c r="A5" s="864"/>
      <c r="B5" s="867"/>
      <c r="C5" s="867"/>
      <c r="D5" s="873"/>
      <c r="E5" s="446">
        <v>2020</v>
      </c>
      <c r="F5" s="446">
        <v>2021</v>
      </c>
      <c r="G5" s="859"/>
      <c r="H5" s="664">
        <v>2020</v>
      </c>
      <c r="I5" s="681">
        <v>2021</v>
      </c>
    </row>
    <row r="6" spans="1:9" ht="15" customHeight="1">
      <c r="A6" s="527" t="s">
        <v>276</v>
      </c>
      <c r="B6" s="860" t="s">
        <v>295</v>
      </c>
      <c r="C6" s="860" t="s">
        <v>296</v>
      </c>
      <c r="D6" s="180">
        <v>78.114999999999995</v>
      </c>
      <c r="E6" s="180">
        <v>63.561999999999998</v>
      </c>
      <c r="F6" s="180">
        <v>0</v>
      </c>
      <c r="G6" s="180">
        <v>312.673</v>
      </c>
      <c r="H6" s="180">
        <v>256.51799999999997</v>
      </c>
      <c r="I6" s="220">
        <v>0</v>
      </c>
    </row>
    <row r="7" spans="1:9" ht="15" customHeight="1">
      <c r="A7" s="527" t="s">
        <v>278</v>
      </c>
      <c r="B7" s="861"/>
      <c r="C7" s="861"/>
      <c r="D7" s="180">
        <v>7.7560000000000002</v>
      </c>
      <c r="E7" s="180">
        <v>7.7560000000000002</v>
      </c>
      <c r="F7" s="180">
        <v>14.186999999999999</v>
      </c>
      <c r="G7" s="180">
        <v>162.68100000000001</v>
      </c>
      <c r="H7" s="180">
        <v>162.68100000000001</v>
      </c>
      <c r="I7" s="220">
        <v>360.911</v>
      </c>
    </row>
    <row r="8" spans="1:9" ht="15" customHeight="1">
      <c r="A8" s="527" t="s">
        <v>283</v>
      </c>
      <c r="B8" s="861"/>
      <c r="C8" s="861"/>
      <c r="D8" s="180">
        <v>1.121</v>
      </c>
      <c r="E8" s="180">
        <v>1.121</v>
      </c>
      <c r="F8" s="180">
        <v>0.81200000000000006</v>
      </c>
      <c r="G8" s="180">
        <v>30.56</v>
      </c>
      <c r="H8" s="180">
        <v>30.56</v>
      </c>
      <c r="I8" s="220">
        <v>17.89</v>
      </c>
    </row>
    <row r="9" spans="1:9" ht="15" customHeight="1">
      <c r="A9" s="527" t="s">
        <v>282</v>
      </c>
      <c r="B9" s="861"/>
      <c r="C9" s="861"/>
      <c r="D9" s="180">
        <v>0.161</v>
      </c>
      <c r="E9" s="180">
        <v>0.161</v>
      </c>
      <c r="F9" s="180">
        <v>1.2450000000000001</v>
      </c>
      <c r="G9" s="180">
        <v>6.6749999999999998</v>
      </c>
      <c r="H9" s="180">
        <v>6.6749999999999998</v>
      </c>
      <c r="I9" s="220">
        <v>50.168999999999997</v>
      </c>
    </row>
    <row r="10" spans="1:9" ht="15" customHeight="1">
      <c r="A10" s="527" t="s">
        <v>297</v>
      </c>
      <c r="B10" s="861"/>
      <c r="C10" s="861"/>
      <c r="D10" s="180">
        <v>0.03</v>
      </c>
      <c r="E10" s="180">
        <v>0.03</v>
      </c>
      <c r="F10" s="180">
        <v>0</v>
      </c>
      <c r="G10" s="180">
        <v>0.34399999999999997</v>
      </c>
      <c r="H10" s="180">
        <v>0.34399999999999997</v>
      </c>
      <c r="I10" s="220">
        <v>0</v>
      </c>
    </row>
    <row r="11" spans="1:9" ht="15" customHeight="1">
      <c r="A11" s="527" t="s">
        <v>298</v>
      </c>
      <c r="B11" s="861"/>
      <c r="C11" s="861"/>
      <c r="D11" s="180">
        <v>0</v>
      </c>
      <c r="E11" s="180">
        <v>0</v>
      </c>
      <c r="F11" s="180">
        <v>0.157</v>
      </c>
      <c r="G11" s="180">
        <v>0</v>
      </c>
      <c r="H11" s="180">
        <v>0</v>
      </c>
      <c r="I11" s="220">
        <v>3.0939999999999999</v>
      </c>
    </row>
    <row r="12" spans="1:9" ht="15" customHeight="1">
      <c r="A12" s="527" t="s">
        <v>299</v>
      </c>
      <c r="B12" s="861"/>
      <c r="C12" s="861"/>
      <c r="D12" s="180">
        <v>0</v>
      </c>
      <c r="E12" s="180">
        <v>0</v>
      </c>
      <c r="F12" s="180">
        <v>6.3E-2</v>
      </c>
      <c r="G12" s="180">
        <v>0</v>
      </c>
      <c r="H12" s="180">
        <v>0</v>
      </c>
      <c r="I12" s="220">
        <v>1.6739999999999999</v>
      </c>
    </row>
    <row r="13" spans="1:9" ht="15" customHeight="1">
      <c r="A13" s="837" t="s">
        <v>300</v>
      </c>
      <c r="B13" s="838"/>
      <c r="C13" s="839"/>
      <c r="D13" s="447">
        <f>SUM(D6:D12)</f>
        <v>87.182999999999993</v>
      </c>
      <c r="E13" s="447">
        <f t="shared" ref="E13:I13" si="0">SUM(E6:E12)</f>
        <v>72.63</v>
      </c>
      <c r="F13" s="447">
        <f t="shared" si="0"/>
        <v>16.463999999999999</v>
      </c>
      <c r="G13" s="447">
        <f t="shared" si="0"/>
        <v>512.93300000000011</v>
      </c>
      <c r="H13" s="447">
        <f t="shared" si="0"/>
        <v>456.77799999999996</v>
      </c>
      <c r="I13" s="448">
        <f t="shared" si="0"/>
        <v>433.73799999999994</v>
      </c>
    </row>
    <row r="14" spans="1:9" ht="15" customHeight="1">
      <c r="A14" s="527" t="s">
        <v>278</v>
      </c>
      <c r="B14" s="854" t="s">
        <v>301</v>
      </c>
      <c r="C14" s="852" t="s">
        <v>302</v>
      </c>
      <c r="D14" s="180">
        <v>53.182000000000002</v>
      </c>
      <c r="E14" s="180">
        <v>53.182000000000002</v>
      </c>
      <c r="F14" s="180">
        <v>90.534000000000006</v>
      </c>
      <c r="G14" s="180">
        <v>1343.05</v>
      </c>
      <c r="H14" s="180">
        <v>1343.05</v>
      </c>
      <c r="I14" s="220">
        <v>1991.404</v>
      </c>
    </row>
    <row r="15" spans="1:9" ht="15" customHeight="1">
      <c r="A15" s="527" t="s">
        <v>283</v>
      </c>
      <c r="B15" s="855"/>
      <c r="C15" s="853"/>
      <c r="D15" s="180">
        <v>19.129000000000001</v>
      </c>
      <c r="E15" s="180">
        <v>19.129000000000001</v>
      </c>
      <c r="F15" s="180">
        <v>20.132999999999999</v>
      </c>
      <c r="G15" s="180">
        <v>472.90699999999998</v>
      </c>
      <c r="H15" s="180">
        <v>472.90699999999998</v>
      </c>
      <c r="I15" s="220">
        <v>401.245</v>
      </c>
    </row>
    <row r="16" spans="1:9" ht="15" customHeight="1">
      <c r="A16" s="527" t="s">
        <v>298</v>
      </c>
      <c r="B16" s="855"/>
      <c r="C16" s="853"/>
      <c r="D16" s="180">
        <v>14.923</v>
      </c>
      <c r="E16" s="180">
        <v>14.923</v>
      </c>
      <c r="F16" s="180">
        <v>10.211</v>
      </c>
      <c r="G16" s="180">
        <v>229.239</v>
      </c>
      <c r="H16" s="180">
        <v>229.239</v>
      </c>
      <c r="I16" s="220">
        <v>226.62100000000001</v>
      </c>
    </row>
    <row r="17" spans="1:9" ht="15" customHeight="1">
      <c r="A17" s="527" t="s">
        <v>284</v>
      </c>
      <c r="B17" s="855"/>
      <c r="C17" s="853"/>
      <c r="D17" s="180">
        <v>2.629</v>
      </c>
      <c r="E17" s="180">
        <v>2.629</v>
      </c>
      <c r="F17" s="180">
        <v>4.5359999999999996</v>
      </c>
      <c r="G17" s="180">
        <v>189.71700000000001</v>
      </c>
      <c r="H17" s="180">
        <v>189.71700000000001</v>
      </c>
      <c r="I17" s="220">
        <v>322.01600000000002</v>
      </c>
    </row>
    <row r="18" spans="1:9" ht="15" customHeight="1">
      <c r="A18" s="527" t="s">
        <v>279</v>
      </c>
      <c r="B18" s="855"/>
      <c r="C18" s="853"/>
      <c r="D18" s="180">
        <v>14.194000000000001</v>
      </c>
      <c r="E18" s="180">
        <v>14.081</v>
      </c>
      <c r="F18" s="180">
        <v>5.4059999999999997</v>
      </c>
      <c r="G18" s="180">
        <v>148.48400000000001</v>
      </c>
      <c r="H18" s="180">
        <v>146.833</v>
      </c>
      <c r="I18" s="220">
        <v>91.638000000000005</v>
      </c>
    </row>
    <row r="19" spans="1:9" ht="15" customHeight="1">
      <c r="A19" s="527" t="s">
        <v>303</v>
      </c>
      <c r="B19" s="855"/>
      <c r="C19" s="853"/>
      <c r="D19" s="180">
        <v>25.004999999999999</v>
      </c>
      <c r="E19" s="180">
        <v>0</v>
      </c>
      <c r="F19" s="180">
        <v>0</v>
      </c>
      <c r="G19" s="180">
        <v>130.023</v>
      </c>
      <c r="H19" s="180">
        <v>0</v>
      </c>
      <c r="I19" s="220">
        <v>0</v>
      </c>
    </row>
    <row r="20" spans="1:9" ht="15" customHeight="1">
      <c r="A20" s="527" t="s">
        <v>277</v>
      </c>
      <c r="B20" s="855"/>
      <c r="C20" s="853"/>
      <c r="D20" s="180">
        <v>10.103999999999999</v>
      </c>
      <c r="E20" s="180">
        <v>10.103999999999999</v>
      </c>
      <c r="F20" s="180">
        <v>0</v>
      </c>
      <c r="G20" s="180">
        <v>111.508</v>
      </c>
      <c r="H20" s="180">
        <v>111.508</v>
      </c>
      <c r="I20" s="220">
        <v>0</v>
      </c>
    </row>
    <row r="21" spans="1:9" ht="15" customHeight="1">
      <c r="A21" s="527" t="s">
        <v>282</v>
      </c>
      <c r="B21" s="855"/>
      <c r="C21" s="853"/>
      <c r="D21" s="180">
        <v>2.2290000000000001</v>
      </c>
      <c r="E21" s="180">
        <v>2.2290000000000001</v>
      </c>
      <c r="F21" s="180">
        <v>16.335999999999999</v>
      </c>
      <c r="G21" s="180">
        <v>88.057000000000002</v>
      </c>
      <c r="H21" s="180">
        <v>88.057000000000002</v>
      </c>
      <c r="I21" s="220">
        <v>545.44799999999998</v>
      </c>
    </row>
    <row r="22" spans="1:9" ht="15" customHeight="1">
      <c r="A22" s="527" t="s">
        <v>297</v>
      </c>
      <c r="B22" s="855"/>
      <c r="C22" s="853"/>
      <c r="D22" s="180">
        <v>0.71599999999999997</v>
      </c>
      <c r="E22" s="180">
        <v>0.71599999999999997</v>
      </c>
      <c r="F22" s="180">
        <v>0</v>
      </c>
      <c r="G22" s="180">
        <v>14.189</v>
      </c>
      <c r="H22" s="180">
        <v>14.189</v>
      </c>
      <c r="I22" s="220">
        <v>0</v>
      </c>
    </row>
    <row r="23" spans="1:9" ht="15" customHeight="1">
      <c r="A23" s="527" t="s">
        <v>304</v>
      </c>
      <c r="B23" s="855"/>
      <c r="C23" s="853"/>
      <c r="D23" s="180">
        <v>0.72099999999999997</v>
      </c>
      <c r="E23" s="180">
        <v>0.72099999999999997</v>
      </c>
      <c r="F23" s="180">
        <v>0</v>
      </c>
      <c r="G23" s="180">
        <v>8.1829999999999998</v>
      </c>
      <c r="H23" s="180">
        <v>8.1829999999999998</v>
      </c>
      <c r="I23" s="220">
        <v>0</v>
      </c>
    </row>
    <row r="24" spans="1:9" ht="15" customHeight="1">
      <c r="A24" s="527" t="s">
        <v>305</v>
      </c>
      <c r="B24" s="855"/>
      <c r="C24" s="853"/>
      <c r="D24" s="180">
        <v>0.22600000000000001</v>
      </c>
      <c r="E24" s="180">
        <v>0.22600000000000001</v>
      </c>
      <c r="F24" s="180">
        <v>1.0089999999999999</v>
      </c>
      <c r="G24" s="180">
        <v>2.0259999999999998</v>
      </c>
      <c r="H24" s="180">
        <v>2.0259999999999998</v>
      </c>
      <c r="I24" s="220">
        <v>14.292</v>
      </c>
    </row>
    <row r="25" spans="1:9" ht="15" customHeight="1">
      <c r="A25" s="527" t="s">
        <v>306</v>
      </c>
      <c r="B25" s="855"/>
      <c r="C25" s="853"/>
      <c r="D25" s="180">
        <v>7.8E-2</v>
      </c>
      <c r="E25" s="180">
        <v>7.8E-2</v>
      </c>
      <c r="F25" s="180">
        <v>0</v>
      </c>
      <c r="G25" s="180">
        <v>1.28</v>
      </c>
      <c r="H25" s="180">
        <v>1.28</v>
      </c>
      <c r="I25" s="220">
        <v>0</v>
      </c>
    </row>
    <row r="26" spans="1:9" ht="15" customHeight="1">
      <c r="A26" s="527" t="s">
        <v>276</v>
      </c>
      <c r="B26" s="855"/>
      <c r="C26" s="853"/>
      <c r="D26" s="180">
        <v>0</v>
      </c>
      <c r="E26" s="180">
        <v>0</v>
      </c>
      <c r="F26" s="180">
        <v>1.762</v>
      </c>
      <c r="G26" s="180">
        <v>0</v>
      </c>
      <c r="H26" s="180">
        <v>0</v>
      </c>
      <c r="I26" s="220">
        <v>11.228</v>
      </c>
    </row>
    <row r="27" spans="1:9" ht="15" customHeight="1">
      <c r="A27" s="527" t="s">
        <v>299</v>
      </c>
      <c r="B27" s="855"/>
      <c r="C27" s="853"/>
      <c r="D27" s="180">
        <v>0</v>
      </c>
      <c r="E27" s="180">
        <v>0</v>
      </c>
      <c r="F27" s="180">
        <v>1.0780000000000001</v>
      </c>
      <c r="G27" s="180">
        <v>0</v>
      </c>
      <c r="H27" s="180">
        <v>0</v>
      </c>
      <c r="I27" s="220">
        <v>14.231</v>
      </c>
    </row>
    <row r="28" spans="1:9" ht="15" customHeight="1">
      <c r="A28" s="837" t="s">
        <v>300</v>
      </c>
      <c r="B28" s="838"/>
      <c r="C28" s="839"/>
      <c r="D28" s="682">
        <f>SUM(D14:D27)</f>
        <v>143.13600000000002</v>
      </c>
      <c r="E28" s="682">
        <f t="shared" ref="E28:I28" si="1">SUM(E14:E27)</f>
        <v>118.01800000000001</v>
      </c>
      <c r="F28" s="682">
        <f t="shared" si="1"/>
        <v>151.005</v>
      </c>
      <c r="G28" s="682">
        <f t="shared" si="1"/>
        <v>2738.6629999999996</v>
      </c>
      <c r="H28" s="682">
        <f t="shared" si="1"/>
        <v>2606.9889999999996</v>
      </c>
      <c r="I28" s="683">
        <f t="shared" si="1"/>
        <v>3618.123</v>
      </c>
    </row>
    <row r="29" spans="1:9" ht="15" customHeight="1">
      <c r="A29" s="527" t="s">
        <v>276</v>
      </c>
      <c r="B29" s="846" t="s">
        <v>307</v>
      </c>
      <c r="C29" s="848" t="s">
        <v>308</v>
      </c>
      <c r="D29" s="180">
        <v>14768.581</v>
      </c>
      <c r="E29" s="180">
        <v>13481.879000000001</v>
      </c>
      <c r="F29" s="180">
        <v>11370.575000000001</v>
      </c>
      <c r="G29" s="180">
        <v>51773.525999999998</v>
      </c>
      <c r="H29" s="180">
        <v>46985.947999999997</v>
      </c>
      <c r="I29" s="220">
        <v>45005.178</v>
      </c>
    </row>
    <row r="30" spans="1:9" ht="15" customHeight="1">
      <c r="A30" s="527" t="s">
        <v>281</v>
      </c>
      <c r="B30" s="847"/>
      <c r="C30" s="849"/>
      <c r="D30" s="180">
        <v>348.839</v>
      </c>
      <c r="E30" s="180">
        <v>316.74400000000003</v>
      </c>
      <c r="F30" s="180">
        <v>272.85000000000002</v>
      </c>
      <c r="G30" s="180">
        <v>1112.807</v>
      </c>
      <c r="H30" s="180">
        <v>1008.552</v>
      </c>
      <c r="I30" s="220">
        <v>798.26199999999994</v>
      </c>
    </row>
    <row r="31" spans="1:9" ht="15" customHeight="1">
      <c r="A31" s="527" t="s">
        <v>277</v>
      </c>
      <c r="B31" s="847"/>
      <c r="C31" s="849"/>
      <c r="D31" s="180">
        <v>211.96299999999999</v>
      </c>
      <c r="E31" s="180">
        <v>189.09800000000001</v>
      </c>
      <c r="F31" s="180">
        <v>160.054</v>
      </c>
      <c r="G31" s="180">
        <v>791.41300000000001</v>
      </c>
      <c r="H31" s="180">
        <v>695.01</v>
      </c>
      <c r="I31" s="220">
        <v>684.15300000000002</v>
      </c>
    </row>
    <row r="32" spans="1:9" ht="15" customHeight="1">
      <c r="A32" s="527" t="s">
        <v>285</v>
      </c>
      <c r="B32" s="847"/>
      <c r="C32" s="849"/>
      <c r="D32" s="180">
        <v>4.008</v>
      </c>
      <c r="E32" s="180">
        <v>0</v>
      </c>
      <c r="F32" s="180">
        <v>0.996</v>
      </c>
      <c r="G32" s="180">
        <v>19.579000000000001</v>
      </c>
      <c r="H32" s="180">
        <v>0</v>
      </c>
      <c r="I32" s="220">
        <v>7.0359999999999996</v>
      </c>
    </row>
    <row r="33" spans="1:9" ht="15" customHeight="1">
      <c r="A33" s="527" t="s">
        <v>309</v>
      </c>
      <c r="B33" s="847"/>
      <c r="C33" s="849"/>
      <c r="D33" s="180">
        <v>6.0979999999999999</v>
      </c>
      <c r="E33" s="180">
        <v>6.0979999999999999</v>
      </c>
      <c r="F33" s="180">
        <v>0</v>
      </c>
      <c r="G33" s="180">
        <v>8.3670000000000009</v>
      </c>
      <c r="H33" s="180">
        <v>8.3670000000000009</v>
      </c>
      <c r="I33" s="220">
        <v>0</v>
      </c>
    </row>
    <row r="34" spans="1:9" ht="15" customHeight="1">
      <c r="A34" s="527" t="s">
        <v>306</v>
      </c>
      <c r="B34" s="847"/>
      <c r="C34" s="849"/>
      <c r="D34" s="180">
        <v>0.23699999999999999</v>
      </c>
      <c r="E34" s="180">
        <v>0.23699999999999999</v>
      </c>
      <c r="F34" s="180">
        <v>0.08</v>
      </c>
      <c r="G34" s="180">
        <v>5.0209999999999999</v>
      </c>
      <c r="H34" s="180">
        <v>5.0209999999999999</v>
      </c>
      <c r="I34" s="220">
        <v>1.6319999999999999</v>
      </c>
    </row>
    <row r="35" spans="1:9" ht="15" customHeight="1">
      <c r="A35" s="527" t="s">
        <v>310</v>
      </c>
      <c r="B35" s="847"/>
      <c r="C35" s="849"/>
      <c r="D35" s="180">
        <v>0</v>
      </c>
      <c r="E35" s="180">
        <v>0</v>
      </c>
      <c r="F35" s="180">
        <v>9.6</v>
      </c>
      <c r="G35" s="180">
        <v>0</v>
      </c>
      <c r="H35" s="180">
        <v>0</v>
      </c>
      <c r="I35" s="220">
        <v>44.307000000000002</v>
      </c>
    </row>
    <row r="36" spans="1:9" ht="15" customHeight="1">
      <c r="A36" s="527" t="s">
        <v>311</v>
      </c>
      <c r="B36" s="847"/>
      <c r="C36" s="849"/>
      <c r="D36" s="180">
        <v>0</v>
      </c>
      <c r="E36" s="180">
        <v>0</v>
      </c>
      <c r="F36" s="180">
        <v>18.811</v>
      </c>
      <c r="G36" s="180">
        <v>0</v>
      </c>
      <c r="H36" s="180">
        <v>0</v>
      </c>
      <c r="I36" s="220">
        <v>84.224999999999994</v>
      </c>
    </row>
    <row r="37" spans="1:9" ht="15" customHeight="1">
      <c r="A37" s="837" t="s">
        <v>300</v>
      </c>
      <c r="B37" s="838"/>
      <c r="C37" s="839"/>
      <c r="D37" s="684">
        <f>SUM(D29:D36)</f>
        <v>15339.725999999999</v>
      </c>
      <c r="E37" s="684">
        <f t="shared" ref="E37:I37" si="2">SUM(E29:E36)</f>
        <v>13994.056</v>
      </c>
      <c r="F37" s="684">
        <f t="shared" si="2"/>
        <v>11832.966</v>
      </c>
      <c r="G37" s="684">
        <f t="shared" si="2"/>
        <v>53710.712999999996</v>
      </c>
      <c r="H37" s="684">
        <f t="shared" si="2"/>
        <v>48702.898000000001</v>
      </c>
      <c r="I37" s="685">
        <f t="shared" si="2"/>
        <v>46624.792999999998</v>
      </c>
    </row>
    <row r="38" spans="1:9" ht="15" customHeight="1">
      <c r="A38" s="527" t="s">
        <v>276</v>
      </c>
      <c r="B38" s="850" t="s">
        <v>312</v>
      </c>
      <c r="C38" s="852" t="s">
        <v>313</v>
      </c>
      <c r="D38" s="180">
        <v>6141.9669999999996</v>
      </c>
      <c r="E38" s="180">
        <v>5871.63</v>
      </c>
      <c r="F38" s="180">
        <v>2096.8629999999998</v>
      </c>
      <c r="G38" s="180">
        <v>26952.35</v>
      </c>
      <c r="H38" s="180">
        <v>25696.202000000001</v>
      </c>
      <c r="I38" s="220">
        <v>11603.093000000001</v>
      </c>
    </row>
    <row r="39" spans="1:9" ht="15" customHeight="1">
      <c r="A39" s="527" t="s">
        <v>277</v>
      </c>
      <c r="B39" s="851"/>
      <c r="C39" s="853"/>
      <c r="D39" s="180">
        <v>1248.9649999999999</v>
      </c>
      <c r="E39" s="180">
        <v>1162.242</v>
      </c>
      <c r="F39" s="180">
        <v>661.39599999999996</v>
      </c>
      <c r="G39" s="180">
        <v>5467.9830000000002</v>
      </c>
      <c r="H39" s="180">
        <v>5122.567</v>
      </c>
      <c r="I39" s="220">
        <v>2805.0509999999999</v>
      </c>
    </row>
    <row r="40" spans="1:9" ht="15" customHeight="1">
      <c r="A40" s="527" t="s">
        <v>285</v>
      </c>
      <c r="B40" s="851"/>
      <c r="C40" s="853"/>
      <c r="D40" s="180">
        <v>352.06</v>
      </c>
      <c r="E40" s="180">
        <v>321.84100000000001</v>
      </c>
      <c r="F40" s="180">
        <v>45.773000000000003</v>
      </c>
      <c r="G40" s="180">
        <v>1320.8489999999999</v>
      </c>
      <c r="H40" s="180">
        <v>1095.7940000000001</v>
      </c>
      <c r="I40" s="220">
        <v>268.52999999999997</v>
      </c>
    </row>
    <row r="41" spans="1:9" ht="15" customHeight="1">
      <c r="A41" s="527" t="s">
        <v>280</v>
      </c>
      <c r="B41" s="851"/>
      <c r="C41" s="853"/>
      <c r="D41" s="180">
        <v>290.62400000000002</v>
      </c>
      <c r="E41" s="180">
        <v>254.56899999999999</v>
      </c>
      <c r="F41" s="180">
        <v>308.65300000000002</v>
      </c>
      <c r="G41" s="180">
        <v>1087.9280000000001</v>
      </c>
      <c r="H41" s="180">
        <v>953.42499999999995</v>
      </c>
      <c r="I41" s="220">
        <v>1267.7529999999999</v>
      </c>
    </row>
    <row r="42" spans="1:9" ht="15" customHeight="1">
      <c r="A42" s="527" t="s">
        <v>279</v>
      </c>
      <c r="B42" s="851"/>
      <c r="C42" s="853"/>
      <c r="D42" s="180">
        <v>109.974</v>
      </c>
      <c r="E42" s="180">
        <v>84.927999999999997</v>
      </c>
      <c r="F42" s="180">
        <v>194.791</v>
      </c>
      <c r="G42" s="180">
        <v>823.23099999999999</v>
      </c>
      <c r="H42" s="180">
        <v>644.399</v>
      </c>
      <c r="I42" s="220">
        <v>1747.5609999999999</v>
      </c>
    </row>
    <row r="43" spans="1:9" ht="15" customHeight="1">
      <c r="A43" s="527" t="s">
        <v>281</v>
      </c>
      <c r="B43" s="851"/>
      <c r="C43" s="853"/>
      <c r="D43" s="180">
        <v>121.792</v>
      </c>
      <c r="E43" s="180">
        <v>108.098</v>
      </c>
      <c r="F43" s="180">
        <v>102.666</v>
      </c>
      <c r="G43" s="180">
        <v>523.31600000000003</v>
      </c>
      <c r="H43" s="180">
        <v>459.46899999999999</v>
      </c>
      <c r="I43" s="220">
        <v>466.52499999999998</v>
      </c>
    </row>
    <row r="44" spans="1:9" ht="15" customHeight="1">
      <c r="A44" s="527" t="s">
        <v>278</v>
      </c>
      <c r="B44" s="851"/>
      <c r="C44" s="853"/>
      <c r="D44" s="180">
        <v>27.733000000000001</v>
      </c>
      <c r="E44" s="180">
        <v>17.164000000000001</v>
      </c>
      <c r="F44" s="180">
        <v>26.295000000000002</v>
      </c>
      <c r="G44" s="180">
        <v>217.11</v>
      </c>
      <c r="H44" s="180">
        <v>135.97399999999999</v>
      </c>
      <c r="I44" s="220">
        <v>205.292</v>
      </c>
    </row>
    <row r="45" spans="1:9" ht="15" customHeight="1">
      <c r="A45" s="527" t="s">
        <v>306</v>
      </c>
      <c r="B45" s="851"/>
      <c r="C45" s="853"/>
      <c r="D45" s="180">
        <v>16.863</v>
      </c>
      <c r="E45" s="180">
        <v>14.486000000000001</v>
      </c>
      <c r="F45" s="180">
        <v>6.3890000000000002</v>
      </c>
      <c r="G45" s="180">
        <v>94.25</v>
      </c>
      <c r="H45" s="180">
        <v>83.995999999999995</v>
      </c>
      <c r="I45" s="220">
        <v>55.052</v>
      </c>
    </row>
    <row r="46" spans="1:9" ht="15" customHeight="1">
      <c r="A46" s="527" t="s">
        <v>304</v>
      </c>
      <c r="B46" s="851"/>
      <c r="C46" s="853"/>
      <c r="D46" s="180">
        <v>16.861999999999998</v>
      </c>
      <c r="E46" s="180">
        <v>14.869</v>
      </c>
      <c r="F46" s="180">
        <v>20.818999999999999</v>
      </c>
      <c r="G46" s="180">
        <v>73.584000000000003</v>
      </c>
      <c r="H46" s="180">
        <v>64.825999999999993</v>
      </c>
      <c r="I46" s="220">
        <v>91.116</v>
      </c>
    </row>
    <row r="47" spans="1:9" ht="15" customHeight="1">
      <c r="A47" s="527" t="s">
        <v>305</v>
      </c>
      <c r="B47" s="851"/>
      <c r="C47" s="853"/>
      <c r="D47" s="180">
        <v>0.41299999999999998</v>
      </c>
      <c r="E47" s="180">
        <v>0.41299999999999998</v>
      </c>
      <c r="F47" s="180">
        <v>37.090000000000003</v>
      </c>
      <c r="G47" s="180">
        <v>4.9720000000000004</v>
      </c>
      <c r="H47" s="180">
        <v>4.9720000000000004</v>
      </c>
      <c r="I47" s="220">
        <v>200.73</v>
      </c>
    </row>
    <row r="48" spans="1:9" ht="15" customHeight="1">
      <c r="A48" s="527" t="s">
        <v>310</v>
      </c>
      <c r="B48" s="851"/>
      <c r="C48" s="853"/>
      <c r="D48" s="180">
        <v>0.10100000000000001</v>
      </c>
      <c r="E48" s="180">
        <v>0.10100000000000001</v>
      </c>
      <c r="F48" s="180">
        <v>13.613</v>
      </c>
      <c r="G48" s="180">
        <v>0.30299999999999999</v>
      </c>
      <c r="H48" s="180">
        <v>0.30299999999999999</v>
      </c>
      <c r="I48" s="220">
        <v>62.826999999999998</v>
      </c>
    </row>
    <row r="49" spans="1:9" ht="15" customHeight="1">
      <c r="A49" s="527" t="s">
        <v>298</v>
      </c>
      <c r="B49" s="851"/>
      <c r="C49" s="853"/>
      <c r="D49" s="180">
        <v>0</v>
      </c>
      <c r="E49" s="180">
        <v>0</v>
      </c>
      <c r="F49" s="180">
        <v>0.19700000000000001</v>
      </c>
      <c r="G49" s="180">
        <v>0</v>
      </c>
      <c r="H49" s="180">
        <v>0</v>
      </c>
      <c r="I49" s="220">
        <v>1.954</v>
      </c>
    </row>
    <row r="50" spans="1:9" ht="15" customHeight="1">
      <c r="A50" s="527" t="s">
        <v>314</v>
      </c>
      <c r="B50" s="851"/>
      <c r="C50" s="853"/>
      <c r="D50" s="180">
        <v>0</v>
      </c>
      <c r="E50" s="180">
        <v>0</v>
      </c>
      <c r="F50" s="180">
        <v>2.7919999999999998</v>
      </c>
      <c r="G50" s="180">
        <v>0</v>
      </c>
      <c r="H50" s="180">
        <v>0</v>
      </c>
      <c r="I50" s="220">
        <v>16.577000000000002</v>
      </c>
    </row>
    <row r="51" spans="1:9" ht="15" customHeight="1">
      <c r="A51" s="837" t="s">
        <v>300</v>
      </c>
      <c r="B51" s="838"/>
      <c r="C51" s="839"/>
      <c r="D51" s="682">
        <f>SUM(D38:D50)</f>
        <v>8327.3539999999994</v>
      </c>
      <c r="E51" s="682">
        <f t="shared" ref="E51:I51" si="3">SUM(E38:E50)</f>
        <v>7850.3409999999994</v>
      </c>
      <c r="F51" s="682">
        <f t="shared" si="3"/>
        <v>3517.3370000000009</v>
      </c>
      <c r="G51" s="682">
        <f t="shared" si="3"/>
        <v>36565.876000000004</v>
      </c>
      <c r="H51" s="682">
        <f t="shared" si="3"/>
        <v>34261.927000000003</v>
      </c>
      <c r="I51" s="683">
        <f t="shared" si="3"/>
        <v>18792.061000000009</v>
      </c>
    </row>
    <row r="52" spans="1:9" ht="13.5" thickBot="1">
      <c r="A52" s="840" t="s">
        <v>315</v>
      </c>
      <c r="B52" s="841"/>
      <c r="C52" s="842"/>
      <c r="D52" s="416">
        <f>D51+D37+D13+D28</f>
        <v>23897.398999999998</v>
      </c>
      <c r="E52" s="416">
        <f t="shared" ref="E52:I52" si="4">E51+E37+E13+E28</f>
        <v>22035.045000000002</v>
      </c>
      <c r="F52" s="416">
        <f t="shared" si="4"/>
        <v>15517.772000000001</v>
      </c>
      <c r="G52" s="416">
        <f t="shared" si="4"/>
        <v>93528.185000000012</v>
      </c>
      <c r="H52" s="416">
        <f t="shared" si="4"/>
        <v>86028.592000000019</v>
      </c>
      <c r="I52" s="535">
        <f t="shared" si="4"/>
        <v>69468.715000000011</v>
      </c>
    </row>
    <row r="53" spans="1:9">
      <c r="A53" s="249" t="s">
        <v>316</v>
      </c>
      <c r="B53" s="49"/>
      <c r="C53" s="49"/>
      <c r="D53" s="176"/>
      <c r="E53" s="176"/>
      <c r="F53" s="176"/>
      <c r="G53" s="176"/>
      <c r="H53" s="176"/>
      <c r="I53" s="396"/>
    </row>
    <row r="54" spans="1:9">
      <c r="A54" s="843" t="s">
        <v>317</v>
      </c>
      <c r="B54" s="844"/>
      <c r="C54" s="844"/>
      <c r="D54" s="844"/>
      <c r="E54" s="844"/>
      <c r="F54" s="844"/>
      <c r="G54" s="844"/>
      <c r="H54" s="844"/>
      <c r="I54" s="845"/>
    </row>
    <row r="55" spans="1:9" ht="13.5" thickBot="1">
      <c r="A55" s="251"/>
      <c r="B55" s="397"/>
      <c r="C55" s="397"/>
      <c r="D55" s="398"/>
      <c r="E55" s="398"/>
      <c r="F55" s="398"/>
      <c r="G55" s="398"/>
      <c r="H55" s="398"/>
      <c r="I55" s="399"/>
    </row>
    <row r="56" spans="1:9">
      <c r="D56" s="109"/>
      <c r="E56" s="109"/>
      <c r="F56" s="133"/>
      <c r="G56" s="109"/>
      <c r="H56" s="136"/>
      <c r="I56" s="136"/>
    </row>
    <row r="57" spans="1:9">
      <c r="D57" s="109"/>
      <c r="E57" s="109"/>
      <c r="F57" s="109"/>
      <c r="G57" s="109"/>
      <c r="H57" s="109"/>
      <c r="I57" s="109"/>
    </row>
    <row r="58" spans="1:9" ht="15" customHeight="1">
      <c r="H58" s="109"/>
      <c r="I58" s="109"/>
    </row>
    <row r="59" spans="1:9">
      <c r="D59" s="109"/>
      <c r="E59" s="109"/>
      <c r="F59" s="109"/>
      <c r="G59" s="109"/>
      <c r="H59" s="109"/>
      <c r="I59" s="109"/>
    </row>
    <row r="60" spans="1:9">
      <c r="H60" s="109"/>
      <c r="I60" s="109"/>
    </row>
    <row r="61" spans="1:9">
      <c r="H61" s="109"/>
      <c r="I61" s="109"/>
    </row>
    <row r="62" spans="1:9">
      <c r="H62" s="109"/>
      <c r="I62" s="109"/>
    </row>
    <row r="63" spans="1:9">
      <c r="H63" s="109"/>
      <c r="I63" s="109"/>
    </row>
    <row r="64" spans="1:9">
      <c r="H64" s="109"/>
      <c r="I64" s="109"/>
    </row>
    <row r="65" spans="8:9">
      <c r="H65" s="109"/>
      <c r="I65" s="109"/>
    </row>
    <row r="66" spans="8:9">
      <c r="H66" s="109"/>
      <c r="I66" s="109"/>
    </row>
    <row r="67" spans="8:9">
      <c r="H67" s="109"/>
      <c r="I67" s="109"/>
    </row>
    <row r="68" spans="8:9">
      <c r="H68" s="109"/>
      <c r="I68" s="109"/>
    </row>
    <row r="69" spans="8:9">
      <c r="H69" s="109"/>
      <c r="I69" s="109"/>
    </row>
    <row r="70" spans="8:9">
      <c r="H70" s="109"/>
      <c r="I70" s="109"/>
    </row>
    <row r="71" spans="8:9">
      <c r="H71" s="109"/>
      <c r="I71" s="109"/>
    </row>
    <row r="72" spans="8:9">
      <c r="H72" s="109"/>
      <c r="I72" s="109"/>
    </row>
    <row r="73" spans="8:9">
      <c r="H73" s="109"/>
      <c r="I73" s="109"/>
    </row>
    <row r="74" spans="8:9">
      <c r="H74" s="109"/>
      <c r="I74" s="109"/>
    </row>
    <row r="75" spans="8:9">
      <c r="H75" s="109"/>
      <c r="I75" s="109"/>
    </row>
    <row r="76" spans="8:9">
      <c r="H76" s="109"/>
      <c r="I76" s="109"/>
    </row>
    <row r="77" spans="8:9">
      <c r="H77" s="109"/>
      <c r="I77" s="109"/>
    </row>
    <row r="78" spans="8:9">
      <c r="H78" s="109"/>
      <c r="I78" s="109"/>
    </row>
    <row r="79" spans="8:9">
      <c r="H79" s="109"/>
      <c r="I79" s="109"/>
    </row>
    <row r="80" spans="8:9">
      <c r="H80" s="109"/>
      <c r="I80" s="109"/>
    </row>
    <row r="81" spans="8:9">
      <c r="H81" s="109"/>
      <c r="I81" s="109"/>
    </row>
    <row r="82" spans="8:9">
      <c r="H82" s="109"/>
      <c r="I82" s="109"/>
    </row>
    <row r="83" spans="8:9">
      <c r="H83" s="109"/>
      <c r="I83" s="109"/>
    </row>
    <row r="84" spans="8:9">
      <c r="H84" s="109"/>
      <c r="I84" s="109"/>
    </row>
    <row r="85" spans="8:9">
      <c r="H85" s="109"/>
      <c r="I85" s="109"/>
    </row>
    <row r="86" spans="8:9">
      <c r="H86" s="109"/>
      <c r="I86" s="109"/>
    </row>
    <row r="87" spans="8:9">
      <c r="H87" s="109"/>
      <c r="I87" s="109"/>
    </row>
    <row r="88" spans="8:9">
      <c r="H88" s="109"/>
      <c r="I88" s="109"/>
    </row>
    <row r="89" spans="8:9">
      <c r="H89" s="109"/>
      <c r="I89" s="109"/>
    </row>
    <row r="90" spans="8:9">
      <c r="H90" s="109"/>
      <c r="I90" s="109"/>
    </row>
    <row r="91" spans="8:9">
      <c r="H91" s="109"/>
      <c r="I91" s="109"/>
    </row>
    <row r="92" spans="8:9">
      <c r="H92" s="109"/>
      <c r="I92" s="109"/>
    </row>
    <row r="93" spans="8:9">
      <c r="H93" s="109"/>
      <c r="I93" s="109"/>
    </row>
    <row r="94" spans="8:9">
      <c r="H94" s="109"/>
      <c r="I94" s="109"/>
    </row>
    <row r="95" spans="8:9">
      <c r="H95" s="109"/>
      <c r="I95" s="109"/>
    </row>
    <row r="96" spans="8:9">
      <c r="H96" s="109"/>
      <c r="I96" s="109"/>
    </row>
    <row r="97" spans="8:9">
      <c r="H97" s="109"/>
      <c r="I97" s="109"/>
    </row>
    <row r="98" spans="8:9">
      <c r="H98" s="109"/>
      <c r="I98" s="109"/>
    </row>
    <row r="99" spans="8:9">
      <c r="H99" s="109"/>
      <c r="I99" s="109"/>
    </row>
    <row r="100" spans="8:9">
      <c r="H100" s="109"/>
      <c r="I100" s="109"/>
    </row>
    <row r="101" spans="8:9">
      <c r="H101" s="109"/>
      <c r="I101" s="109"/>
    </row>
    <row r="102" spans="8:9">
      <c r="H102" s="109"/>
      <c r="I102" s="109"/>
    </row>
    <row r="103" spans="8:9">
      <c r="H103" s="109"/>
      <c r="I103" s="109"/>
    </row>
    <row r="104" spans="8:9">
      <c r="H104" s="109"/>
      <c r="I104" s="109"/>
    </row>
    <row r="105" spans="8:9">
      <c r="H105" s="109"/>
      <c r="I105" s="109"/>
    </row>
    <row r="106" spans="8:9">
      <c r="H106" s="109"/>
      <c r="I106" s="109"/>
    </row>
    <row r="107" spans="8:9">
      <c r="H107" s="109"/>
      <c r="I107" s="109"/>
    </row>
    <row r="108" spans="8:9">
      <c r="H108" s="109"/>
      <c r="I108" s="109"/>
    </row>
    <row r="109" spans="8:9">
      <c r="H109" s="109"/>
      <c r="I109" s="109"/>
    </row>
    <row r="110" spans="8:9">
      <c r="H110" s="109"/>
      <c r="I110" s="109"/>
    </row>
    <row r="111" spans="8:9">
      <c r="H111" s="109"/>
      <c r="I111" s="109"/>
    </row>
    <row r="112" spans="8:9">
      <c r="H112" s="109"/>
      <c r="I112" s="109"/>
    </row>
    <row r="113" spans="8:9">
      <c r="H113" s="109"/>
      <c r="I113" s="109"/>
    </row>
    <row r="114" spans="8:9">
      <c r="H114" s="109"/>
      <c r="I114" s="109"/>
    </row>
    <row r="115" spans="8:9">
      <c r="H115" s="109"/>
      <c r="I115" s="109"/>
    </row>
    <row r="116" spans="8:9">
      <c r="H116" s="109"/>
      <c r="I116" s="109"/>
    </row>
    <row r="117" spans="8:9">
      <c r="H117" s="109"/>
      <c r="I117" s="109"/>
    </row>
    <row r="118" spans="8:9">
      <c r="H118" s="109"/>
      <c r="I118" s="109"/>
    </row>
    <row r="119" spans="8:9">
      <c r="H119" s="109"/>
      <c r="I119" s="109"/>
    </row>
    <row r="120" spans="8:9">
      <c r="H120" s="109"/>
      <c r="I120" s="109"/>
    </row>
  </sheetData>
  <mergeCells count="25">
    <mergeCell ref="A1:I1"/>
    <mergeCell ref="A2:I2"/>
    <mergeCell ref="A3:A5"/>
    <mergeCell ref="B3:B5"/>
    <mergeCell ref="C3:C5"/>
    <mergeCell ref="D3:F3"/>
    <mergeCell ref="G3:I3"/>
    <mergeCell ref="D4:D5"/>
    <mergeCell ref="H4:I4"/>
    <mergeCell ref="A13:C13"/>
    <mergeCell ref="B14:B27"/>
    <mergeCell ref="C14:C27"/>
    <mergeCell ref="E4:F4"/>
    <mergeCell ref="G4:G5"/>
    <mergeCell ref="B6:B12"/>
    <mergeCell ref="C6:C12"/>
    <mergeCell ref="A51:C51"/>
    <mergeCell ref="A52:C52"/>
    <mergeCell ref="A54:I54"/>
    <mergeCell ref="A28:C28"/>
    <mergeCell ref="B29:B36"/>
    <mergeCell ref="C29:C36"/>
    <mergeCell ref="A37:C37"/>
    <mergeCell ref="B38:B50"/>
    <mergeCell ref="C38:C50"/>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K65497"/>
  <sheetViews>
    <sheetView view="pageBreakPreview" zoomScaleNormal="100" zoomScaleSheetLayoutView="100" workbookViewId="0">
      <selection activeCell="J40" sqref="J40"/>
    </sheetView>
  </sheetViews>
  <sheetFormatPr baseColWidth="10" defaultColWidth="11.42578125" defaultRowHeight="12.75"/>
  <cols>
    <col min="1" max="1" width="24" style="20" customWidth="1"/>
    <col min="2" max="2" width="12" style="181" customWidth="1"/>
    <col min="3" max="3" width="25" style="181" customWidth="1"/>
    <col min="4" max="8" width="11.42578125" style="181" customWidth="1"/>
    <col min="9" max="9" width="11.140625" style="181" customWidth="1"/>
    <col min="10" max="10" width="11.42578125" style="16" hidden="1" customWidth="1"/>
    <col min="11" max="16384" width="11.42578125" style="16"/>
  </cols>
  <sheetData>
    <row r="1" spans="1:11" ht="15" customHeight="1">
      <c r="A1" s="887" t="s">
        <v>318</v>
      </c>
      <c r="B1" s="888"/>
      <c r="C1" s="888"/>
      <c r="D1" s="888"/>
      <c r="E1" s="888"/>
      <c r="F1" s="888"/>
      <c r="G1" s="888"/>
      <c r="H1" s="888"/>
      <c r="I1" s="889"/>
    </row>
    <row r="2" spans="1:11" ht="15" customHeight="1">
      <c r="A2" s="890" t="s">
        <v>32</v>
      </c>
      <c r="B2" s="886"/>
      <c r="C2" s="886"/>
      <c r="D2" s="886"/>
      <c r="E2" s="886"/>
      <c r="F2" s="886"/>
      <c r="G2" s="886"/>
      <c r="H2" s="886"/>
      <c r="I2" s="891"/>
    </row>
    <row r="3" spans="1:11" ht="15" customHeight="1">
      <c r="A3" s="892" t="s">
        <v>270</v>
      </c>
      <c r="B3" s="895" t="s">
        <v>292</v>
      </c>
      <c r="C3" s="895" t="s">
        <v>293</v>
      </c>
      <c r="D3" s="898" t="s">
        <v>271</v>
      </c>
      <c r="E3" s="898"/>
      <c r="F3" s="898"/>
      <c r="G3" s="898" t="s">
        <v>294</v>
      </c>
      <c r="H3" s="898"/>
      <c r="I3" s="899"/>
    </row>
    <row r="4" spans="1:11" ht="15" customHeight="1">
      <c r="A4" s="893"/>
      <c r="B4" s="896"/>
      <c r="C4" s="896"/>
      <c r="D4" s="885">
        <v>2020</v>
      </c>
      <c r="E4" s="900" t="s">
        <v>227</v>
      </c>
      <c r="F4" s="901"/>
      <c r="G4" s="885">
        <v>2020</v>
      </c>
      <c r="H4" s="900" t="str">
        <f>+E4</f>
        <v>Ene - nov</v>
      </c>
      <c r="I4" s="902"/>
      <c r="J4" s="179"/>
    </row>
    <row r="5" spans="1:11" ht="15" customHeight="1">
      <c r="A5" s="894"/>
      <c r="B5" s="897"/>
      <c r="C5" s="897"/>
      <c r="D5" s="886"/>
      <c r="E5" s="555">
        <v>2020</v>
      </c>
      <c r="F5" s="555">
        <v>2021</v>
      </c>
      <c r="G5" s="886"/>
      <c r="H5" s="556">
        <v>2020</v>
      </c>
      <c r="I5" s="686">
        <v>2021</v>
      </c>
      <c r="K5" s="33"/>
    </row>
    <row r="6" spans="1:11" ht="18.75" customHeight="1">
      <c r="A6" s="222" t="s">
        <v>310</v>
      </c>
      <c r="B6" s="883" t="s">
        <v>319</v>
      </c>
      <c r="C6" s="848" t="s">
        <v>320</v>
      </c>
      <c r="D6" s="180">
        <v>395.54899999999998</v>
      </c>
      <c r="E6" s="180">
        <v>373.815</v>
      </c>
      <c r="F6" s="180">
        <v>324.18200000000002</v>
      </c>
      <c r="G6" s="180">
        <v>2860.1489999999999</v>
      </c>
      <c r="H6" s="180">
        <v>2718.058</v>
      </c>
      <c r="I6" s="220">
        <v>3435.44</v>
      </c>
      <c r="J6" s="16">
        <v>2705.4949999999999</v>
      </c>
    </row>
    <row r="7" spans="1:11" ht="18.75" customHeight="1">
      <c r="A7" s="222" t="s">
        <v>281</v>
      </c>
      <c r="B7" s="884"/>
      <c r="C7" s="849"/>
      <c r="D7" s="180">
        <v>1.897</v>
      </c>
      <c r="E7" s="180">
        <v>1.897</v>
      </c>
      <c r="F7" s="180">
        <v>0</v>
      </c>
      <c r="G7" s="180">
        <v>6.556</v>
      </c>
      <c r="H7" s="180">
        <v>6.556</v>
      </c>
      <c r="I7" s="220">
        <v>0</v>
      </c>
      <c r="J7" s="16">
        <v>0</v>
      </c>
    </row>
    <row r="8" spans="1:11" ht="18.75" customHeight="1">
      <c r="A8" s="222" t="s">
        <v>305</v>
      </c>
      <c r="B8" s="861"/>
      <c r="C8" s="849"/>
      <c r="D8" s="180">
        <v>0</v>
      </c>
      <c r="E8" s="180">
        <v>0</v>
      </c>
      <c r="F8" s="180">
        <v>3.3050000000000002</v>
      </c>
      <c r="G8" s="180">
        <v>0</v>
      </c>
      <c r="H8" s="180">
        <v>0</v>
      </c>
      <c r="I8" s="220">
        <v>27.062999999999999</v>
      </c>
      <c r="J8" s="16">
        <v>27.062999999999999</v>
      </c>
    </row>
    <row r="9" spans="1:11" ht="15" customHeight="1">
      <c r="A9" s="878" t="s">
        <v>300</v>
      </c>
      <c r="B9" s="879"/>
      <c r="C9" s="879"/>
      <c r="D9" s="452">
        <f>SUM(D6:D8)</f>
        <v>397.44599999999997</v>
      </c>
      <c r="E9" s="452">
        <f t="shared" ref="E9:I9" si="0">SUM(E6:E8)</f>
        <v>375.71199999999999</v>
      </c>
      <c r="F9" s="452">
        <f t="shared" si="0"/>
        <v>327.48700000000002</v>
      </c>
      <c r="G9" s="452">
        <f t="shared" si="0"/>
        <v>2866.7049999999999</v>
      </c>
      <c r="H9" s="452">
        <f t="shared" si="0"/>
        <v>2724.614</v>
      </c>
      <c r="I9" s="687">
        <f t="shared" si="0"/>
        <v>3462.5030000000002</v>
      </c>
      <c r="J9" s="460">
        <f t="shared" ref="J9" si="1">SUM(J6:J8)</f>
        <v>2732.558</v>
      </c>
    </row>
    <row r="10" spans="1:11" ht="15" customHeight="1">
      <c r="A10" s="222" t="s">
        <v>281</v>
      </c>
      <c r="B10" s="846" t="s">
        <v>321</v>
      </c>
      <c r="C10" s="848" t="s">
        <v>322</v>
      </c>
      <c r="D10" s="180">
        <v>356.149</v>
      </c>
      <c r="E10" s="180">
        <v>336.178</v>
      </c>
      <c r="F10" s="180">
        <v>355.30599999999998</v>
      </c>
      <c r="G10" s="180">
        <v>1156.45</v>
      </c>
      <c r="H10" s="180">
        <v>1093.4880000000001</v>
      </c>
      <c r="I10" s="220">
        <v>1266.23</v>
      </c>
    </row>
    <row r="11" spans="1:11" ht="15" customHeight="1">
      <c r="A11" s="222" t="s">
        <v>310</v>
      </c>
      <c r="B11" s="847"/>
      <c r="C11" s="849"/>
      <c r="D11" s="180">
        <v>181.62899999999999</v>
      </c>
      <c r="E11" s="180">
        <v>172.107</v>
      </c>
      <c r="F11" s="180">
        <v>142.42099999999999</v>
      </c>
      <c r="G11" s="180">
        <v>957.02800000000002</v>
      </c>
      <c r="H11" s="180">
        <v>911.48900000000003</v>
      </c>
      <c r="I11" s="220">
        <v>734.32100000000003</v>
      </c>
    </row>
    <row r="12" spans="1:11" ht="15" customHeight="1">
      <c r="A12" s="222" t="s">
        <v>304</v>
      </c>
      <c r="B12" s="847"/>
      <c r="C12" s="849"/>
      <c r="D12" s="180">
        <v>122.595</v>
      </c>
      <c r="E12" s="180">
        <v>115.072</v>
      </c>
      <c r="F12" s="180">
        <v>129.79900000000001</v>
      </c>
      <c r="G12" s="180">
        <v>434.392</v>
      </c>
      <c r="H12" s="180">
        <v>403.74299999999999</v>
      </c>
      <c r="I12" s="220">
        <v>455.233</v>
      </c>
    </row>
    <row r="13" spans="1:11" ht="15" customHeight="1">
      <c r="A13" s="222" t="s">
        <v>306</v>
      </c>
      <c r="B13" s="847"/>
      <c r="C13" s="849"/>
      <c r="D13" s="180">
        <v>131.00200000000001</v>
      </c>
      <c r="E13" s="180">
        <v>131.00200000000001</v>
      </c>
      <c r="F13" s="180">
        <v>130.733</v>
      </c>
      <c r="G13" s="180">
        <v>179.12299999999999</v>
      </c>
      <c r="H13" s="180">
        <v>179.12299999999999</v>
      </c>
      <c r="I13" s="220">
        <v>199.16900000000001</v>
      </c>
    </row>
    <row r="14" spans="1:11" ht="15" customHeight="1">
      <c r="A14" s="222" t="s">
        <v>323</v>
      </c>
      <c r="B14" s="847"/>
      <c r="C14" s="849"/>
      <c r="D14" s="180">
        <v>106.913</v>
      </c>
      <c r="E14" s="180">
        <v>104.92100000000001</v>
      </c>
      <c r="F14" s="180">
        <v>104.941</v>
      </c>
      <c r="G14" s="180">
        <v>152.40600000000001</v>
      </c>
      <c r="H14" s="180">
        <v>150.066</v>
      </c>
      <c r="I14" s="220">
        <v>182.60400000000001</v>
      </c>
    </row>
    <row r="15" spans="1:11" ht="15" customHeight="1">
      <c r="A15" s="222" t="s">
        <v>309</v>
      </c>
      <c r="B15" s="847"/>
      <c r="C15" s="849"/>
      <c r="D15" s="180">
        <v>3.4089999999999998</v>
      </c>
      <c r="E15" s="180">
        <v>3.4089999999999998</v>
      </c>
      <c r="F15" s="180">
        <v>0</v>
      </c>
      <c r="G15" s="180">
        <v>8.0220000000000002</v>
      </c>
      <c r="H15" s="180">
        <v>8.0220000000000002</v>
      </c>
      <c r="I15" s="220">
        <v>0</v>
      </c>
    </row>
    <row r="16" spans="1:11" ht="15" customHeight="1">
      <c r="A16" s="222" t="s">
        <v>276</v>
      </c>
      <c r="B16" s="847"/>
      <c r="C16" s="849"/>
      <c r="D16" s="180">
        <v>0.35599999999999998</v>
      </c>
      <c r="E16" s="180">
        <v>4.1000000000000002E-2</v>
      </c>
      <c r="F16" s="180">
        <v>0.53</v>
      </c>
      <c r="G16" s="180">
        <v>1.694</v>
      </c>
      <c r="H16" s="180">
        <v>0.19</v>
      </c>
      <c r="I16" s="220">
        <v>1.66</v>
      </c>
    </row>
    <row r="17" spans="1:10" ht="15" customHeight="1">
      <c r="A17" s="880" t="s">
        <v>300</v>
      </c>
      <c r="B17" s="881"/>
      <c r="C17" s="882"/>
      <c r="D17" s="452">
        <f>SUM(D10:D16)</f>
        <v>902.053</v>
      </c>
      <c r="E17" s="452">
        <f t="shared" ref="E17:I17" si="2">SUM(E10:E16)</f>
        <v>862.73</v>
      </c>
      <c r="F17" s="452">
        <f t="shared" si="2"/>
        <v>863.73</v>
      </c>
      <c r="G17" s="452">
        <f t="shared" si="2"/>
        <v>2889.1149999999998</v>
      </c>
      <c r="H17" s="452">
        <f t="shared" si="2"/>
        <v>2746.1210000000001</v>
      </c>
      <c r="I17" s="687">
        <f t="shared" si="2"/>
        <v>2839.2169999999996</v>
      </c>
    </row>
    <row r="18" spans="1:10" ht="15" customHeight="1">
      <c r="A18" s="222" t="s">
        <v>306</v>
      </c>
      <c r="B18" s="848" t="s">
        <v>324</v>
      </c>
      <c r="C18" s="848" t="s">
        <v>325</v>
      </c>
      <c r="D18" s="180">
        <v>237.392</v>
      </c>
      <c r="E18" s="180">
        <v>217.28</v>
      </c>
      <c r="F18" s="180">
        <v>381.77300000000002</v>
      </c>
      <c r="G18" s="180">
        <v>742.53</v>
      </c>
      <c r="H18" s="180">
        <v>668.51800000000003</v>
      </c>
      <c r="I18" s="220">
        <v>1372.223</v>
      </c>
    </row>
    <row r="19" spans="1:10" ht="15" customHeight="1">
      <c r="A19" s="222" t="s">
        <v>326</v>
      </c>
      <c r="B19" s="849"/>
      <c r="C19" s="849"/>
      <c r="D19" s="180">
        <v>183.83</v>
      </c>
      <c r="E19" s="180">
        <v>171.21600000000001</v>
      </c>
      <c r="F19" s="180">
        <v>226.52099999999999</v>
      </c>
      <c r="G19" s="180">
        <v>700.30799999999999</v>
      </c>
      <c r="H19" s="180">
        <v>645.77300000000002</v>
      </c>
      <c r="I19" s="220">
        <v>974.51400000000001</v>
      </c>
    </row>
    <row r="20" spans="1:10" ht="15" customHeight="1">
      <c r="A20" s="222" t="s">
        <v>285</v>
      </c>
      <c r="B20" s="849"/>
      <c r="C20" s="849"/>
      <c r="D20" s="180">
        <v>162.81299999999999</v>
      </c>
      <c r="E20" s="180">
        <v>141.083</v>
      </c>
      <c r="F20" s="180">
        <v>294.589</v>
      </c>
      <c r="G20" s="180">
        <v>458.01400000000001</v>
      </c>
      <c r="H20" s="180">
        <v>395.16899999999998</v>
      </c>
      <c r="I20" s="220">
        <v>955.39800000000002</v>
      </c>
    </row>
    <row r="21" spans="1:10" ht="15" customHeight="1">
      <c r="A21" s="222" t="s">
        <v>327</v>
      </c>
      <c r="B21" s="849"/>
      <c r="C21" s="849"/>
      <c r="D21" s="180">
        <v>47.142000000000003</v>
      </c>
      <c r="E21" s="180">
        <v>47.142000000000003</v>
      </c>
      <c r="F21" s="180">
        <v>23.966000000000001</v>
      </c>
      <c r="G21" s="180">
        <v>103.241</v>
      </c>
      <c r="H21" s="180">
        <v>103.241</v>
      </c>
      <c r="I21" s="220">
        <v>61.112000000000002</v>
      </c>
    </row>
    <row r="22" spans="1:10" ht="15" customHeight="1">
      <c r="A22" s="222" t="s">
        <v>305</v>
      </c>
      <c r="B22" s="849"/>
      <c r="C22" s="849"/>
      <c r="D22" s="180">
        <v>12.96</v>
      </c>
      <c r="E22" s="180">
        <v>12.96</v>
      </c>
      <c r="F22" s="180">
        <v>7.92</v>
      </c>
      <c r="G22" s="180">
        <v>73.361000000000004</v>
      </c>
      <c r="H22" s="180">
        <v>73.361000000000004</v>
      </c>
      <c r="I22" s="220">
        <v>46.765000000000001</v>
      </c>
    </row>
    <row r="23" spans="1:10" ht="15" customHeight="1">
      <c r="A23" s="880" t="s">
        <v>300</v>
      </c>
      <c r="B23" s="881"/>
      <c r="C23" s="882"/>
      <c r="D23" s="452">
        <f>SUM(D18:D22)</f>
        <v>644.13700000000006</v>
      </c>
      <c r="E23" s="452">
        <f t="shared" ref="E23:I23" si="3">SUM(E18:E22)</f>
        <v>589.68100000000004</v>
      </c>
      <c r="F23" s="452">
        <f t="shared" si="3"/>
        <v>934.76900000000001</v>
      </c>
      <c r="G23" s="452">
        <f t="shared" si="3"/>
        <v>2077.4539999999997</v>
      </c>
      <c r="H23" s="452">
        <f t="shared" si="3"/>
        <v>1886.0620000000001</v>
      </c>
      <c r="I23" s="687">
        <f t="shared" si="3"/>
        <v>3410.0120000000002</v>
      </c>
      <c r="J23" s="460">
        <f t="shared" ref="J23" si="4">SUM(J18:J22)</f>
        <v>0</v>
      </c>
    </row>
    <row r="24" spans="1:10" ht="15" customHeight="1" thickBot="1">
      <c r="A24" s="875" t="s">
        <v>315</v>
      </c>
      <c r="B24" s="876"/>
      <c r="C24" s="877"/>
      <c r="D24" s="417">
        <f>D23+D9+D17</f>
        <v>1943.636</v>
      </c>
      <c r="E24" s="417">
        <f t="shared" ref="E24:I24" si="5">E23+E9+E17</f>
        <v>1828.123</v>
      </c>
      <c r="F24" s="417">
        <f t="shared" si="5"/>
        <v>2125.9859999999999</v>
      </c>
      <c r="G24" s="417">
        <f t="shared" si="5"/>
        <v>7833.2739999999994</v>
      </c>
      <c r="H24" s="417">
        <f t="shared" si="5"/>
        <v>7356.7970000000005</v>
      </c>
      <c r="I24" s="418">
        <f t="shared" si="5"/>
        <v>9711.732</v>
      </c>
      <c r="J24" s="461">
        <f t="shared" ref="J24" si="6">J23+J9+J17</f>
        <v>2732.558</v>
      </c>
    </row>
    <row r="25" spans="1:10" ht="15" customHeight="1">
      <c r="A25" s="668" t="s">
        <v>316</v>
      </c>
      <c r="B25" s="669"/>
      <c r="C25" s="669"/>
      <c r="D25" s="669"/>
      <c r="E25" s="669"/>
      <c r="F25" s="669"/>
      <c r="G25" s="669"/>
      <c r="H25" s="669"/>
      <c r="I25" s="670"/>
    </row>
    <row r="26" spans="1:10" ht="15" customHeight="1" thickBot="1">
      <c r="A26" s="665" t="s">
        <v>290</v>
      </c>
      <c r="B26" s="666"/>
      <c r="C26" s="666"/>
      <c r="D26" s="666"/>
      <c r="E26" s="666"/>
      <c r="F26" s="666"/>
      <c r="G26" s="666"/>
      <c r="H26" s="666"/>
      <c r="I26" s="667"/>
    </row>
    <row r="27" spans="1:10" ht="15" customHeight="1">
      <c r="A27" s="16"/>
      <c r="B27" s="16"/>
      <c r="C27" s="16"/>
      <c r="D27" s="16"/>
      <c r="E27" s="16"/>
      <c r="F27" s="16"/>
      <c r="G27" s="16"/>
      <c r="H27" s="16"/>
      <c r="I27" s="16"/>
    </row>
    <row r="28" spans="1:10" ht="15" customHeight="1">
      <c r="A28" s="16"/>
      <c r="B28" s="16"/>
      <c r="C28" s="16"/>
      <c r="D28" s="16"/>
      <c r="E28" s="16"/>
      <c r="F28" s="16"/>
      <c r="G28" s="16"/>
      <c r="H28" s="16"/>
      <c r="I28" s="16"/>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ht="15" customHeight="1"/>
    <row r="35" spans="4:4" s="16" customFormat="1"/>
    <row r="36" spans="4:4" s="16" customFormat="1"/>
    <row r="37" spans="4:4" s="16" customFormat="1"/>
    <row r="38" spans="4:4" s="16" customFormat="1">
      <c r="D38" s="191"/>
    </row>
    <row r="39" spans="4:4" s="16" customFormat="1"/>
    <row r="40" spans="4:4" s="16" customFormat="1"/>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row r="65497" s="16" customFormat="1"/>
  </sheetData>
  <mergeCells count="21">
    <mergeCell ref="D4:D5"/>
    <mergeCell ref="G4:G5"/>
    <mergeCell ref="A1:I1"/>
    <mergeCell ref="A2:I2"/>
    <mergeCell ref="A3:A5"/>
    <mergeCell ref="B3:B5"/>
    <mergeCell ref="C3:C5"/>
    <mergeCell ref="D3:F3"/>
    <mergeCell ref="G3:I3"/>
    <mergeCell ref="E4:F4"/>
    <mergeCell ref="H4:I4"/>
    <mergeCell ref="A24:C24"/>
    <mergeCell ref="C10:C16"/>
    <mergeCell ref="C6:C8"/>
    <mergeCell ref="A9:C9"/>
    <mergeCell ref="B18:B22"/>
    <mergeCell ref="A17:C17"/>
    <mergeCell ref="A23:C23"/>
    <mergeCell ref="C18:C22"/>
    <mergeCell ref="B10:B16"/>
    <mergeCell ref="B6:B8"/>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21</oddFooter>
  </headerFooter>
  <colBreaks count="1" manualBreakCount="1">
    <brk id="3"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B38:D52"/>
  <sheetViews>
    <sheetView view="pageBreakPreview" topLeftCell="A16" zoomScale="130" zoomScaleNormal="100" zoomScaleSheetLayoutView="130" workbookViewId="0">
      <selection activeCell="J40" sqref="J40"/>
    </sheetView>
  </sheetViews>
  <sheetFormatPr baseColWidth="10" defaultColWidth="11.42578125" defaultRowHeight="12.75"/>
  <cols>
    <col min="1" max="16384" width="11.42578125" style="20"/>
  </cols>
  <sheetData>
    <row r="38" spans="2:4">
      <c r="D38" s="371" t="s">
        <v>16</v>
      </c>
    </row>
    <row r="45" spans="2:4">
      <c r="B45" s="20" t="s">
        <v>17</v>
      </c>
    </row>
    <row r="46" spans="2:4" ht="7.5" customHeight="1">
      <c r="B46" s="20" t="s">
        <v>18</v>
      </c>
    </row>
    <row r="52" spans="3:3" ht="16.5">
      <c r="C52" s="289"/>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W85"/>
  <sheetViews>
    <sheetView view="pageBreakPreview" topLeftCell="A11" zoomScale="90" zoomScaleNormal="100" zoomScaleSheetLayoutView="90" workbookViewId="0">
      <selection activeCell="J40" sqref="J40"/>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23" ht="15" customHeight="1">
      <c r="A1" s="906" t="s">
        <v>328</v>
      </c>
      <c r="B1" s="907"/>
      <c r="C1" s="907"/>
      <c r="D1" s="907"/>
      <c r="E1" s="907"/>
      <c r="F1" s="907"/>
      <c r="G1" s="907"/>
      <c r="H1" s="907"/>
      <c r="I1" s="908"/>
    </row>
    <row r="2" spans="1:23" ht="15" customHeight="1">
      <c r="A2" s="909" t="s">
        <v>329</v>
      </c>
      <c r="B2" s="910"/>
      <c r="C2" s="910"/>
      <c r="D2" s="910"/>
      <c r="E2" s="910"/>
      <c r="F2" s="910"/>
      <c r="G2" s="910"/>
      <c r="H2" s="910"/>
      <c r="I2" s="911"/>
    </row>
    <row r="3" spans="1:23" ht="15" customHeight="1">
      <c r="A3" s="863" t="str">
        <f>'Pág.20-C9 '!A3:A5</f>
        <v>País de destino</v>
      </c>
      <c r="B3" s="913" t="s">
        <v>292</v>
      </c>
      <c r="C3" s="916" t="s">
        <v>293</v>
      </c>
      <c r="D3" s="886" t="s">
        <v>271</v>
      </c>
      <c r="E3" s="886"/>
      <c r="F3" s="886"/>
      <c r="G3" s="886" t="s">
        <v>294</v>
      </c>
      <c r="H3" s="886"/>
      <c r="I3" s="891"/>
    </row>
    <row r="4" spans="1:23" ht="15" customHeight="1">
      <c r="A4" s="863"/>
      <c r="B4" s="914"/>
      <c r="C4" s="917"/>
      <c r="D4" s="885">
        <v>2020</v>
      </c>
      <c r="E4" s="900" t="s">
        <v>227</v>
      </c>
      <c r="F4" s="901"/>
      <c r="G4" s="885">
        <v>2020</v>
      </c>
      <c r="H4" s="900" t="str">
        <f>+E4</f>
        <v>Ene - nov</v>
      </c>
      <c r="I4" s="902"/>
    </row>
    <row r="5" spans="1:23" ht="15" customHeight="1">
      <c r="A5" s="912"/>
      <c r="B5" s="915"/>
      <c r="C5" s="918"/>
      <c r="D5" s="886"/>
      <c r="E5" s="555">
        <v>2020</v>
      </c>
      <c r="F5" s="555">
        <v>2021</v>
      </c>
      <c r="G5" s="886"/>
      <c r="H5" s="556">
        <v>2020</v>
      </c>
      <c r="I5" s="686">
        <v>2021</v>
      </c>
      <c r="J5" s="33"/>
    </row>
    <row r="6" spans="1:23" ht="15" customHeight="1">
      <c r="A6" s="527" t="s">
        <v>276</v>
      </c>
      <c r="B6" s="846" t="s">
        <v>330</v>
      </c>
      <c r="C6" s="848" t="s">
        <v>331</v>
      </c>
      <c r="D6" s="180">
        <v>11261.375</v>
      </c>
      <c r="E6" s="180">
        <v>7569.3010000000004</v>
      </c>
      <c r="F6" s="180">
        <v>6015.6670000000004</v>
      </c>
      <c r="G6" s="180">
        <v>3628.2179999999998</v>
      </c>
      <c r="H6" s="180">
        <v>2506.0590000000002</v>
      </c>
      <c r="I6" s="220">
        <v>3609.4279999999999</v>
      </c>
      <c r="J6" s="33"/>
      <c r="K6" s="33"/>
      <c r="L6" s="33"/>
      <c r="M6" s="33"/>
      <c r="N6" s="33"/>
      <c r="O6" s="33"/>
    </row>
    <row r="7" spans="1:23" ht="15" customHeight="1">
      <c r="A7" s="400" t="s">
        <v>332</v>
      </c>
      <c r="B7" s="847"/>
      <c r="C7" s="849"/>
      <c r="D7" s="180">
        <v>938.06299999999999</v>
      </c>
      <c r="E7" s="180">
        <v>694.09799999999996</v>
      </c>
      <c r="F7" s="180">
        <v>158.34200000000001</v>
      </c>
      <c r="G7" s="180">
        <v>384.65899999999999</v>
      </c>
      <c r="H7" s="180">
        <v>312.43900000000002</v>
      </c>
      <c r="I7" s="220">
        <v>78.643000000000001</v>
      </c>
      <c r="J7" s="33"/>
      <c r="K7" s="33"/>
      <c r="L7" s="33"/>
      <c r="M7" s="33"/>
      <c r="N7" s="33"/>
      <c r="O7" s="33"/>
    </row>
    <row r="8" spans="1:23" ht="14.25" customHeight="1">
      <c r="A8" s="400" t="s">
        <v>333</v>
      </c>
      <c r="B8" s="847"/>
      <c r="C8" s="849"/>
      <c r="D8" s="180">
        <v>822.46799999999996</v>
      </c>
      <c r="E8" s="180">
        <v>642.05100000000004</v>
      </c>
      <c r="F8" s="180">
        <v>781.36199999999997</v>
      </c>
      <c r="G8" s="180">
        <v>289.12400000000002</v>
      </c>
      <c r="H8" s="180">
        <v>234.02699999999999</v>
      </c>
      <c r="I8" s="220">
        <v>528.41200000000003</v>
      </c>
      <c r="J8" s="33"/>
      <c r="K8" s="33"/>
      <c r="L8" s="33"/>
      <c r="M8" s="33"/>
      <c r="N8" s="33"/>
      <c r="O8" s="33"/>
    </row>
    <row r="9" spans="1:23" ht="14.25" customHeight="1">
      <c r="A9" s="400" t="s">
        <v>299</v>
      </c>
      <c r="B9" s="847"/>
      <c r="C9" s="849"/>
      <c r="D9" s="180">
        <v>579.67899999999997</v>
      </c>
      <c r="E9" s="180">
        <v>443.34</v>
      </c>
      <c r="F9" s="180">
        <v>135.803</v>
      </c>
      <c r="G9" s="180">
        <v>199.172</v>
      </c>
      <c r="H9" s="180">
        <v>163.857</v>
      </c>
      <c r="I9" s="220">
        <v>70.930000000000007</v>
      </c>
      <c r="J9" s="33"/>
      <c r="K9" s="33"/>
      <c r="L9" s="33"/>
      <c r="M9" s="33"/>
      <c r="N9" s="33"/>
      <c r="O9" s="33"/>
      <c r="P9" s="183"/>
    </row>
    <row r="10" spans="1:23" s="183" customFormat="1" ht="15" customHeight="1">
      <c r="A10" s="400" t="s">
        <v>323</v>
      </c>
      <c r="B10" s="847"/>
      <c r="C10" s="849"/>
      <c r="D10" s="180">
        <v>411.702</v>
      </c>
      <c r="E10" s="180">
        <v>317.85000000000002</v>
      </c>
      <c r="F10" s="180">
        <v>645.52099999999996</v>
      </c>
      <c r="G10" s="180">
        <v>139.02600000000001</v>
      </c>
      <c r="H10" s="180">
        <v>103.32599999999999</v>
      </c>
      <c r="I10" s="220">
        <v>453.24900000000002</v>
      </c>
      <c r="J10" s="33"/>
      <c r="K10" s="33"/>
      <c r="L10" s="33"/>
      <c r="M10" s="33"/>
      <c r="N10" s="33"/>
      <c r="O10" s="33"/>
      <c r="Q10" s="16"/>
      <c r="R10" s="16"/>
      <c r="S10" s="16"/>
      <c r="T10" s="16"/>
      <c r="U10" s="16"/>
      <c r="V10" s="16"/>
      <c r="W10" s="16"/>
    </row>
    <row r="11" spans="1:23" s="183" customFormat="1" ht="15" customHeight="1">
      <c r="A11" s="400" t="s">
        <v>334</v>
      </c>
      <c r="B11" s="847"/>
      <c r="C11" s="849"/>
      <c r="D11" s="180">
        <v>182.655</v>
      </c>
      <c r="E11" s="180">
        <v>182.655</v>
      </c>
      <c r="F11" s="180">
        <v>0</v>
      </c>
      <c r="G11" s="180">
        <v>69.531999999999996</v>
      </c>
      <c r="H11" s="180">
        <v>69.531999999999996</v>
      </c>
      <c r="I11" s="220">
        <v>0</v>
      </c>
      <c r="J11" s="33"/>
      <c r="K11" s="33"/>
      <c r="L11" s="33"/>
      <c r="M11" s="33"/>
      <c r="N11" s="33"/>
      <c r="O11" s="33"/>
      <c r="Q11" s="16"/>
      <c r="R11" s="16"/>
      <c r="S11" s="16"/>
      <c r="T11" s="16"/>
      <c r="U11" s="16"/>
      <c r="V11" s="16"/>
      <c r="W11" s="16"/>
    </row>
    <row r="12" spans="1:23" s="183" customFormat="1" ht="15" customHeight="1">
      <c r="A12" s="400" t="s">
        <v>335</v>
      </c>
      <c r="B12" s="847"/>
      <c r="C12" s="849"/>
      <c r="D12" s="180">
        <v>74.869</v>
      </c>
      <c r="E12" s="180">
        <v>48.63</v>
      </c>
      <c r="F12" s="180">
        <v>47.738</v>
      </c>
      <c r="G12" s="180">
        <v>23.004999999999999</v>
      </c>
      <c r="H12" s="180">
        <v>15.065</v>
      </c>
      <c r="I12" s="220">
        <v>15.455</v>
      </c>
      <c r="J12" s="33"/>
      <c r="K12" s="33"/>
      <c r="L12" s="33"/>
      <c r="M12" s="33"/>
      <c r="N12" s="33"/>
      <c r="O12" s="33"/>
      <c r="Q12" s="16"/>
      <c r="R12" s="16"/>
      <c r="S12" s="16"/>
      <c r="T12" s="16"/>
      <c r="U12" s="16"/>
      <c r="V12" s="16"/>
      <c r="W12" s="16"/>
    </row>
    <row r="13" spans="1:23" s="183" customFormat="1" ht="15" customHeight="1">
      <c r="A13" s="400" t="s">
        <v>336</v>
      </c>
      <c r="B13" s="847"/>
      <c r="C13" s="849"/>
      <c r="D13" s="180">
        <v>45.073</v>
      </c>
      <c r="E13" s="180">
        <v>45.073</v>
      </c>
      <c r="F13" s="180">
        <v>21.991</v>
      </c>
      <c r="G13" s="180">
        <v>17.018999999999998</v>
      </c>
      <c r="H13" s="180">
        <v>17.018999999999998</v>
      </c>
      <c r="I13" s="220">
        <v>7.8019999999999996</v>
      </c>
      <c r="J13" s="33"/>
      <c r="K13" s="33"/>
      <c r="L13" s="33"/>
      <c r="M13" s="33"/>
      <c r="N13" s="33"/>
      <c r="O13" s="33"/>
      <c r="Q13" s="16"/>
      <c r="R13" s="16"/>
      <c r="S13" s="16"/>
      <c r="T13" s="16"/>
      <c r="U13" s="16"/>
      <c r="V13" s="16"/>
      <c r="W13" s="16"/>
    </row>
    <row r="14" spans="1:23" s="183" customFormat="1" ht="15" customHeight="1">
      <c r="A14" s="400" t="s">
        <v>326</v>
      </c>
      <c r="B14" s="847"/>
      <c r="C14" s="849"/>
      <c r="D14" s="180">
        <v>22.341000000000001</v>
      </c>
      <c r="E14" s="180">
        <v>22.341000000000001</v>
      </c>
      <c r="F14" s="180">
        <v>0</v>
      </c>
      <c r="G14" s="180">
        <v>11.891999999999999</v>
      </c>
      <c r="H14" s="180">
        <v>11.891999999999999</v>
      </c>
      <c r="I14" s="220">
        <v>0</v>
      </c>
      <c r="J14" s="33"/>
      <c r="K14" s="33"/>
      <c r="L14" s="33"/>
      <c r="M14" s="33"/>
      <c r="N14" s="33"/>
      <c r="O14" s="33"/>
      <c r="Q14" s="16"/>
      <c r="R14" s="16"/>
      <c r="S14" s="16"/>
      <c r="T14" s="16"/>
      <c r="U14" s="16"/>
      <c r="V14" s="16"/>
      <c r="W14" s="16"/>
    </row>
    <row r="15" spans="1:23" s="183" customFormat="1" ht="15" customHeight="1">
      <c r="A15" s="400" t="s">
        <v>337</v>
      </c>
      <c r="B15" s="847"/>
      <c r="C15" s="849"/>
      <c r="D15" s="180">
        <v>21.983000000000001</v>
      </c>
      <c r="E15" s="180">
        <v>21.983000000000001</v>
      </c>
      <c r="F15" s="180">
        <v>0</v>
      </c>
      <c r="G15" s="180">
        <v>9.8640000000000008</v>
      </c>
      <c r="H15" s="180">
        <v>9.8640000000000008</v>
      </c>
      <c r="I15" s="220">
        <v>0</v>
      </c>
      <c r="J15" s="33"/>
      <c r="K15" s="33"/>
      <c r="L15" s="33"/>
      <c r="M15" s="33"/>
      <c r="N15" s="33"/>
      <c r="O15" s="33"/>
      <c r="Q15" s="16"/>
      <c r="R15" s="16"/>
      <c r="S15" s="16"/>
      <c r="T15" s="16"/>
      <c r="U15" s="16"/>
      <c r="V15" s="16"/>
      <c r="W15" s="16"/>
    </row>
    <row r="16" spans="1:23" s="183" customFormat="1" ht="15" customHeight="1">
      <c r="A16" s="400" t="s">
        <v>338</v>
      </c>
      <c r="B16" s="847"/>
      <c r="C16" s="849"/>
      <c r="D16" s="180">
        <v>22.353000000000002</v>
      </c>
      <c r="E16" s="180">
        <v>22.353000000000002</v>
      </c>
      <c r="F16" s="180">
        <v>0</v>
      </c>
      <c r="G16" s="180">
        <v>8.6669999999999998</v>
      </c>
      <c r="H16" s="180">
        <v>8.6669999999999998</v>
      </c>
      <c r="I16" s="220">
        <v>0</v>
      </c>
      <c r="J16" s="33"/>
      <c r="K16" s="33"/>
      <c r="L16" s="33"/>
      <c r="M16" s="33"/>
      <c r="N16" s="33"/>
      <c r="O16" s="33"/>
      <c r="Q16" s="16"/>
      <c r="R16" s="16"/>
      <c r="S16" s="16"/>
      <c r="T16" s="16"/>
      <c r="U16" s="16"/>
      <c r="V16" s="16"/>
      <c r="W16" s="16"/>
    </row>
    <row r="17" spans="1:23" s="183" customFormat="1" ht="15" customHeight="1">
      <c r="A17" s="400" t="s">
        <v>339</v>
      </c>
      <c r="B17" s="847"/>
      <c r="C17" s="849"/>
      <c r="D17" s="180">
        <v>22.788</v>
      </c>
      <c r="E17" s="180">
        <v>22.788</v>
      </c>
      <c r="F17" s="180">
        <v>23.763999999999999</v>
      </c>
      <c r="G17" s="180">
        <v>7.2439999999999998</v>
      </c>
      <c r="H17" s="180">
        <v>7.2439999999999998</v>
      </c>
      <c r="I17" s="220">
        <v>8.5719999999999992</v>
      </c>
      <c r="J17" s="33"/>
      <c r="K17" s="33"/>
      <c r="L17" s="33"/>
      <c r="M17" s="33"/>
      <c r="N17" s="33"/>
      <c r="O17" s="33"/>
      <c r="Q17" s="16"/>
      <c r="R17" s="16"/>
      <c r="S17" s="16"/>
      <c r="T17" s="16"/>
      <c r="U17" s="16"/>
      <c r="V17" s="16"/>
      <c r="W17" s="16"/>
    </row>
    <row r="18" spans="1:23" s="183" customFormat="1" ht="15" customHeight="1">
      <c r="A18" s="400" t="s">
        <v>340</v>
      </c>
      <c r="B18" s="847"/>
      <c r="C18" s="849"/>
      <c r="D18" s="180">
        <v>19.658000000000001</v>
      </c>
      <c r="E18" s="180">
        <v>19.658000000000001</v>
      </c>
      <c r="F18" s="180">
        <v>19.571000000000002</v>
      </c>
      <c r="G18" s="180">
        <v>5.7039999999999997</v>
      </c>
      <c r="H18" s="180">
        <v>5.7039999999999997</v>
      </c>
      <c r="I18" s="220">
        <v>7.6239999999999997</v>
      </c>
      <c r="J18" s="33"/>
      <c r="K18" s="33"/>
      <c r="L18" s="33"/>
      <c r="M18" s="33"/>
      <c r="N18" s="33"/>
      <c r="O18" s="33"/>
      <c r="Q18" s="16"/>
      <c r="R18" s="16"/>
      <c r="S18" s="16"/>
      <c r="T18" s="16"/>
      <c r="U18" s="16"/>
      <c r="V18" s="16"/>
      <c r="W18" s="16"/>
    </row>
    <row r="19" spans="1:23" s="183" customFormat="1" ht="15" customHeight="1">
      <c r="A19" s="400" t="s">
        <v>341</v>
      </c>
      <c r="B19" s="847"/>
      <c r="C19" s="849"/>
      <c r="D19" s="180">
        <v>24.960999999999999</v>
      </c>
      <c r="E19" s="180">
        <v>0</v>
      </c>
      <c r="F19" s="180">
        <v>0</v>
      </c>
      <c r="G19" s="180">
        <v>5.52</v>
      </c>
      <c r="H19" s="180">
        <v>0</v>
      </c>
      <c r="I19" s="220">
        <v>0</v>
      </c>
      <c r="J19" s="33"/>
      <c r="K19" s="33"/>
      <c r="L19" s="33"/>
      <c r="M19" s="33"/>
      <c r="N19" s="33"/>
      <c r="O19" s="33"/>
      <c r="Q19" s="16"/>
      <c r="R19" s="16"/>
      <c r="S19" s="16"/>
      <c r="T19" s="16"/>
      <c r="U19" s="16"/>
      <c r="V19" s="16"/>
      <c r="W19" s="16"/>
    </row>
    <row r="20" spans="1:23" s="183" customFormat="1" ht="15" customHeight="1">
      <c r="A20" s="400" t="s">
        <v>342</v>
      </c>
      <c r="B20" s="847"/>
      <c r="C20" s="849"/>
      <c r="D20" s="180">
        <v>0</v>
      </c>
      <c r="E20" s="180">
        <v>0</v>
      </c>
      <c r="F20" s="180">
        <v>65.281000000000006</v>
      </c>
      <c r="G20" s="180">
        <v>0</v>
      </c>
      <c r="H20" s="180">
        <v>0</v>
      </c>
      <c r="I20" s="220">
        <v>57.078000000000003</v>
      </c>
      <c r="J20" s="33"/>
      <c r="K20" s="33"/>
      <c r="L20" s="33"/>
      <c r="M20" s="33"/>
      <c r="N20" s="33"/>
      <c r="O20" s="33"/>
      <c r="Q20" s="16"/>
      <c r="R20" s="16"/>
      <c r="S20" s="16"/>
      <c r="T20" s="16"/>
      <c r="U20" s="16"/>
      <c r="V20" s="16"/>
      <c r="W20" s="16"/>
    </row>
    <row r="21" spans="1:23" s="183" customFormat="1" ht="15" customHeight="1">
      <c r="A21" s="400" t="s">
        <v>343</v>
      </c>
      <c r="B21" s="847"/>
      <c r="C21" s="849"/>
      <c r="D21" s="180">
        <v>0</v>
      </c>
      <c r="E21" s="180">
        <v>0</v>
      </c>
      <c r="F21" s="180">
        <v>86.885999999999996</v>
      </c>
      <c r="G21" s="180">
        <v>0</v>
      </c>
      <c r="H21" s="180">
        <v>0</v>
      </c>
      <c r="I21" s="220">
        <v>33.085999999999999</v>
      </c>
      <c r="J21" s="33"/>
      <c r="K21" s="33"/>
      <c r="L21" s="33"/>
      <c r="M21" s="33"/>
      <c r="N21" s="33"/>
      <c r="O21" s="33"/>
      <c r="Q21" s="16"/>
      <c r="R21" s="16"/>
      <c r="S21" s="16"/>
      <c r="T21" s="16"/>
      <c r="U21" s="16"/>
      <c r="V21" s="16"/>
      <c r="W21" s="16"/>
    </row>
    <row r="22" spans="1:23" s="183" customFormat="1" ht="15" customHeight="1">
      <c r="A22" s="400" t="s">
        <v>344</v>
      </c>
      <c r="B22" s="847"/>
      <c r="C22" s="849"/>
      <c r="D22" s="180">
        <v>0</v>
      </c>
      <c r="E22" s="180">
        <v>0</v>
      </c>
      <c r="F22" s="180">
        <v>49.901000000000003</v>
      </c>
      <c r="G22" s="180">
        <v>0</v>
      </c>
      <c r="H22" s="180">
        <v>0</v>
      </c>
      <c r="I22" s="220">
        <v>19.22</v>
      </c>
      <c r="J22" s="33"/>
      <c r="K22" s="33"/>
      <c r="L22" s="33"/>
      <c r="M22" s="33"/>
      <c r="N22" s="33"/>
      <c r="O22" s="33"/>
      <c r="Q22" s="16"/>
      <c r="R22" s="16"/>
      <c r="S22" s="16"/>
      <c r="T22" s="16"/>
      <c r="U22" s="16"/>
      <c r="V22" s="16"/>
      <c r="W22" s="16"/>
    </row>
    <row r="23" spans="1:23" s="183" customFormat="1" ht="17.25" customHeight="1">
      <c r="A23" s="880" t="s">
        <v>300</v>
      </c>
      <c r="B23" s="881"/>
      <c r="C23" s="882"/>
      <c r="D23" s="182">
        <f t="shared" ref="D23:I23" si="0">SUM(D6:D22)</f>
        <v>14449.968000000001</v>
      </c>
      <c r="E23" s="182">
        <f t="shared" si="0"/>
        <v>10052.121000000001</v>
      </c>
      <c r="F23" s="182">
        <f t="shared" si="0"/>
        <v>8051.8270000000002</v>
      </c>
      <c r="G23" s="182">
        <f t="shared" si="0"/>
        <v>4798.6459999999997</v>
      </c>
      <c r="H23" s="182">
        <f t="shared" si="0"/>
        <v>3464.6950000000002</v>
      </c>
      <c r="I23" s="401">
        <f t="shared" si="0"/>
        <v>4889.4990000000007</v>
      </c>
      <c r="J23" s="33"/>
      <c r="K23" s="33"/>
      <c r="L23" s="33"/>
      <c r="M23" s="33"/>
      <c r="N23" s="33"/>
      <c r="O23" s="33"/>
      <c r="Q23" s="16"/>
      <c r="R23" s="16"/>
      <c r="S23" s="16"/>
      <c r="T23" s="16"/>
      <c r="U23" s="16"/>
      <c r="V23" s="16"/>
      <c r="W23" s="16"/>
    </row>
    <row r="24" spans="1:23" s="183" customFormat="1" ht="17.25" customHeight="1">
      <c r="A24" s="527" t="s">
        <v>333</v>
      </c>
      <c r="B24" s="846" t="s">
        <v>345</v>
      </c>
      <c r="C24" s="846" t="s">
        <v>346</v>
      </c>
      <c r="D24" s="180">
        <v>1875.8219999999999</v>
      </c>
      <c r="E24" s="180">
        <v>1050.4480000000001</v>
      </c>
      <c r="F24" s="180">
        <v>1711.4760000000001</v>
      </c>
      <c r="G24" s="180">
        <v>2188.0569999999998</v>
      </c>
      <c r="H24" s="180">
        <v>1308.2550000000001</v>
      </c>
      <c r="I24" s="220">
        <v>2804.0880000000002</v>
      </c>
      <c r="J24" s="33"/>
      <c r="K24" s="33"/>
      <c r="L24" s="33"/>
      <c r="M24" s="33"/>
      <c r="N24" s="33"/>
      <c r="O24" s="33"/>
      <c r="W24" s="16"/>
    </row>
    <row r="25" spans="1:23" s="183" customFormat="1" ht="15" customHeight="1">
      <c r="A25" s="400" t="s">
        <v>344</v>
      </c>
      <c r="B25" s="847"/>
      <c r="C25" s="849"/>
      <c r="D25" s="180">
        <v>150.36099999999999</v>
      </c>
      <c r="E25" s="180">
        <v>4.1319999999999997</v>
      </c>
      <c r="F25" s="180">
        <v>686.31799999999998</v>
      </c>
      <c r="G25" s="180">
        <v>183.20099999999999</v>
      </c>
      <c r="H25" s="180">
        <v>4.0999999999999996</v>
      </c>
      <c r="I25" s="220">
        <v>1450.29</v>
      </c>
      <c r="J25" s="33"/>
      <c r="K25" s="33"/>
      <c r="L25" s="33"/>
      <c r="M25" s="33"/>
      <c r="N25" s="33"/>
      <c r="O25" s="33"/>
      <c r="P25" s="16"/>
      <c r="W25" s="16"/>
    </row>
    <row r="26" spans="1:23" s="183" customFormat="1" ht="15" customHeight="1">
      <c r="A26" s="400" t="s">
        <v>276</v>
      </c>
      <c r="B26" s="847"/>
      <c r="C26" s="849"/>
      <c r="D26" s="180">
        <v>171.60900000000001</v>
      </c>
      <c r="E26" s="180">
        <v>154.667</v>
      </c>
      <c r="F26" s="180">
        <v>189.81200000000001</v>
      </c>
      <c r="G26" s="180">
        <v>164.19300000000001</v>
      </c>
      <c r="H26" s="180">
        <v>150.93</v>
      </c>
      <c r="I26" s="220">
        <v>292.99900000000002</v>
      </c>
      <c r="J26" s="33"/>
      <c r="K26" s="33"/>
      <c r="L26" s="33"/>
      <c r="M26" s="33"/>
      <c r="N26" s="33"/>
      <c r="O26" s="33"/>
      <c r="P26" s="16"/>
      <c r="W26" s="16"/>
    </row>
    <row r="27" spans="1:23" s="183" customFormat="1" ht="15" customHeight="1">
      <c r="A27" s="400" t="s">
        <v>338</v>
      </c>
      <c r="B27" s="847"/>
      <c r="C27" s="849"/>
      <c r="D27" s="180">
        <v>105.01600000000001</v>
      </c>
      <c r="E27" s="180">
        <v>40.823999999999998</v>
      </c>
      <c r="F27" s="180">
        <v>83.856999999999999</v>
      </c>
      <c r="G27" s="180">
        <v>111.22199999999999</v>
      </c>
      <c r="H27" s="180">
        <v>39.093000000000004</v>
      </c>
      <c r="I27" s="220">
        <v>143.56700000000001</v>
      </c>
      <c r="J27" s="33"/>
      <c r="K27" s="33"/>
      <c r="L27" s="33"/>
      <c r="M27" s="33"/>
      <c r="N27" s="33"/>
      <c r="O27" s="33"/>
      <c r="W27" s="16"/>
    </row>
    <row r="28" spans="1:23" s="183" customFormat="1" ht="15" customHeight="1">
      <c r="A28" s="400" t="s">
        <v>283</v>
      </c>
      <c r="B28" s="847"/>
      <c r="C28" s="849"/>
      <c r="D28" s="180">
        <v>87.686999999999998</v>
      </c>
      <c r="E28" s="180">
        <v>43.966999999999999</v>
      </c>
      <c r="F28" s="180">
        <v>104.008</v>
      </c>
      <c r="G28" s="180">
        <v>98.804000000000002</v>
      </c>
      <c r="H28" s="180">
        <v>57.866999999999997</v>
      </c>
      <c r="I28" s="220">
        <v>181.327</v>
      </c>
      <c r="J28" s="33"/>
      <c r="K28" s="33"/>
      <c r="L28" s="33"/>
      <c r="M28" s="33"/>
      <c r="N28" s="33"/>
      <c r="O28" s="33"/>
      <c r="W28" s="16"/>
    </row>
    <row r="29" spans="1:23" s="183" customFormat="1" ht="15" customHeight="1">
      <c r="A29" s="400" t="s">
        <v>343</v>
      </c>
      <c r="B29" s="847"/>
      <c r="C29" s="849"/>
      <c r="D29" s="180">
        <v>82.634</v>
      </c>
      <c r="E29" s="180">
        <v>60.43</v>
      </c>
      <c r="F29" s="180">
        <v>1.659</v>
      </c>
      <c r="G29" s="180">
        <v>89.828999999999994</v>
      </c>
      <c r="H29" s="180">
        <v>56.613</v>
      </c>
      <c r="I29" s="220">
        <v>19.637</v>
      </c>
      <c r="J29" s="33"/>
      <c r="K29" s="33"/>
      <c r="L29" s="33"/>
      <c r="M29" s="33"/>
      <c r="N29" s="33"/>
      <c r="O29" s="33"/>
      <c r="W29" s="16"/>
    </row>
    <row r="30" spans="1:23" s="183" customFormat="1" ht="15" customHeight="1">
      <c r="A30" s="400" t="s">
        <v>280</v>
      </c>
      <c r="B30" s="847"/>
      <c r="C30" s="849"/>
      <c r="D30" s="180">
        <v>23.195</v>
      </c>
      <c r="E30" s="180">
        <v>23.195</v>
      </c>
      <c r="F30" s="180">
        <v>0.14499999999999999</v>
      </c>
      <c r="G30" s="180">
        <v>84.269000000000005</v>
      </c>
      <c r="H30" s="180">
        <v>84.269000000000005</v>
      </c>
      <c r="I30" s="220">
        <v>2.601</v>
      </c>
      <c r="J30" s="33"/>
      <c r="K30" s="33"/>
      <c r="L30" s="33"/>
      <c r="M30" s="33"/>
      <c r="N30" s="33"/>
      <c r="O30" s="33"/>
      <c r="W30" s="16"/>
    </row>
    <row r="31" spans="1:23" s="183" customFormat="1" ht="15" customHeight="1">
      <c r="A31" s="400" t="s">
        <v>334</v>
      </c>
      <c r="B31" s="847"/>
      <c r="C31" s="849"/>
      <c r="D31" s="180">
        <v>144.922</v>
      </c>
      <c r="E31" s="180">
        <v>62.1</v>
      </c>
      <c r="F31" s="180">
        <v>0</v>
      </c>
      <c r="G31" s="180">
        <v>83.861000000000004</v>
      </c>
      <c r="H31" s="180">
        <v>36.302</v>
      </c>
      <c r="I31" s="220">
        <v>0</v>
      </c>
      <c r="J31" s="33"/>
      <c r="K31" s="33"/>
      <c r="L31" s="33"/>
      <c r="M31" s="33"/>
      <c r="N31" s="33"/>
      <c r="O31" s="33"/>
      <c r="W31" s="16"/>
    </row>
    <row r="32" spans="1:23" s="183" customFormat="1" ht="15" customHeight="1">
      <c r="A32" s="400" t="s">
        <v>347</v>
      </c>
      <c r="B32" s="847"/>
      <c r="C32" s="849"/>
      <c r="D32" s="180">
        <v>24.884</v>
      </c>
      <c r="E32" s="180">
        <v>24.884</v>
      </c>
      <c r="F32" s="180">
        <v>2.3959999999999999</v>
      </c>
      <c r="G32" s="180">
        <v>72.102999999999994</v>
      </c>
      <c r="H32" s="180">
        <v>72.102999999999994</v>
      </c>
      <c r="I32" s="220">
        <v>8.49</v>
      </c>
      <c r="J32" s="33"/>
      <c r="K32" s="33"/>
      <c r="L32" s="33"/>
      <c r="M32" s="33"/>
      <c r="N32" s="33"/>
      <c r="O32" s="33"/>
      <c r="W32" s="16"/>
    </row>
    <row r="33" spans="1:23" s="183" customFormat="1" ht="15" customHeight="1">
      <c r="A33" s="400" t="s">
        <v>342</v>
      </c>
      <c r="B33" s="847"/>
      <c r="C33" s="849"/>
      <c r="D33" s="180">
        <v>79.521000000000001</v>
      </c>
      <c r="E33" s="180">
        <v>21.111000000000001</v>
      </c>
      <c r="F33" s="180">
        <v>0</v>
      </c>
      <c r="G33" s="180">
        <v>55.158000000000001</v>
      </c>
      <c r="H33" s="180">
        <v>15.935</v>
      </c>
      <c r="I33" s="220">
        <v>0</v>
      </c>
      <c r="J33" s="33"/>
      <c r="K33" s="33"/>
      <c r="L33" s="33"/>
      <c r="M33" s="33"/>
      <c r="N33" s="33"/>
      <c r="O33" s="33"/>
      <c r="W33" s="16"/>
    </row>
    <row r="34" spans="1:23" s="183" customFormat="1" ht="15" customHeight="1">
      <c r="A34" s="400" t="s">
        <v>304</v>
      </c>
      <c r="B34" s="847"/>
      <c r="C34" s="849"/>
      <c r="D34" s="180">
        <v>35.380000000000003</v>
      </c>
      <c r="E34" s="180">
        <v>35.380000000000003</v>
      </c>
      <c r="F34" s="180">
        <v>0</v>
      </c>
      <c r="G34" s="180">
        <v>54.692</v>
      </c>
      <c r="H34" s="180">
        <v>54.692</v>
      </c>
      <c r="I34" s="220">
        <v>0</v>
      </c>
      <c r="J34" s="33"/>
      <c r="K34" s="33"/>
      <c r="L34" s="33"/>
      <c r="M34" s="33"/>
      <c r="N34" s="33"/>
      <c r="O34" s="33"/>
      <c r="W34" s="16"/>
    </row>
    <row r="35" spans="1:23" s="183" customFormat="1" ht="15" customHeight="1">
      <c r="A35" s="400" t="s">
        <v>281</v>
      </c>
      <c r="B35" s="847"/>
      <c r="C35" s="849"/>
      <c r="D35" s="180">
        <v>40.610999999999997</v>
      </c>
      <c r="E35" s="180">
        <v>40.610999999999997</v>
      </c>
      <c r="F35" s="180">
        <v>0</v>
      </c>
      <c r="G35" s="180">
        <v>29.145</v>
      </c>
      <c r="H35" s="180">
        <v>29.145</v>
      </c>
      <c r="I35" s="220">
        <v>0</v>
      </c>
      <c r="J35" s="33"/>
      <c r="K35" s="33"/>
      <c r="L35" s="33"/>
      <c r="M35" s="33"/>
      <c r="N35" s="33"/>
      <c r="O35" s="33"/>
      <c r="W35" s="16"/>
    </row>
    <row r="36" spans="1:23" s="183" customFormat="1" ht="15" customHeight="1">
      <c r="A36" s="400" t="s">
        <v>348</v>
      </c>
      <c r="B36" s="847"/>
      <c r="C36" s="849"/>
      <c r="D36" s="180">
        <v>17.760999999999999</v>
      </c>
      <c r="E36" s="180">
        <v>17.760999999999999</v>
      </c>
      <c r="F36" s="180">
        <v>0</v>
      </c>
      <c r="G36" s="180">
        <v>24.954999999999998</v>
      </c>
      <c r="H36" s="180">
        <v>24.954999999999998</v>
      </c>
      <c r="I36" s="220">
        <v>0</v>
      </c>
      <c r="J36" s="33"/>
      <c r="K36" s="33"/>
      <c r="L36" s="33"/>
      <c r="M36" s="33"/>
      <c r="N36" s="33"/>
      <c r="O36" s="33"/>
      <c r="W36" s="16"/>
    </row>
    <row r="37" spans="1:23" s="183" customFormat="1" ht="15" customHeight="1">
      <c r="A37" s="400" t="s">
        <v>323</v>
      </c>
      <c r="B37" s="847"/>
      <c r="C37" s="849"/>
      <c r="D37" s="180">
        <v>21.655000000000001</v>
      </c>
      <c r="E37" s="180">
        <v>21.655000000000001</v>
      </c>
      <c r="F37" s="180">
        <v>0</v>
      </c>
      <c r="G37" s="180">
        <v>16.504999999999999</v>
      </c>
      <c r="H37" s="180">
        <v>16.504999999999999</v>
      </c>
      <c r="I37" s="220">
        <v>0</v>
      </c>
      <c r="J37" s="33"/>
      <c r="K37" s="33"/>
      <c r="L37" s="33"/>
      <c r="M37" s="33"/>
      <c r="N37" s="33"/>
      <c r="O37" s="33"/>
      <c r="W37" s="16"/>
    </row>
    <row r="38" spans="1:23" s="183" customFormat="1" ht="15" customHeight="1">
      <c r="A38" s="527" t="s">
        <v>349</v>
      </c>
      <c r="B38" s="847"/>
      <c r="C38" s="849"/>
      <c r="D38" s="180">
        <v>0</v>
      </c>
      <c r="E38" s="180">
        <v>0</v>
      </c>
      <c r="F38" s="180">
        <v>0.49199999999999999</v>
      </c>
      <c r="G38" s="180">
        <v>0</v>
      </c>
      <c r="H38" s="180">
        <v>0</v>
      </c>
      <c r="I38" s="220">
        <v>7.6219999999999999</v>
      </c>
      <c r="J38" s="33"/>
      <c r="K38" s="33"/>
      <c r="L38" s="33"/>
      <c r="M38" s="33"/>
      <c r="N38" s="33"/>
      <c r="O38" s="33"/>
      <c r="W38" s="16"/>
    </row>
    <row r="39" spans="1:23" s="183" customFormat="1" ht="15" customHeight="1">
      <c r="A39" s="400" t="s">
        <v>340</v>
      </c>
      <c r="B39" s="847"/>
      <c r="C39" s="849"/>
      <c r="D39" s="180">
        <v>0</v>
      </c>
      <c r="E39" s="180">
        <v>0</v>
      </c>
      <c r="F39" s="180">
        <v>14.836</v>
      </c>
      <c r="G39" s="180">
        <v>0</v>
      </c>
      <c r="H39" s="180">
        <v>0</v>
      </c>
      <c r="I39" s="220">
        <v>193.02199999999999</v>
      </c>
      <c r="J39" s="33"/>
      <c r="K39" s="33"/>
      <c r="L39" s="33"/>
      <c r="M39" s="33"/>
      <c r="N39" s="33"/>
      <c r="O39" s="33"/>
      <c r="W39" s="16"/>
    </row>
    <row r="40" spans="1:23" ht="15" customHeight="1">
      <c r="A40" s="880" t="s">
        <v>300</v>
      </c>
      <c r="B40" s="881"/>
      <c r="C40" s="882"/>
      <c r="D40" s="182">
        <f>SUM(D24:D39)</f>
        <v>2861.0580000000004</v>
      </c>
      <c r="E40" s="182">
        <f t="shared" ref="E40:I40" si="1">SUM(E24:E39)</f>
        <v>1601.1650000000004</v>
      </c>
      <c r="F40" s="182">
        <f t="shared" si="1"/>
        <v>2794.9989999999998</v>
      </c>
      <c r="G40" s="182">
        <f t="shared" si="1"/>
        <v>3255.9940000000006</v>
      </c>
      <c r="H40" s="182">
        <f t="shared" si="1"/>
        <v>1950.7640000000001</v>
      </c>
      <c r="I40" s="401">
        <f t="shared" si="1"/>
        <v>5103.643</v>
      </c>
      <c r="J40" s="33"/>
      <c r="K40" s="33"/>
      <c r="L40" s="33"/>
      <c r="M40" s="33"/>
      <c r="N40" s="33"/>
      <c r="O40" s="33"/>
      <c r="Q40" s="183"/>
      <c r="R40" s="183"/>
      <c r="S40" s="183"/>
      <c r="T40" s="183"/>
      <c r="U40" s="183"/>
      <c r="V40" s="183"/>
    </row>
    <row r="41" spans="1:23" ht="15" customHeight="1">
      <c r="A41" s="527" t="s">
        <v>276</v>
      </c>
      <c r="B41" s="848" t="s">
        <v>350</v>
      </c>
      <c r="C41" s="848" t="s">
        <v>351</v>
      </c>
      <c r="D41" s="180">
        <v>277.48200000000003</v>
      </c>
      <c r="E41" s="180">
        <v>251.87299999999999</v>
      </c>
      <c r="F41" s="180">
        <v>528.30200000000002</v>
      </c>
      <c r="G41" s="180">
        <v>230.04300000000001</v>
      </c>
      <c r="H41" s="180">
        <v>208.16800000000001</v>
      </c>
      <c r="I41" s="220">
        <v>529.45000000000005</v>
      </c>
      <c r="J41" s="33"/>
      <c r="K41" s="33"/>
      <c r="L41" s="33"/>
      <c r="M41" s="33"/>
      <c r="N41" s="33"/>
      <c r="O41" s="33"/>
    </row>
    <row r="42" spans="1:23" ht="15" customHeight="1">
      <c r="A42" s="400" t="s">
        <v>352</v>
      </c>
      <c r="B42" s="849"/>
      <c r="C42" s="849"/>
      <c r="D42" s="180">
        <v>101.53100000000001</v>
      </c>
      <c r="E42" s="180">
        <v>0</v>
      </c>
      <c r="F42" s="180">
        <v>127.018</v>
      </c>
      <c r="G42" s="180">
        <v>80.492999999999995</v>
      </c>
      <c r="H42" s="180">
        <v>0</v>
      </c>
      <c r="I42" s="220">
        <v>112.866</v>
      </c>
      <c r="J42" s="33"/>
      <c r="K42" s="33"/>
      <c r="L42" s="33"/>
      <c r="M42" s="33"/>
      <c r="N42" s="33"/>
      <c r="O42" s="33"/>
    </row>
    <row r="43" spans="1:23" ht="15" customHeight="1">
      <c r="A43" s="400" t="s">
        <v>342</v>
      </c>
      <c r="B43" s="849"/>
      <c r="C43" s="849"/>
      <c r="D43" s="180">
        <v>76.331999999999994</v>
      </c>
      <c r="E43" s="180">
        <v>76.331999999999994</v>
      </c>
      <c r="F43" s="180">
        <v>0</v>
      </c>
      <c r="G43" s="180">
        <v>61.529000000000003</v>
      </c>
      <c r="H43" s="180">
        <v>61.529000000000003</v>
      </c>
      <c r="I43" s="220">
        <v>0</v>
      </c>
      <c r="J43" s="33"/>
      <c r="K43" s="33"/>
      <c r="L43" s="33"/>
      <c r="M43" s="33"/>
      <c r="N43" s="33"/>
      <c r="O43" s="33"/>
    </row>
    <row r="44" spans="1:23" ht="15" customHeight="1">
      <c r="A44" s="400" t="s">
        <v>333</v>
      </c>
      <c r="B44" s="849"/>
      <c r="C44" s="849"/>
      <c r="D44" s="180">
        <v>0</v>
      </c>
      <c r="E44" s="180">
        <v>0</v>
      </c>
      <c r="F44" s="180">
        <v>25.803000000000001</v>
      </c>
      <c r="G44" s="180">
        <v>0</v>
      </c>
      <c r="H44" s="180">
        <v>0</v>
      </c>
      <c r="I44" s="220">
        <v>21.527999999999999</v>
      </c>
      <c r="J44" s="33"/>
      <c r="K44" s="33"/>
      <c r="L44" s="33"/>
      <c r="M44" s="33"/>
      <c r="N44" s="33"/>
      <c r="O44" s="33"/>
    </row>
    <row r="45" spans="1:23" ht="15" customHeight="1">
      <c r="A45" s="400" t="s">
        <v>283</v>
      </c>
      <c r="B45" s="849"/>
      <c r="C45" s="849"/>
      <c r="D45" s="180">
        <v>0</v>
      </c>
      <c r="E45" s="180">
        <v>0</v>
      </c>
      <c r="F45" s="180">
        <v>16.683</v>
      </c>
      <c r="G45" s="180">
        <v>0</v>
      </c>
      <c r="H45" s="180">
        <v>0</v>
      </c>
      <c r="I45" s="220">
        <v>19</v>
      </c>
      <c r="J45" s="33"/>
      <c r="K45" s="33"/>
      <c r="L45" s="33"/>
      <c r="M45" s="33"/>
      <c r="N45" s="33"/>
      <c r="O45" s="33"/>
    </row>
    <row r="46" spans="1:23" ht="15" customHeight="1">
      <c r="A46" s="400" t="s">
        <v>353</v>
      </c>
      <c r="B46" s="849"/>
      <c r="C46" s="849"/>
      <c r="D46" s="180">
        <v>0</v>
      </c>
      <c r="E46" s="180">
        <v>0</v>
      </c>
      <c r="F46" s="180">
        <v>24.89</v>
      </c>
      <c r="G46" s="180">
        <v>0</v>
      </c>
      <c r="H46" s="180">
        <v>0</v>
      </c>
      <c r="I46" s="220">
        <v>25.69</v>
      </c>
      <c r="J46" s="33"/>
      <c r="K46" s="33"/>
      <c r="L46" s="33"/>
      <c r="M46" s="33"/>
      <c r="N46" s="33"/>
      <c r="O46" s="33"/>
    </row>
    <row r="47" spans="1:23" ht="15" customHeight="1">
      <c r="A47" s="880" t="s">
        <v>300</v>
      </c>
      <c r="B47" s="881"/>
      <c r="C47" s="882"/>
      <c r="D47" s="449">
        <f t="shared" ref="D47:I47" si="2">SUM(D41:D46)</f>
        <v>455.34500000000003</v>
      </c>
      <c r="E47" s="449">
        <f t="shared" si="2"/>
        <v>328.20499999999998</v>
      </c>
      <c r="F47" s="449">
        <f t="shared" si="2"/>
        <v>722.69600000000003</v>
      </c>
      <c r="G47" s="449">
        <f t="shared" si="2"/>
        <v>372.065</v>
      </c>
      <c r="H47" s="449">
        <f t="shared" si="2"/>
        <v>269.697</v>
      </c>
      <c r="I47" s="450">
        <f t="shared" si="2"/>
        <v>708.53400000000011</v>
      </c>
    </row>
    <row r="48" spans="1:23" ht="15" customHeight="1" thickBot="1">
      <c r="A48" s="922" t="s">
        <v>315</v>
      </c>
      <c r="B48" s="923"/>
      <c r="C48" s="924"/>
      <c r="D48" s="419">
        <f>D47+D40+D23</f>
        <v>17766.370999999999</v>
      </c>
      <c r="E48" s="419">
        <f t="shared" ref="E48:I48" si="3">E47+E40+E23</f>
        <v>11981.491000000002</v>
      </c>
      <c r="F48" s="419">
        <f t="shared" si="3"/>
        <v>11569.522000000001</v>
      </c>
      <c r="G48" s="419">
        <f t="shared" si="3"/>
        <v>8426.7049999999999</v>
      </c>
      <c r="H48" s="419">
        <f t="shared" si="3"/>
        <v>5685.1560000000009</v>
      </c>
      <c r="I48" s="508">
        <f t="shared" si="3"/>
        <v>10701.675999999999</v>
      </c>
    </row>
    <row r="49" spans="1:9" ht="15" customHeight="1">
      <c r="A49" s="903" t="s">
        <v>316</v>
      </c>
      <c r="B49" s="904"/>
      <c r="C49" s="904"/>
      <c r="D49" s="904"/>
      <c r="E49" s="904"/>
      <c r="F49" s="904"/>
      <c r="G49" s="904"/>
      <c r="H49" s="904"/>
      <c r="I49" s="905"/>
    </row>
    <row r="50" spans="1:9" ht="15" customHeight="1" thickBot="1">
      <c r="A50" s="919" t="s">
        <v>290</v>
      </c>
      <c r="B50" s="920"/>
      <c r="C50" s="920"/>
      <c r="D50" s="920"/>
      <c r="E50" s="920"/>
      <c r="F50" s="920"/>
      <c r="G50" s="920"/>
      <c r="H50" s="920"/>
      <c r="I50" s="921"/>
    </row>
    <row r="51" spans="1:9" ht="15" customHeight="1">
      <c r="A51" s="184"/>
    </row>
    <row r="52" spans="1:9" ht="15" customHeight="1">
      <c r="A52" s="184"/>
      <c r="D52" s="109"/>
      <c r="E52" s="109"/>
      <c r="F52" s="109"/>
      <c r="G52" s="109"/>
      <c r="H52" s="109"/>
      <c r="I52" s="109"/>
    </row>
    <row r="53" spans="1:9" ht="15" customHeight="1">
      <c r="D53" s="109"/>
      <c r="E53" s="109"/>
      <c r="F53" s="109"/>
      <c r="G53" s="109"/>
      <c r="H53" s="109"/>
      <c r="I53" s="109"/>
    </row>
    <row r="54" spans="1:9" ht="15" customHeight="1">
      <c r="A54" s="184"/>
      <c r="F54" s="109"/>
      <c r="H54" s="109"/>
      <c r="I54" s="109"/>
    </row>
    <row r="55" spans="1:9" ht="15" customHeight="1">
      <c r="A55" s="184"/>
    </row>
    <row r="56" spans="1:9" ht="15" customHeight="1">
      <c r="A56" s="184"/>
    </row>
    <row r="57" spans="1:9" ht="15" customHeight="1">
      <c r="A57" s="184"/>
    </row>
    <row r="58" spans="1:9" ht="15" customHeight="1">
      <c r="A58" s="184"/>
    </row>
    <row r="59" spans="1:9" ht="15" customHeight="1">
      <c r="A59" s="184"/>
    </row>
    <row r="60" spans="1:9" ht="15" customHeight="1">
      <c r="A60" s="184"/>
    </row>
    <row r="61" spans="1:9" ht="15" customHeight="1">
      <c r="A61" s="184"/>
    </row>
    <row r="62" spans="1:9" ht="15" customHeight="1">
      <c r="A62" s="184"/>
    </row>
    <row r="63" spans="1:9" ht="15" customHeight="1">
      <c r="A63" s="184"/>
    </row>
    <row r="64" spans="1:9" ht="15" customHeight="1">
      <c r="A64" s="184"/>
    </row>
    <row r="65" spans="1:16" ht="15" customHeight="1">
      <c r="A65" s="184"/>
    </row>
    <row r="66" spans="1:16" ht="15" customHeight="1">
      <c r="A66" s="184"/>
    </row>
    <row r="67" spans="1:16" ht="15" customHeight="1">
      <c r="A67" s="184"/>
    </row>
    <row r="68" spans="1:16" ht="15" customHeight="1">
      <c r="A68" s="184"/>
    </row>
    <row r="69" spans="1:16" ht="15" customHeight="1">
      <c r="A69" s="184"/>
    </row>
    <row r="70" spans="1:16" ht="15" customHeight="1"/>
    <row r="71" spans="1:16" ht="15" customHeight="1"/>
    <row r="72" spans="1:16" ht="15" customHeight="1">
      <c r="J72" s="62"/>
      <c r="K72" s="62"/>
      <c r="L72" s="62"/>
      <c r="M72" s="62"/>
      <c r="N72" s="62"/>
      <c r="O72" s="62"/>
      <c r="P72" s="62"/>
    </row>
    <row r="73" spans="1:16" s="62" customFormat="1" ht="15" customHeight="1">
      <c r="A73" s="20"/>
      <c r="B73" s="20"/>
      <c r="C73" s="20"/>
      <c r="D73" s="20"/>
      <c r="E73" s="20"/>
      <c r="F73" s="20"/>
      <c r="G73" s="20"/>
      <c r="H73" s="20"/>
      <c r="I73" s="20"/>
    </row>
    <row r="74" spans="1:16" s="62" customFormat="1" ht="15" customHeight="1">
      <c r="A74" s="20"/>
      <c r="B74" s="20"/>
      <c r="C74" s="20"/>
      <c r="D74" s="20"/>
      <c r="E74" s="20"/>
      <c r="F74" s="20"/>
      <c r="G74" s="20"/>
      <c r="H74" s="20"/>
      <c r="I74" s="20"/>
    </row>
    <row r="75" spans="1:16" s="62" customFormat="1" ht="15" customHeight="1">
      <c r="A75" s="20"/>
      <c r="B75" s="20"/>
      <c r="C75" s="20"/>
      <c r="D75" s="20"/>
      <c r="E75" s="20"/>
      <c r="F75" s="20"/>
      <c r="G75" s="20"/>
      <c r="H75" s="20"/>
      <c r="I75" s="20"/>
    </row>
    <row r="76" spans="1:16" s="62" customFormat="1" ht="15" customHeight="1">
      <c r="A76" s="20"/>
      <c r="B76" s="20"/>
      <c r="C76" s="20"/>
      <c r="D76" s="20"/>
      <c r="E76" s="20"/>
      <c r="F76" s="20"/>
      <c r="G76" s="20"/>
      <c r="H76" s="20"/>
      <c r="I76" s="20"/>
      <c r="J76" s="16"/>
      <c r="K76" s="16"/>
      <c r="L76" s="16"/>
      <c r="M76" s="16"/>
      <c r="N76" s="16"/>
      <c r="O76" s="16"/>
      <c r="P76" s="16"/>
    </row>
    <row r="77" spans="1:16" ht="15" customHeight="1"/>
    <row r="78" spans="1:16" ht="15" customHeight="1"/>
    <row r="79" spans="1:16" ht="15" customHeight="1"/>
    <row r="80" spans="1:16" ht="15" customHeight="1"/>
    <row r="81" spans="1:16" ht="15" customHeight="1"/>
    <row r="82" spans="1:16" ht="15" customHeight="1">
      <c r="J82" s="48"/>
      <c r="K82" s="48"/>
      <c r="L82" s="48"/>
      <c r="M82" s="48"/>
      <c r="N82" s="48"/>
      <c r="O82" s="48"/>
      <c r="P82" s="48"/>
    </row>
    <row r="83" spans="1:16" s="48" customFormat="1" ht="15" customHeight="1">
      <c r="A83" s="20"/>
      <c r="B83" s="20"/>
      <c r="C83" s="20"/>
      <c r="D83" s="20"/>
      <c r="E83" s="20"/>
      <c r="F83" s="20"/>
      <c r="G83" s="20"/>
      <c r="H83" s="20"/>
      <c r="I83" s="20"/>
      <c r="J83" s="16"/>
      <c r="K83" s="16"/>
      <c r="L83" s="16"/>
      <c r="M83" s="16"/>
      <c r="N83" s="16"/>
      <c r="O83" s="16"/>
      <c r="P83" s="16"/>
    </row>
    <row r="84" spans="1:16" ht="15" customHeight="1"/>
    <row r="85" spans="1:16" ht="15" customHeight="1"/>
  </sheetData>
  <mergeCells count="23">
    <mergeCell ref="A50:I50"/>
    <mergeCell ref="A23:C23"/>
    <mergeCell ref="B24:B39"/>
    <mergeCell ref="C24:C39"/>
    <mergeCell ref="A40:C40"/>
    <mergeCell ref="B41:B46"/>
    <mergeCell ref="C41:C46"/>
    <mergeCell ref="A48:C48"/>
    <mergeCell ref="B6:B22"/>
    <mergeCell ref="C6:C22"/>
    <mergeCell ref="A47:C47"/>
    <mergeCell ref="A49:I4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9" orientation="landscape" r:id="rId1"/>
  <headerFooter>
    <oddHeader>&amp;L&amp;9ODEPA</oddHeader>
    <oddFooter>&amp;C&amp;9 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W39"/>
  <sheetViews>
    <sheetView view="pageBreakPreview" zoomScale="90" zoomScaleNormal="100" zoomScaleSheetLayoutView="90" workbookViewId="0">
      <selection activeCell="J40" sqref="J40"/>
    </sheetView>
  </sheetViews>
  <sheetFormatPr baseColWidth="10" defaultColWidth="11.42578125" defaultRowHeight="12.75"/>
  <cols>
    <col min="1" max="1" width="15.570312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23" ht="15" customHeight="1">
      <c r="A1" s="931" t="s">
        <v>354</v>
      </c>
      <c r="B1" s="932"/>
      <c r="C1" s="932"/>
      <c r="D1" s="932"/>
      <c r="E1" s="932"/>
      <c r="F1" s="932"/>
      <c r="G1" s="932"/>
      <c r="H1" s="932"/>
      <c r="I1" s="932"/>
      <c r="J1" s="932"/>
      <c r="K1" s="932"/>
      <c r="L1" s="932"/>
      <c r="M1" s="933"/>
    </row>
    <row r="2" spans="1:23" ht="15" customHeight="1">
      <c r="A2" s="934" t="s">
        <v>355</v>
      </c>
      <c r="B2" s="935"/>
      <c r="C2" s="935"/>
      <c r="D2" s="935"/>
      <c r="E2" s="935"/>
      <c r="F2" s="935"/>
      <c r="G2" s="935"/>
      <c r="H2" s="935"/>
      <c r="I2" s="935"/>
      <c r="J2" s="935"/>
      <c r="K2" s="935"/>
      <c r="L2" s="935"/>
      <c r="M2" s="936"/>
    </row>
    <row r="3" spans="1:23" s="107" customFormat="1" ht="15" customHeight="1">
      <c r="A3" s="939" t="s">
        <v>356</v>
      </c>
      <c r="B3" s="900" t="s">
        <v>271</v>
      </c>
      <c r="C3" s="901"/>
      <c r="D3" s="901"/>
      <c r="E3" s="901"/>
      <c r="F3" s="885" t="s">
        <v>357</v>
      </c>
      <c r="G3" s="898"/>
      <c r="H3" s="898"/>
      <c r="I3" s="898"/>
      <c r="J3" s="898"/>
      <c r="K3" s="898" t="s">
        <v>358</v>
      </c>
      <c r="L3" s="898"/>
      <c r="M3" s="937"/>
    </row>
    <row r="4" spans="1:23" s="107" customFormat="1" ht="15" customHeight="1">
      <c r="A4" s="940"/>
      <c r="B4" s="885">
        <v>2020</v>
      </c>
      <c r="C4" s="901" t="s">
        <v>227</v>
      </c>
      <c r="D4" s="901"/>
      <c r="E4" s="901"/>
      <c r="F4" s="885">
        <f>B4</f>
        <v>2020</v>
      </c>
      <c r="G4" s="901" t="str">
        <f>C4</f>
        <v>Ene - nov</v>
      </c>
      <c r="H4" s="901"/>
      <c r="I4" s="901"/>
      <c r="J4" s="941"/>
      <c r="K4" s="900" t="str">
        <f>C4</f>
        <v>Ene - nov</v>
      </c>
      <c r="L4" s="901"/>
      <c r="M4" s="938"/>
    </row>
    <row r="5" spans="1:23" s="107" customFormat="1" ht="15" customHeight="1">
      <c r="A5" s="939"/>
      <c r="B5" s="886"/>
      <c r="C5" s="556">
        <v>2020</v>
      </c>
      <c r="D5" s="555">
        <v>2021</v>
      </c>
      <c r="E5" s="454" t="s">
        <v>274</v>
      </c>
      <c r="F5" s="886"/>
      <c r="G5" s="556">
        <f>C5</f>
        <v>2020</v>
      </c>
      <c r="H5" s="555">
        <f>D5</f>
        <v>2021</v>
      </c>
      <c r="I5" s="462" t="str">
        <f>E5</f>
        <v>Var. 21/20 (%)</v>
      </c>
      <c r="J5" s="462" t="s">
        <v>359</v>
      </c>
      <c r="K5" s="555">
        <f>G5</f>
        <v>2020</v>
      </c>
      <c r="L5" s="555">
        <f>H5</f>
        <v>2021</v>
      </c>
      <c r="M5" s="688" t="str">
        <f>E5</f>
        <v>Var. 21/20 (%)</v>
      </c>
      <c r="N5" s="134"/>
    </row>
    <row r="6" spans="1:23" s="107" customFormat="1" ht="15" customHeight="1">
      <c r="A6" s="675" t="s">
        <v>303</v>
      </c>
      <c r="B6" s="455">
        <v>97436</v>
      </c>
      <c r="C6" s="455">
        <v>87869</v>
      </c>
      <c r="D6" s="455">
        <v>118898</v>
      </c>
      <c r="E6" s="456">
        <v>35.299999999999997</v>
      </c>
      <c r="F6" s="455">
        <v>437464</v>
      </c>
      <c r="G6" s="455">
        <v>392763</v>
      </c>
      <c r="H6" s="455">
        <v>647039</v>
      </c>
      <c r="I6" s="456">
        <v>64.7</v>
      </c>
      <c r="J6" s="456">
        <v>42.7</v>
      </c>
      <c r="K6" s="463">
        <f t="shared" ref="K6:L9" si="0">G6/C6*1000</f>
        <v>4469.8699199945377</v>
      </c>
      <c r="L6" s="463">
        <f t="shared" si="0"/>
        <v>5441.9670642062947</v>
      </c>
      <c r="M6" s="689">
        <f>(L6-K6)/K6*100</f>
        <v>21.747772566342267</v>
      </c>
      <c r="N6" s="16"/>
      <c r="O6" s="16"/>
      <c r="P6" s="16"/>
      <c r="Q6" s="16"/>
      <c r="R6" s="16"/>
      <c r="S6" s="16"/>
      <c r="T6" s="16"/>
    </row>
    <row r="7" spans="1:23" s="107" customFormat="1" ht="15" customHeight="1">
      <c r="A7" s="676" t="s">
        <v>344</v>
      </c>
      <c r="B7" s="455">
        <v>87867</v>
      </c>
      <c r="C7" s="455">
        <v>79139</v>
      </c>
      <c r="D7" s="455">
        <v>94995</v>
      </c>
      <c r="E7" s="499">
        <v>20</v>
      </c>
      <c r="F7" s="455">
        <v>380856</v>
      </c>
      <c r="G7" s="455">
        <v>341814</v>
      </c>
      <c r="H7" s="455">
        <v>509092</v>
      </c>
      <c r="I7" s="456">
        <v>48.9</v>
      </c>
      <c r="J7" s="456">
        <v>33.6</v>
      </c>
      <c r="K7" s="463">
        <f t="shared" si="0"/>
        <v>4319.1599590593769</v>
      </c>
      <c r="L7" s="463">
        <f t="shared" si="0"/>
        <v>5359.1452181693776</v>
      </c>
      <c r="M7" s="689">
        <f t="shared" ref="M7:M9" si="1">(L7-K7)/K7*100</f>
        <v>24.078414991985799</v>
      </c>
      <c r="N7" s="16"/>
      <c r="O7" s="39"/>
      <c r="P7" s="39"/>
      <c r="Q7" s="108"/>
      <c r="R7" s="16"/>
      <c r="S7" s="16"/>
      <c r="T7" s="16"/>
    </row>
    <row r="8" spans="1:23" s="107" customFormat="1" ht="15" customHeight="1">
      <c r="A8" s="676" t="s">
        <v>347</v>
      </c>
      <c r="B8" s="455">
        <v>32947</v>
      </c>
      <c r="C8" s="455">
        <v>29131</v>
      </c>
      <c r="D8" s="455">
        <v>30462</v>
      </c>
      <c r="E8" s="456">
        <v>4.5999999999999996</v>
      </c>
      <c r="F8" s="455">
        <v>188677</v>
      </c>
      <c r="G8" s="455">
        <v>167521</v>
      </c>
      <c r="H8" s="455">
        <v>210062</v>
      </c>
      <c r="I8" s="456">
        <v>25.4</v>
      </c>
      <c r="J8" s="456">
        <v>13.9</v>
      </c>
      <c r="K8" s="463">
        <f t="shared" si="0"/>
        <v>5750.6093165356488</v>
      </c>
      <c r="L8" s="463">
        <f t="shared" si="0"/>
        <v>6895.8702645919502</v>
      </c>
      <c r="M8" s="689">
        <f t="shared" si="1"/>
        <v>19.915471300808925</v>
      </c>
      <c r="N8" s="16"/>
      <c r="O8" s="39"/>
      <c r="P8" s="16"/>
      <c r="Q8" s="44"/>
      <c r="R8" s="16"/>
      <c r="S8" s="16"/>
      <c r="T8" s="16"/>
    </row>
    <row r="9" spans="1:23" s="107" customFormat="1" ht="15" customHeight="1">
      <c r="A9" s="676" t="s">
        <v>279</v>
      </c>
      <c r="B9" s="455">
        <v>4730</v>
      </c>
      <c r="C9" s="455">
        <v>4170</v>
      </c>
      <c r="D9" s="455">
        <v>6682</v>
      </c>
      <c r="E9" s="456">
        <v>60.2</v>
      </c>
      <c r="F9" s="455">
        <v>41099</v>
      </c>
      <c r="G9" s="455">
        <v>35768</v>
      </c>
      <c r="H9" s="455">
        <v>70373</v>
      </c>
      <c r="I9" s="456">
        <v>96.7</v>
      </c>
      <c r="J9" s="456">
        <v>4.5999999999999996</v>
      </c>
      <c r="K9" s="463">
        <f t="shared" si="0"/>
        <v>8577.4580335731407</v>
      </c>
      <c r="L9" s="463">
        <f t="shared" si="0"/>
        <v>10531.727027835977</v>
      </c>
      <c r="M9" s="689">
        <f t="shared" si="1"/>
        <v>22.783777974938577</v>
      </c>
      <c r="N9" s="16"/>
      <c r="O9" s="39"/>
      <c r="P9" s="16"/>
      <c r="Q9" s="44"/>
      <c r="R9" s="16"/>
      <c r="S9" s="16"/>
      <c r="T9" s="16"/>
    </row>
    <row r="10" spans="1:23" s="107" customFormat="1" ht="15" customHeight="1">
      <c r="A10" s="676" t="s">
        <v>280</v>
      </c>
      <c r="B10" s="455">
        <v>167</v>
      </c>
      <c r="C10" s="455">
        <v>0</v>
      </c>
      <c r="D10" s="455">
        <v>7854</v>
      </c>
      <c r="E10" s="456"/>
      <c r="F10" s="455">
        <v>828</v>
      </c>
      <c r="G10" s="455">
        <v>0</v>
      </c>
      <c r="H10" s="455">
        <v>44986</v>
      </c>
      <c r="I10" s="456"/>
      <c r="J10" s="456">
        <v>3</v>
      </c>
      <c r="K10" s="539"/>
      <c r="L10" s="463">
        <f>H10/D10*1000</f>
        <v>5727.7820218996694</v>
      </c>
      <c r="M10" s="690"/>
      <c r="N10" s="16"/>
      <c r="O10" s="39"/>
      <c r="P10" s="16"/>
      <c r="Q10" s="44"/>
      <c r="R10" s="16"/>
      <c r="S10" s="16"/>
      <c r="T10" s="16"/>
    </row>
    <row r="11" spans="1:23" s="107" customFormat="1" ht="15" customHeight="1">
      <c r="A11" s="676" t="s">
        <v>311</v>
      </c>
      <c r="B11" s="455">
        <v>1719</v>
      </c>
      <c r="C11" s="455">
        <v>1625</v>
      </c>
      <c r="D11" s="455">
        <v>4759</v>
      </c>
      <c r="E11" s="456">
        <v>192.9</v>
      </c>
      <c r="F11" s="455">
        <v>9910</v>
      </c>
      <c r="G11" s="455">
        <v>9296</v>
      </c>
      <c r="H11" s="455">
        <v>34652</v>
      </c>
      <c r="I11" s="456">
        <v>272.8</v>
      </c>
      <c r="J11" s="456">
        <v>2.2999999999999998</v>
      </c>
      <c r="K11" s="539"/>
      <c r="L11" s="463">
        <f>H11/D11*1000</f>
        <v>7281.3616305946634</v>
      </c>
      <c r="M11" s="689"/>
      <c r="N11" s="16"/>
      <c r="O11" s="16"/>
      <c r="P11" s="16"/>
      <c r="Q11" s="39"/>
      <c r="R11" s="16"/>
      <c r="S11" s="16"/>
      <c r="T11" s="16"/>
    </row>
    <row r="12" spans="1:23" s="107" customFormat="1" ht="15" customHeight="1">
      <c r="A12" s="676" t="s">
        <v>286</v>
      </c>
      <c r="B12" s="455">
        <v>224866</v>
      </c>
      <c r="C12" s="455">
        <v>201934</v>
      </c>
      <c r="D12" s="455">
        <v>263742</v>
      </c>
      <c r="E12" s="456">
        <v>30.6</v>
      </c>
      <c r="F12" s="455">
        <v>1058834</v>
      </c>
      <c r="G12" s="455">
        <v>947162</v>
      </c>
      <c r="H12" s="455">
        <v>1516644</v>
      </c>
      <c r="I12" s="456">
        <v>60.1</v>
      </c>
      <c r="J12" s="456">
        <v>100</v>
      </c>
      <c r="K12" s="539"/>
      <c r="L12" s="463"/>
      <c r="M12" s="689"/>
      <c r="N12" s="16"/>
      <c r="O12" s="16"/>
      <c r="P12" s="16"/>
      <c r="Q12" s="39"/>
      <c r="R12" s="16"/>
      <c r="S12" s="16"/>
      <c r="T12" s="16"/>
    </row>
    <row r="13" spans="1:23" s="107" customFormat="1" ht="15" customHeight="1">
      <c r="A13" s="676" t="s">
        <v>287</v>
      </c>
      <c r="B13" s="455">
        <v>1</v>
      </c>
      <c r="C13" s="455">
        <v>1</v>
      </c>
      <c r="D13" s="455">
        <v>93</v>
      </c>
      <c r="E13" s="456"/>
      <c r="F13" s="455">
        <v>-1</v>
      </c>
      <c r="G13" s="455">
        <v>439</v>
      </c>
      <c r="H13" s="455">
        <v>-1</v>
      </c>
      <c r="I13" s="456"/>
      <c r="J13" s="456">
        <v>0</v>
      </c>
      <c r="K13" s="539"/>
      <c r="L13" s="463"/>
      <c r="M13" s="689"/>
      <c r="N13" s="16"/>
      <c r="O13" s="16"/>
      <c r="P13" s="16"/>
      <c r="Q13" s="39"/>
      <c r="R13" s="16"/>
      <c r="S13" s="16"/>
      <c r="T13" s="16"/>
    </row>
    <row r="14" spans="1:23" s="48" customFormat="1" ht="12.75" customHeight="1">
      <c r="A14" s="677" t="s">
        <v>288</v>
      </c>
      <c r="B14" s="458">
        <v>224867</v>
      </c>
      <c r="C14" s="458">
        <v>201935</v>
      </c>
      <c r="D14" s="458">
        <v>263835</v>
      </c>
      <c r="E14" s="649">
        <v>30.6</v>
      </c>
      <c r="F14" s="458">
        <v>1058833</v>
      </c>
      <c r="G14" s="458">
        <v>947601</v>
      </c>
      <c r="H14" s="458">
        <v>1516643</v>
      </c>
      <c r="I14" s="649">
        <v>60.1</v>
      </c>
      <c r="J14" s="649">
        <v>100</v>
      </c>
      <c r="K14" s="464">
        <f>G14/C14*1000</f>
        <v>4692.6040557605174</v>
      </c>
      <c r="L14" s="464">
        <f>H14/D14*1000</f>
        <v>5748.4526313794613</v>
      </c>
      <c r="M14" s="691">
        <f>(L14-K14)/K14*100</f>
        <v>22.500269851721498</v>
      </c>
      <c r="N14" s="16"/>
      <c r="O14" s="16"/>
      <c r="P14" s="16"/>
      <c r="Q14" s="16"/>
      <c r="R14" s="16"/>
      <c r="S14" s="16"/>
      <c r="T14" s="16"/>
      <c r="U14" s="16"/>
      <c r="V14" s="16"/>
      <c r="W14" s="16"/>
    </row>
    <row r="15" spans="1:23">
      <c r="A15" s="925" t="s">
        <v>316</v>
      </c>
      <c r="B15" s="926"/>
      <c r="C15" s="926"/>
      <c r="D15" s="926"/>
      <c r="E15" s="926"/>
      <c r="F15" s="926"/>
      <c r="G15" s="926"/>
      <c r="H15" s="926"/>
      <c r="I15" s="926"/>
      <c r="J15" s="926"/>
      <c r="K15" s="926"/>
      <c r="L15" s="926"/>
      <c r="M15" s="927"/>
    </row>
    <row r="16" spans="1:23" ht="13.5" thickBot="1">
      <c r="A16" s="928" t="s">
        <v>317</v>
      </c>
      <c r="B16" s="929"/>
      <c r="C16" s="929"/>
      <c r="D16" s="929"/>
      <c r="E16" s="929"/>
      <c r="F16" s="929"/>
      <c r="G16" s="929"/>
      <c r="H16" s="929"/>
      <c r="I16" s="929"/>
      <c r="J16" s="929"/>
      <c r="K16" s="929"/>
      <c r="L16" s="929"/>
      <c r="M16" s="930"/>
    </row>
    <row r="17" spans="1:10">
      <c r="A17" s="63"/>
      <c r="B17" s="63"/>
      <c r="C17" s="63"/>
      <c r="D17" s="63"/>
      <c r="E17" s="63"/>
      <c r="F17" s="63"/>
      <c r="G17" s="63"/>
      <c r="H17" s="63"/>
      <c r="I17" s="63"/>
      <c r="J17" s="63"/>
    </row>
    <row r="20" spans="1:10">
      <c r="D20" s="106"/>
    </row>
    <row r="21" spans="1:10">
      <c r="C21" s="39"/>
      <c r="D21" s="106"/>
      <c r="E21" s="39"/>
      <c r="G21" s="39"/>
      <c r="H21" s="39"/>
      <c r="I21" s="39"/>
    </row>
    <row r="22" spans="1:10">
      <c r="C22" s="39"/>
      <c r="D22" s="106"/>
      <c r="E22" s="39"/>
      <c r="G22" s="39"/>
      <c r="H22" s="39"/>
      <c r="I22" s="39"/>
    </row>
    <row r="23" spans="1:10">
      <c r="C23" s="39"/>
      <c r="D23" s="39"/>
      <c r="E23" s="39"/>
      <c r="G23" s="39"/>
      <c r="H23" s="39"/>
      <c r="I23" s="39"/>
    </row>
    <row r="24" spans="1:10">
      <c r="C24" s="39"/>
      <c r="D24" s="39"/>
      <c r="E24" s="39"/>
      <c r="G24" s="39"/>
      <c r="H24" s="39"/>
      <c r="I24" s="39"/>
    </row>
    <row r="25" spans="1:10">
      <c r="C25" s="39"/>
      <c r="D25" s="39"/>
      <c r="E25" s="39"/>
      <c r="G25" s="39"/>
      <c r="H25" s="39"/>
      <c r="I25" s="39"/>
    </row>
    <row r="27" spans="1:10">
      <c r="G27" s="39"/>
      <c r="H27" s="39"/>
    </row>
    <row r="29" spans="1:10">
      <c r="C29" s="39"/>
      <c r="D29" s="39"/>
      <c r="E29" s="39"/>
      <c r="G29" s="39"/>
      <c r="H29" s="39"/>
      <c r="I29" s="39"/>
    </row>
    <row r="31" spans="1:10">
      <c r="C31" s="39"/>
      <c r="D31" s="39"/>
      <c r="E31" s="39"/>
      <c r="G31" s="39"/>
      <c r="H31" s="39"/>
      <c r="I31" s="39"/>
    </row>
    <row r="38" spans="4:5">
      <c r="D38" s="191"/>
    </row>
    <row r="39" spans="4:5">
      <c r="D39" s="191"/>
      <c r="E39" s="191"/>
    </row>
  </sheetData>
  <mergeCells count="13">
    <mergeCell ref="A15:M15"/>
    <mergeCell ref="A16:M16"/>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V42"/>
  <sheetViews>
    <sheetView view="pageBreakPreview" topLeftCell="A13" zoomScale="90" zoomScaleNormal="100" zoomScaleSheetLayoutView="90" workbookViewId="0">
      <selection activeCell="J40" sqref="J40"/>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22" ht="15" customHeight="1">
      <c r="A1" s="779" t="s">
        <v>360</v>
      </c>
      <c r="B1" s="780"/>
      <c r="C1" s="780"/>
      <c r="D1" s="780"/>
      <c r="E1" s="780"/>
      <c r="F1" s="780"/>
      <c r="G1" s="780"/>
      <c r="H1" s="780"/>
      <c r="I1" s="781"/>
    </row>
    <row r="2" spans="1:22" ht="15" customHeight="1" thickBot="1">
      <c r="A2" s="796" t="s">
        <v>35</v>
      </c>
      <c r="B2" s="797"/>
      <c r="C2" s="797"/>
      <c r="D2" s="797"/>
      <c r="E2" s="797"/>
      <c r="F2" s="797"/>
      <c r="G2" s="797"/>
      <c r="H2" s="797"/>
      <c r="I2" s="798"/>
    </row>
    <row r="3" spans="1:22" ht="15" customHeight="1">
      <c r="A3" s="946" t="str">
        <f>'Pág.22-C11'!A3:A5</f>
        <v>País de origen</v>
      </c>
      <c r="B3" s="949" t="s">
        <v>292</v>
      </c>
      <c r="C3" s="949" t="s">
        <v>293</v>
      </c>
      <c r="D3" s="950" t="s">
        <v>271</v>
      </c>
      <c r="E3" s="950"/>
      <c r="F3" s="950"/>
      <c r="G3" s="950" t="s">
        <v>361</v>
      </c>
      <c r="H3" s="950"/>
      <c r="I3" s="951"/>
    </row>
    <row r="4" spans="1:22" ht="15" customHeight="1">
      <c r="A4" s="947"/>
      <c r="B4" s="896"/>
      <c r="C4" s="896"/>
      <c r="D4" s="858">
        <v>2020</v>
      </c>
      <c r="E4" s="856" t="s">
        <v>227</v>
      </c>
      <c r="F4" s="952"/>
      <c r="G4" s="858">
        <v>2020</v>
      </c>
      <c r="H4" s="856" t="str">
        <f>+E4</f>
        <v>Ene - nov</v>
      </c>
      <c r="I4" s="874"/>
    </row>
    <row r="5" spans="1:22" ht="15" customHeight="1">
      <c r="A5" s="948"/>
      <c r="B5" s="897"/>
      <c r="C5" s="897"/>
      <c r="D5" s="859"/>
      <c r="E5" s="446">
        <v>2020</v>
      </c>
      <c r="F5" s="446">
        <v>2021</v>
      </c>
      <c r="G5" s="859"/>
      <c r="H5" s="664">
        <v>2020</v>
      </c>
      <c r="I5" s="681">
        <v>2021</v>
      </c>
    </row>
    <row r="6" spans="1:22" ht="15" customHeight="1">
      <c r="A6" s="222" t="s">
        <v>279</v>
      </c>
      <c r="B6" s="848" t="s">
        <v>295</v>
      </c>
      <c r="C6" s="848" t="s">
        <v>296</v>
      </c>
      <c r="D6" s="180">
        <v>111.545</v>
      </c>
      <c r="E6" s="180">
        <v>92.138999999999996</v>
      </c>
      <c r="F6" s="180">
        <v>165.21100000000001</v>
      </c>
      <c r="G6" s="180">
        <v>918.48</v>
      </c>
      <c r="H6" s="180">
        <v>748.68299999999999</v>
      </c>
      <c r="I6" s="220">
        <v>1319.239</v>
      </c>
    </row>
    <row r="7" spans="1:22" ht="15.75" customHeight="1">
      <c r="A7" s="222" t="s">
        <v>303</v>
      </c>
      <c r="B7" s="849"/>
      <c r="C7" s="945"/>
      <c r="D7" s="180">
        <v>4.7450000000000001</v>
      </c>
      <c r="E7" s="180">
        <v>0</v>
      </c>
      <c r="F7" s="180">
        <v>19.183</v>
      </c>
      <c r="G7" s="180">
        <v>24.81</v>
      </c>
      <c r="H7" s="180">
        <v>0</v>
      </c>
      <c r="I7" s="220">
        <v>114.316</v>
      </c>
    </row>
    <row r="8" spans="1:22" ht="15" customHeight="1">
      <c r="A8" s="880" t="s">
        <v>300</v>
      </c>
      <c r="B8" s="881"/>
      <c r="C8" s="882"/>
      <c r="D8" s="465">
        <f>SUM(D6:D7)</f>
        <v>116.29</v>
      </c>
      <c r="E8" s="465">
        <f t="shared" ref="E8:I8" si="0">SUM(E6:E7)</f>
        <v>92.138999999999996</v>
      </c>
      <c r="F8" s="465">
        <f t="shared" si="0"/>
        <v>184.39400000000001</v>
      </c>
      <c r="G8" s="465">
        <f t="shared" si="0"/>
        <v>943.29</v>
      </c>
      <c r="H8" s="465">
        <f t="shared" si="0"/>
        <v>748.68299999999999</v>
      </c>
      <c r="I8" s="692">
        <f t="shared" si="0"/>
        <v>1433.5550000000001</v>
      </c>
    </row>
    <row r="9" spans="1:22">
      <c r="A9" s="222" t="s">
        <v>303</v>
      </c>
      <c r="B9" s="848" t="s">
        <v>301</v>
      </c>
      <c r="C9" s="846" t="s">
        <v>362</v>
      </c>
      <c r="D9" s="180">
        <v>83475.09</v>
      </c>
      <c r="E9" s="180">
        <v>75942.956000000006</v>
      </c>
      <c r="F9" s="180">
        <v>101364.42</v>
      </c>
      <c r="G9" s="180">
        <v>394896.88299999997</v>
      </c>
      <c r="H9" s="180">
        <v>356853.35700000002</v>
      </c>
      <c r="I9" s="220">
        <v>578479.88399999996</v>
      </c>
    </row>
    <row r="10" spans="1:22" ht="15" customHeight="1">
      <c r="A10" s="222" t="s">
        <v>344</v>
      </c>
      <c r="B10" s="849"/>
      <c r="C10" s="849"/>
      <c r="D10" s="180">
        <v>71642.466</v>
      </c>
      <c r="E10" s="180">
        <v>63977.637999999999</v>
      </c>
      <c r="F10" s="180">
        <v>77094.447</v>
      </c>
      <c r="G10" s="180">
        <v>324787.05099999998</v>
      </c>
      <c r="H10" s="180">
        <v>289318.64399999997</v>
      </c>
      <c r="I10" s="220">
        <v>427931.58500000002</v>
      </c>
    </row>
    <row r="11" spans="1:22" ht="15" customHeight="1">
      <c r="A11" s="222" t="s">
        <v>347</v>
      </c>
      <c r="B11" s="849"/>
      <c r="C11" s="849"/>
      <c r="D11" s="180">
        <v>32430.514999999999</v>
      </c>
      <c r="E11" s="180">
        <v>28638.026999999998</v>
      </c>
      <c r="F11" s="180">
        <v>30288.77</v>
      </c>
      <c r="G11" s="180">
        <v>186834.89799999999</v>
      </c>
      <c r="H11" s="180">
        <v>165698.18799999999</v>
      </c>
      <c r="I11" s="220">
        <v>209035.258</v>
      </c>
    </row>
    <row r="12" spans="1:22" ht="15" customHeight="1">
      <c r="A12" s="222" t="s">
        <v>279</v>
      </c>
      <c r="B12" s="849"/>
      <c r="C12" s="849"/>
      <c r="D12" s="180">
        <v>3390.0050000000001</v>
      </c>
      <c r="E12" s="180">
        <v>3053.873</v>
      </c>
      <c r="F12" s="180">
        <v>3392.02</v>
      </c>
      <c r="G12" s="180">
        <v>30920.946</v>
      </c>
      <c r="H12" s="180">
        <v>27396.407999999999</v>
      </c>
      <c r="I12" s="220">
        <v>42808.37</v>
      </c>
    </row>
    <row r="13" spans="1:22" ht="15" customHeight="1">
      <c r="A13" s="222" t="s">
        <v>311</v>
      </c>
      <c r="B13" s="849"/>
      <c r="C13" s="849"/>
      <c r="D13" s="180">
        <v>1580.163</v>
      </c>
      <c r="E13" s="180">
        <v>1486.3230000000001</v>
      </c>
      <c r="F13" s="180">
        <v>4449.2610000000004</v>
      </c>
      <c r="G13" s="180">
        <v>9374.6200000000008</v>
      </c>
      <c r="H13" s="180">
        <v>8760.5759999999991</v>
      </c>
      <c r="I13" s="220">
        <v>33254.267999999996</v>
      </c>
    </row>
    <row r="14" spans="1:22" ht="15" customHeight="1">
      <c r="A14" s="222" t="s">
        <v>280</v>
      </c>
      <c r="B14" s="849"/>
      <c r="C14" s="849"/>
      <c r="D14" s="180">
        <v>166.98599999999999</v>
      </c>
      <c r="E14" s="180">
        <v>0</v>
      </c>
      <c r="F14" s="180">
        <v>7715.5879999999997</v>
      </c>
      <c r="G14" s="180">
        <v>827.78399999999999</v>
      </c>
      <c r="H14" s="180">
        <v>0</v>
      </c>
      <c r="I14" s="220">
        <v>44159.788</v>
      </c>
    </row>
    <row r="15" spans="1:22" s="185" customFormat="1" ht="15" customHeight="1">
      <c r="A15" s="878" t="s">
        <v>300</v>
      </c>
      <c r="B15" s="879"/>
      <c r="C15" s="879"/>
      <c r="D15" s="466">
        <f>SUM(D9:D14)</f>
        <v>192685.22500000001</v>
      </c>
      <c r="E15" s="466">
        <f t="shared" ref="E15:I15" si="1">SUM(E9:E14)</f>
        <v>173098.81700000001</v>
      </c>
      <c r="F15" s="466">
        <f t="shared" si="1"/>
        <v>224304.50599999996</v>
      </c>
      <c r="G15" s="466">
        <f t="shared" si="1"/>
        <v>947642.18199999991</v>
      </c>
      <c r="H15" s="466">
        <f t="shared" si="1"/>
        <v>848027.17299999995</v>
      </c>
      <c r="I15" s="693">
        <f t="shared" si="1"/>
        <v>1335669.1529999999</v>
      </c>
      <c r="J15" s="16"/>
      <c r="K15" s="16"/>
      <c r="L15" s="16"/>
      <c r="M15" s="16"/>
      <c r="N15" s="16"/>
      <c r="O15" s="16"/>
      <c r="Q15" s="16"/>
      <c r="R15" s="16"/>
      <c r="S15" s="16"/>
      <c r="T15" s="16"/>
      <c r="U15" s="16"/>
      <c r="V15" s="16"/>
    </row>
    <row r="16" spans="1:22">
      <c r="A16" s="222" t="s">
        <v>279</v>
      </c>
      <c r="B16" s="848" t="s">
        <v>307</v>
      </c>
      <c r="C16" s="848" t="s">
        <v>363</v>
      </c>
      <c r="D16" s="180">
        <v>240.46299999999999</v>
      </c>
      <c r="E16" s="180">
        <v>221.90299999999999</v>
      </c>
      <c r="F16" s="180">
        <v>920.06299999999999</v>
      </c>
      <c r="G16" s="180">
        <v>2084.0070000000001</v>
      </c>
      <c r="H16" s="180">
        <v>1898.788</v>
      </c>
      <c r="I16" s="220">
        <v>6865.1409999999996</v>
      </c>
    </row>
    <row r="17" spans="1:11">
      <c r="A17" s="222" t="s">
        <v>333</v>
      </c>
      <c r="B17" s="849"/>
      <c r="C17" s="849"/>
      <c r="D17" s="180">
        <v>0</v>
      </c>
      <c r="E17" s="180">
        <v>0</v>
      </c>
      <c r="F17" s="180">
        <v>6.0000000000000001E-3</v>
      </c>
      <c r="G17" s="180">
        <v>0</v>
      </c>
      <c r="H17" s="180">
        <v>0</v>
      </c>
      <c r="I17" s="220">
        <v>0.13500000000000001</v>
      </c>
    </row>
    <row r="18" spans="1:11">
      <c r="A18" s="222" t="s">
        <v>344</v>
      </c>
      <c r="B18" s="849"/>
      <c r="C18" s="849"/>
      <c r="D18" s="180">
        <v>0</v>
      </c>
      <c r="E18" s="180">
        <v>0</v>
      </c>
      <c r="F18" s="180">
        <v>2.4169999999999998</v>
      </c>
      <c r="G18" s="180">
        <v>0</v>
      </c>
      <c r="H18" s="180">
        <v>0</v>
      </c>
      <c r="I18" s="220">
        <v>11.843</v>
      </c>
    </row>
    <row r="19" spans="1:11" ht="15" customHeight="1">
      <c r="A19" s="355" t="s">
        <v>347</v>
      </c>
      <c r="B19" s="849"/>
      <c r="C19" s="849"/>
      <c r="D19" s="180">
        <v>0</v>
      </c>
      <c r="E19" s="180">
        <v>0</v>
      </c>
      <c r="F19" s="180">
        <v>3.82</v>
      </c>
      <c r="G19" s="180">
        <v>0</v>
      </c>
      <c r="H19" s="180">
        <v>0</v>
      </c>
      <c r="I19" s="220">
        <v>43.301000000000002</v>
      </c>
    </row>
    <row r="20" spans="1:11" ht="15" customHeight="1">
      <c r="A20" s="878" t="s">
        <v>300</v>
      </c>
      <c r="B20" s="879"/>
      <c r="C20" s="879"/>
      <c r="D20" s="466">
        <f t="shared" ref="D20:I20" si="2">SUM(D16:D19)</f>
        <v>240.46299999999999</v>
      </c>
      <c r="E20" s="466">
        <f t="shared" si="2"/>
        <v>221.90299999999999</v>
      </c>
      <c r="F20" s="466">
        <f t="shared" si="2"/>
        <v>926.30600000000004</v>
      </c>
      <c r="G20" s="466">
        <f t="shared" si="2"/>
        <v>2084.0070000000001</v>
      </c>
      <c r="H20" s="466">
        <f t="shared" si="2"/>
        <v>1898.788</v>
      </c>
      <c r="I20" s="693">
        <f t="shared" si="2"/>
        <v>6920.42</v>
      </c>
    </row>
    <row r="21" spans="1:11" ht="15" customHeight="1">
      <c r="A21" s="355" t="s">
        <v>344</v>
      </c>
      <c r="B21" s="846" t="s">
        <v>312</v>
      </c>
      <c r="C21" s="848" t="s">
        <v>313</v>
      </c>
      <c r="D21" s="180">
        <v>16224.485000000001</v>
      </c>
      <c r="E21" s="180">
        <v>15160.929</v>
      </c>
      <c r="F21" s="180">
        <v>17897.763999999999</v>
      </c>
      <c r="G21" s="180">
        <v>56068.678</v>
      </c>
      <c r="H21" s="180">
        <v>52495.555</v>
      </c>
      <c r="I21" s="220">
        <v>81148.478000000003</v>
      </c>
    </row>
    <row r="22" spans="1:11" ht="15.75" customHeight="1">
      <c r="A22" s="222" t="s">
        <v>303</v>
      </c>
      <c r="B22" s="847"/>
      <c r="C22" s="849"/>
      <c r="D22" s="180">
        <v>13956.357</v>
      </c>
      <c r="E22" s="180">
        <v>11925.848</v>
      </c>
      <c r="F22" s="180">
        <v>17511.858</v>
      </c>
      <c r="G22" s="180">
        <v>42542.22</v>
      </c>
      <c r="H22" s="180">
        <v>35909.273999999998</v>
      </c>
      <c r="I22" s="220">
        <v>68428.641000000003</v>
      </c>
    </row>
    <row r="23" spans="1:11" ht="15.75" customHeight="1">
      <c r="A23" s="222" t="s">
        <v>279</v>
      </c>
      <c r="B23" s="847"/>
      <c r="C23" s="849"/>
      <c r="D23" s="180">
        <v>988.32399999999996</v>
      </c>
      <c r="E23" s="180">
        <v>801.79200000000003</v>
      </c>
      <c r="F23" s="180">
        <v>2204.6030000000001</v>
      </c>
      <c r="G23" s="180">
        <v>7175.1559999999999</v>
      </c>
      <c r="H23" s="180">
        <v>5724.2420000000002</v>
      </c>
      <c r="I23" s="220">
        <v>19380.721000000001</v>
      </c>
    </row>
    <row r="24" spans="1:11" ht="15.75" customHeight="1">
      <c r="A24" s="222" t="s">
        <v>347</v>
      </c>
      <c r="B24" s="847"/>
      <c r="C24" s="849"/>
      <c r="D24" s="180">
        <v>516.79100000000005</v>
      </c>
      <c r="E24" s="180">
        <v>492.8</v>
      </c>
      <c r="F24" s="180">
        <v>169.45</v>
      </c>
      <c r="G24" s="180">
        <v>1842.02</v>
      </c>
      <c r="H24" s="180">
        <v>1822.8140000000001</v>
      </c>
      <c r="I24" s="220">
        <v>983.37</v>
      </c>
    </row>
    <row r="25" spans="1:11" ht="15.75" customHeight="1">
      <c r="A25" s="222" t="s">
        <v>311</v>
      </c>
      <c r="B25" s="847"/>
      <c r="C25" s="849"/>
      <c r="D25" s="180">
        <v>138.637</v>
      </c>
      <c r="E25" s="180">
        <v>138.637</v>
      </c>
      <c r="F25" s="180">
        <v>309.91000000000003</v>
      </c>
      <c r="G25" s="180">
        <v>535.23400000000004</v>
      </c>
      <c r="H25" s="180">
        <v>535.23400000000004</v>
      </c>
      <c r="I25" s="220">
        <v>1397.32</v>
      </c>
    </row>
    <row r="26" spans="1:11" ht="15.75" customHeight="1">
      <c r="A26" s="222" t="s">
        <v>298</v>
      </c>
      <c r="B26" s="847"/>
      <c r="C26" s="849"/>
      <c r="D26" s="180">
        <v>0</v>
      </c>
      <c r="E26" s="180">
        <v>0</v>
      </c>
      <c r="F26" s="180">
        <v>25.408000000000001</v>
      </c>
      <c r="G26" s="180">
        <v>0</v>
      </c>
      <c r="H26" s="180">
        <v>0</v>
      </c>
      <c r="I26" s="220">
        <v>48.274000000000001</v>
      </c>
    </row>
    <row r="27" spans="1:11" ht="15" customHeight="1">
      <c r="A27" s="355" t="s">
        <v>364</v>
      </c>
      <c r="B27" s="847"/>
      <c r="C27" s="849"/>
      <c r="D27" s="180">
        <v>0</v>
      </c>
      <c r="E27" s="180">
        <v>0</v>
      </c>
      <c r="F27" s="180">
        <v>61.491</v>
      </c>
      <c r="G27" s="180">
        <v>0</v>
      </c>
      <c r="H27" s="180">
        <v>0</v>
      </c>
      <c r="I27" s="220">
        <v>288.846</v>
      </c>
    </row>
    <row r="28" spans="1:11" ht="15" customHeight="1">
      <c r="A28" s="222" t="s">
        <v>280</v>
      </c>
      <c r="B28" s="847"/>
      <c r="C28" s="849"/>
      <c r="D28" s="180">
        <v>0</v>
      </c>
      <c r="E28" s="180">
        <v>0</v>
      </c>
      <c r="F28" s="180">
        <v>138.77500000000001</v>
      </c>
      <c r="G28" s="180">
        <v>0</v>
      </c>
      <c r="H28" s="180">
        <v>0</v>
      </c>
      <c r="I28" s="220">
        <v>826.005</v>
      </c>
    </row>
    <row r="29" spans="1:11" ht="15" customHeight="1">
      <c r="A29" s="222" t="s">
        <v>277</v>
      </c>
      <c r="B29" s="847"/>
      <c r="C29" s="849"/>
      <c r="D29" s="180">
        <v>0</v>
      </c>
      <c r="E29" s="180">
        <v>0</v>
      </c>
      <c r="F29" s="180">
        <v>5.57</v>
      </c>
      <c r="G29" s="180">
        <v>0</v>
      </c>
      <c r="H29" s="180">
        <v>0</v>
      </c>
      <c r="I29" s="220">
        <v>103.40900000000001</v>
      </c>
    </row>
    <row r="30" spans="1:11" ht="15" customHeight="1">
      <c r="A30" s="878" t="s">
        <v>300</v>
      </c>
      <c r="B30" s="879"/>
      <c r="C30" s="879"/>
      <c r="D30" s="466">
        <f>SUM(D21:D29)</f>
        <v>31824.594000000001</v>
      </c>
      <c r="E30" s="466">
        <f t="shared" ref="E30:I30" si="3">SUM(E21:E29)</f>
        <v>28520.006000000001</v>
      </c>
      <c r="F30" s="466">
        <f t="shared" si="3"/>
        <v>38324.829000000012</v>
      </c>
      <c r="G30" s="466">
        <f t="shared" si="3"/>
        <v>108163.308</v>
      </c>
      <c r="H30" s="466">
        <f t="shared" si="3"/>
        <v>96487.118999999992</v>
      </c>
      <c r="I30" s="693">
        <f t="shared" si="3"/>
        <v>172605.06400000001</v>
      </c>
    </row>
    <row r="31" spans="1:11" ht="15" customHeight="1" thickBot="1">
      <c r="A31" s="943" t="s">
        <v>315</v>
      </c>
      <c r="B31" s="944"/>
      <c r="C31" s="944"/>
      <c r="D31" s="420">
        <f>D30+D20+D15+D8</f>
        <v>224866.57200000001</v>
      </c>
      <c r="E31" s="420">
        <f>E30+E20+E15+E8</f>
        <v>201932.86500000002</v>
      </c>
      <c r="F31" s="420">
        <f t="shared" ref="F31:I31" si="4">F30+F20+F15+F8</f>
        <v>263740.03499999992</v>
      </c>
      <c r="G31" s="420">
        <f t="shared" si="4"/>
        <v>1058832.787</v>
      </c>
      <c r="H31" s="420">
        <f t="shared" si="4"/>
        <v>947161.76299999992</v>
      </c>
      <c r="I31" s="557">
        <f t="shared" si="4"/>
        <v>1516628.1919999998</v>
      </c>
      <c r="K31" s="18"/>
    </row>
    <row r="32" spans="1:11" ht="15" customHeight="1">
      <c r="A32" s="843" t="s">
        <v>316</v>
      </c>
      <c r="B32" s="844"/>
      <c r="C32" s="844"/>
      <c r="D32" s="844"/>
      <c r="E32" s="844"/>
      <c r="F32" s="844"/>
      <c r="G32" s="844"/>
      <c r="H32" s="844"/>
      <c r="I32" s="845"/>
      <c r="K32" s="18"/>
    </row>
    <row r="33" spans="1:11" ht="13.5" thickBot="1">
      <c r="A33" s="942" t="s">
        <v>290</v>
      </c>
      <c r="B33" s="920"/>
      <c r="C33" s="920"/>
      <c r="D33" s="920"/>
      <c r="E33" s="920"/>
      <c r="F33" s="920"/>
      <c r="G33" s="920"/>
      <c r="H33" s="920"/>
      <c r="I33" s="921"/>
      <c r="K33" s="18"/>
    </row>
    <row r="34" spans="1:11">
      <c r="E34" s="109"/>
      <c r="F34" s="109"/>
      <c r="G34" s="109"/>
      <c r="H34" s="109"/>
      <c r="I34" s="109"/>
    </row>
    <row r="35" spans="1:11">
      <c r="B35" s="60"/>
      <c r="C35" s="60"/>
      <c r="D35" s="60"/>
      <c r="E35" s="60"/>
      <c r="F35" s="60"/>
      <c r="G35" s="60"/>
      <c r="H35" s="60"/>
      <c r="I35" s="60"/>
    </row>
    <row r="36" spans="1:11">
      <c r="D36" s="109"/>
      <c r="E36" s="109"/>
      <c r="F36" s="109"/>
    </row>
    <row r="37" spans="1:11">
      <c r="D37" s="109"/>
      <c r="E37" s="109"/>
      <c r="F37" s="109"/>
    </row>
    <row r="38" spans="1:11">
      <c r="D38" s="109"/>
      <c r="E38" s="109"/>
      <c r="F38" s="109"/>
    </row>
    <row r="41" spans="1:11">
      <c r="D41" s="371"/>
    </row>
    <row r="42" spans="1:11">
      <c r="D42" s="371"/>
    </row>
  </sheetData>
  <mergeCells count="26">
    <mergeCell ref="B6:B7"/>
    <mergeCell ref="C6:C7"/>
    <mergeCell ref="G4:G5"/>
    <mergeCell ref="H4:I4"/>
    <mergeCell ref="A1:I1"/>
    <mergeCell ref="A2:I2"/>
    <mergeCell ref="A3:A5"/>
    <mergeCell ref="B3:B5"/>
    <mergeCell ref="C3:C5"/>
    <mergeCell ref="D3:F3"/>
    <mergeCell ref="G3:I3"/>
    <mergeCell ref="D4:D5"/>
    <mergeCell ref="E4:F4"/>
    <mergeCell ref="A8:C8"/>
    <mergeCell ref="A15:C15"/>
    <mergeCell ref="B16:B19"/>
    <mergeCell ref="C16:C19"/>
    <mergeCell ref="B9:B14"/>
    <mergeCell ref="C9:C14"/>
    <mergeCell ref="A33:I33"/>
    <mergeCell ref="A20:C20"/>
    <mergeCell ref="A30:C30"/>
    <mergeCell ref="A31:C31"/>
    <mergeCell ref="A32:I32"/>
    <mergeCell ref="B21:B29"/>
    <mergeCell ref="C21:C29"/>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L46"/>
  <sheetViews>
    <sheetView view="pageBreakPreview" zoomScale="90" zoomScaleNormal="100" zoomScaleSheetLayoutView="90" workbookViewId="0">
      <selection activeCell="J40" sqref="J40"/>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89" customFormat="1" ht="15" customHeight="1" thickBot="1">
      <c r="A1" s="956" t="s">
        <v>365</v>
      </c>
      <c r="B1" s="957"/>
      <c r="C1" s="957"/>
      <c r="D1" s="957"/>
      <c r="E1" s="957"/>
      <c r="F1" s="957"/>
      <c r="G1" s="957"/>
      <c r="H1" s="957"/>
      <c r="I1" s="958"/>
    </row>
    <row r="2" spans="1:9" s="189" customFormat="1" ht="15" customHeight="1">
      <c r="A2" s="956" t="s">
        <v>366</v>
      </c>
      <c r="B2" s="957"/>
      <c r="C2" s="957"/>
      <c r="D2" s="957"/>
      <c r="E2" s="957"/>
      <c r="F2" s="957"/>
      <c r="G2" s="957"/>
      <c r="H2" s="957"/>
      <c r="I2" s="958"/>
    </row>
    <row r="3" spans="1:9" ht="15" customHeight="1">
      <c r="A3" s="953" t="str">
        <f>'Pág.23-C12 '!A3:A5</f>
        <v>País de origen</v>
      </c>
      <c r="B3" s="954" t="s">
        <v>292</v>
      </c>
      <c r="C3" s="959" t="s">
        <v>293</v>
      </c>
      <c r="D3" s="898" t="s">
        <v>271</v>
      </c>
      <c r="E3" s="898"/>
      <c r="F3" s="898"/>
      <c r="G3" s="898" t="s">
        <v>361</v>
      </c>
      <c r="H3" s="898"/>
      <c r="I3" s="899"/>
    </row>
    <row r="4" spans="1:9" ht="15" customHeight="1">
      <c r="A4" s="953"/>
      <c r="B4" s="954"/>
      <c r="C4" s="959"/>
      <c r="D4" s="858">
        <v>2020</v>
      </c>
      <c r="E4" s="856" t="s">
        <v>227</v>
      </c>
      <c r="F4" s="952"/>
      <c r="G4" s="858">
        <v>2020</v>
      </c>
      <c r="H4" s="952" t="str">
        <f>+E4</f>
        <v>Ene - nov</v>
      </c>
      <c r="I4" s="874"/>
    </row>
    <row r="5" spans="1:9" ht="15" customHeight="1">
      <c r="A5" s="953"/>
      <c r="B5" s="954"/>
      <c r="C5" s="959"/>
      <c r="D5" s="859"/>
      <c r="E5" s="446">
        <v>2020</v>
      </c>
      <c r="F5" s="446">
        <v>2021</v>
      </c>
      <c r="G5" s="859"/>
      <c r="H5" s="664">
        <v>2020</v>
      </c>
      <c r="I5" s="681">
        <v>2021</v>
      </c>
    </row>
    <row r="6" spans="1:9" ht="12.75" customHeight="1">
      <c r="A6" s="355" t="s">
        <v>279</v>
      </c>
      <c r="B6" s="850" t="s">
        <v>367</v>
      </c>
      <c r="C6" s="854" t="s">
        <v>368</v>
      </c>
      <c r="D6" s="180">
        <v>1394.4179999999999</v>
      </c>
      <c r="E6" s="180">
        <v>1320.4390000000001</v>
      </c>
      <c r="F6" s="180">
        <v>1512.53</v>
      </c>
      <c r="G6" s="180">
        <v>1085.07</v>
      </c>
      <c r="H6" s="180">
        <v>1025.127</v>
      </c>
      <c r="I6" s="220">
        <v>1996.9449999999999</v>
      </c>
    </row>
    <row r="7" spans="1:9" ht="12.75" customHeight="1">
      <c r="A7" s="355" t="s">
        <v>277</v>
      </c>
      <c r="B7" s="851"/>
      <c r="C7" s="855"/>
      <c r="D7" s="180">
        <v>368.84300000000002</v>
      </c>
      <c r="E7" s="180">
        <v>343.87900000000002</v>
      </c>
      <c r="F7" s="180">
        <v>423.005</v>
      </c>
      <c r="G7" s="180">
        <v>298.52300000000002</v>
      </c>
      <c r="H7" s="180">
        <v>274.05900000000003</v>
      </c>
      <c r="I7" s="220">
        <v>480.46300000000002</v>
      </c>
    </row>
    <row r="8" spans="1:9" ht="12.75" customHeight="1">
      <c r="A8" s="355" t="s">
        <v>333</v>
      </c>
      <c r="B8" s="851"/>
      <c r="C8" s="855"/>
      <c r="D8" s="180">
        <v>1E-3</v>
      </c>
      <c r="E8" s="180">
        <v>1E-3</v>
      </c>
      <c r="F8" s="180">
        <v>0</v>
      </c>
      <c r="G8" s="180">
        <v>0.125</v>
      </c>
      <c r="H8" s="180">
        <v>0.125</v>
      </c>
      <c r="I8" s="220">
        <v>0</v>
      </c>
    </row>
    <row r="9" spans="1:9" ht="12.75" customHeight="1">
      <c r="A9" s="355" t="s">
        <v>303</v>
      </c>
      <c r="B9" s="851"/>
      <c r="C9" s="855"/>
      <c r="D9" s="180">
        <v>0</v>
      </c>
      <c r="E9" s="180">
        <v>0</v>
      </c>
      <c r="F9" s="180">
        <v>0.185</v>
      </c>
      <c r="G9" s="180">
        <v>0</v>
      </c>
      <c r="H9" s="180">
        <v>0</v>
      </c>
      <c r="I9" s="220">
        <v>1.1439999999999999</v>
      </c>
    </row>
    <row r="10" spans="1:9" ht="15.75" customHeight="1">
      <c r="A10" s="953" t="s">
        <v>300</v>
      </c>
      <c r="B10" s="954"/>
      <c r="C10" s="955"/>
      <c r="D10" s="694">
        <f t="shared" ref="D10:I10" si="0">SUM(D6:D9)</f>
        <v>1763.2619999999999</v>
      </c>
      <c r="E10" s="694">
        <f t="shared" si="0"/>
        <v>1664.3190000000002</v>
      </c>
      <c r="F10" s="694">
        <f t="shared" si="0"/>
        <v>1935.7199999999998</v>
      </c>
      <c r="G10" s="694">
        <f t="shared" si="0"/>
        <v>1383.7179999999998</v>
      </c>
      <c r="H10" s="694">
        <f t="shared" si="0"/>
        <v>1299.3109999999999</v>
      </c>
      <c r="I10" s="687">
        <f t="shared" si="0"/>
        <v>2478.5519999999997</v>
      </c>
    </row>
    <row r="11" spans="1:9" ht="19.5" customHeight="1">
      <c r="A11" s="451" t="s">
        <v>279</v>
      </c>
      <c r="B11" s="846" t="s">
        <v>321</v>
      </c>
      <c r="C11" s="960" t="s">
        <v>322</v>
      </c>
      <c r="D11" s="180">
        <v>58.616999999999997</v>
      </c>
      <c r="E11" s="180">
        <v>53.628</v>
      </c>
      <c r="F11" s="180">
        <v>530.70699999999999</v>
      </c>
      <c r="G11" s="180">
        <v>173.75899999999999</v>
      </c>
      <c r="H11" s="180">
        <v>150.059</v>
      </c>
      <c r="I11" s="220">
        <v>4238.125</v>
      </c>
    </row>
    <row r="12" spans="1:9" ht="13.5" customHeight="1">
      <c r="A12" s="222" t="s">
        <v>303</v>
      </c>
      <c r="B12" s="847"/>
      <c r="C12" s="961"/>
      <c r="D12" s="180">
        <v>25.259</v>
      </c>
      <c r="E12" s="180">
        <v>25.259</v>
      </c>
      <c r="F12" s="180">
        <v>13.109</v>
      </c>
      <c r="G12" s="180">
        <v>71.19</v>
      </c>
      <c r="H12" s="180">
        <v>71.19</v>
      </c>
      <c r="I12" s="220">
        <v>65.307000000000002</v>
      </c>
    </row>
    <row r="13" spans="1:9" ht="16.5" customHeight="1">
      <c r="A13" s="222" t="s">
        <v>344</v>
      </c>
      <c r="B13" s="847"/>
      <c r="C13" s="961"/>
      <c r="D13" s="180">
        <v>23.63</v>
      </c>
      <c r="E13" s="180">
        <v>23.63</v>
      </c>
      <c r="F13" s="180">
        <v>101.30200000000001</v>
      </c>
      <c r="G13" s="180">
        <v>66.162000000000006</v>
      </c>
      <c r="H13" s="180">
        <v>66.162000000000006</v>
      </c>
      <c r="I13" s="220">
        <v>478.38299999999998</v>
      </c>
    </row>
    <row r="14" spans="1:9">
      <c r="A14" s="402" t="s">
        <v>277</v>
      </c>
      <c r="B14" s="945"/>
      <c r="C14" s="962"/>
      <c r="D14" s="180">
        <v>0</v>
      </c>
      <c r="E14" s="180">
        <v>0</v>
      </c>
      <c r="F14" s="180">
        <v>17.004000000000001</v>
      </c>
      <c r="G14" s="180">
        <v>0</v>
      </c>
      <c r="H14" s="180">
        <v>0</v>
      </c>
      <c r="I14" s="220">
        <v>208.215</v>
      </c>
    </row>
    <row r="15" spans="1:9" ht="15.75" customHeight="1">
      <c r="A15" s="953" t="s">
        <v>300</v>
      </c>
      <c r="B15" s="954"/>
      <c r="C15" s="955"/>
      <c r="D15" s="694">
        <f t="shared" ref="D15:I15" si="1">SUM(D11:D14)</f>
        <v>107.506</v>
      </c>
      <c r="E15" s="694">
        <f t="shared" si="1"/>
        <v>102.517</v>
      </c>
      <c r="F15" s="694">
        <f t="shared" si="1"/>
        <v>662.12200000000007</v>
      </c>
      <c r="G15" s="694">
        <f t="shared" si="1"/>
        <v>311.11099999999999</v>
      </c>
      <c r="H15" s="694">
        <f t="shared" si="1"/>
        <v>287.411</v>
      </c>
      <c r="I15" s="687">
        <f t="shared" si="1"/>
        <v>4990.03</v>
      </c>
    </row>
    <row r="16" spans="1:9" ht="15.75" customHeight="1">
      <c r="A16" s="222" t="s">
        <v>347</v>
      </c>
      <c r="B16" s="846" t="s">
        <v>324</v>
      </c>
      <c r="C16" s="846" t="s">
        <v>325</v>
      </c>
      <c r="D16" s="180">
        <v>362.11799999999999</v>
      </c>
      <c r="E16" s="180">
        <v>347.71800000000002</v>
      </c>
      <c r="F16" s="180">
        <v>884.32</v>
      </c>
      <c r="G16" s="180">
        <v>2182.2280000000001</v>
      </c>
      <c r="H16" s="180">
        <v>2017.309</v>
      </c>
      <c r="I16" s="220">
        <v>5404.6880000000001</v>
      </c>
    </row>
    <row r="17" spans="1:9" ht="15.75" customHeight="1">
      <c r="A17" s="222" t="s">
        <v>279</v>
      </c>
      <c r="B17" s="849"/>
      <c r="C17" s="849"/>
      <c r="D17" s="180">
        <v>301.20299999999997</v>
      </c>
      <c r="E17" s="180">
        <v>241.28899999999999</v>
      </c>
      <c r="F17" s="180">
        <v>284.74299999999999</v>
      </c>
      <c r="G17" s="180">
        <v>2130.48</v>
      </c>
      <c r="H17" s="180">
        <v>1748.6320000000001</v>
      </c>
      <c r="I17" s="220">
        <v>2308.2109999999998</v>
      </c>
    </row>
    <row r="18" spans="1:9" ht="15.75" customHeight="1">
      <c r="A18" s="222" t="s">
        <v>344</v>
      </c>
      <c r="B18" s="849"/>
      <c r="C18" s="849"/>
      <c r="D18" s="180">
        <v>405.69</v>
      </c>
      <c r="E18" s="180">
        <v>405.69</v>
      </c>
      <c r="F18" s="180">
        <v>919.72500000000002</v>
      </c>
      <c r="G18" s="180">
        <v>1758.9459999999999</v>
      </c>
      <c r="H18" s="180">
        <v>1758.9459999999999</v>
      </c>
      <c r="I18" s="220">
        <v>3889.05</v>
      </c>
    </row>
    <row r="19" spans="1:9" ht="15.75" customHeight="1">
      <c r="A19" s="222" t="s">
        <v>278</v>
      </c>
      <c r="B19" s="849"/>
      <c r="C19" s="849"/>
      <c r="D19" s="180">
        <v>69.494</v>
      </c>
      <c r="E19" s="180">
        <v>61.715000000000003</v>
      </c>
      <c r="F19" s="180">
        <v>41.305</v>
      </c>
      <c r="G19" s="180">
        <v>341.21</v>
      </c>
      <c r="H19" s="180">
        <v>301.029</v>
      </c>
      <c r="I19" s="220">
        <v>231.16300000000001</v>
      </c>
    </row>
    <row r="20" spans="1:9" ht="15.75" customHeight="1">
      <c r="A20" s="222" t="s">
        <v>323</v>
      </c>
      <c r="B20" s="849"/>
      <c r="C20" s="849"/>
      <c r="D20" s="180">
        <v>31.702000000000002</v>
      </c>
      <c r="E20" s="180">
        <v>31.702000000000002</v>
      </c>
      <c r="F20" s="180">
        <v>0</v>
      </c>
      <c r="G20" s="180">
        <v>146.923</v>
      </c>
      <c r="H20" s="180">
        <v>146.923</v>
      </c>
      <c r="I20" s="220">
        <v>0</v>
      </c>
    </row>
    <row r="21" spans="1:9" ht="15.75" customHeight="1">
      <c r="A21" s="222" t="s">
        <v>303</v>
      </c>
      <c r="B21" s="849"/>
      <c r="C21" s="849"/>
      <c r="D21" s="180">
        <v>26.091000000000001</v>
      </c>
      <c r="E21" s="180">
        <v>26.091000000000001</v>
      </c>
      <c r="F21" s="180">
        <v>46.51</v>
      </c>
      <c r="G21" s="180">
        <v>83.296999999999997</v>
      </c>
      <c r="H21" s="180">
        <v>83.296999999999997</v>
      </c>
      <c r="I21" s="220">
        <v>169.85499999999999</v>
      </c>
    </row>
    <row r="22" spans="1:9" ht="15.75" customHeight="1">
      <c r="A22" s="222" t="s">
        <v>352</v>
      </c>
      <c r="B22" s="849"/>
      <c r="C22" s="849"/>
      <c r="D22" s="180">
        <v>1.073</v>
      </c>
      <c r="E22" s="180">
        <v>1.073</v>
      </c>
      <c r="F22" s="180">
        <v>0</v>
      </c>
      <c r="G22" s="180">
        <v>5.0030000000000001</v>
      </c>
      <c r="H22" s="180">
        <v>5.0030000000000001</v>
      </c>
      <c r="I22" s="220">
        <v>0</v>
      </c>
    </row>
    <row r="23" spans="1:9" ht="15.75" customHeight="1">
      <c r="A23" s="222" t="s">
        <v>298</v>
      </c>
      <c r="B23" s="849"/>
      <c r="C23" s="849"/>
      <c r="D23" s="180">
        <v>0.19900000000000001</v>
      </c>
      <c r="E23" s="180">
        <v>0.19900000000000001</v>
      </c>
      <c r="F23" s="180">
        <v>6.7320000000000002</v>
      </c>
      <c r="G23" s="180">
        <v>1.0669999999999999</v>
      </c>
      <c r="H23" s="180">
        <v>1.0669999999999999</v>
      </c>
      <c r="I23" s="220">
        <v>17.47</v>
      </c>
    </row>
    <row r="24" spans="1:9" ht="15.75" customHeight="1">
      <c r="A24" s="222" t="s">
        <v>333</v>
      </c>
      <c r="B24" s="849"/>
      <c r="C24" s="849"/>
      <c r="D24" s="180">
        <v>0.02</v>
      </c>
      <c r="E24" s="180">
        <v>0.02</v>
      </c>
      <c r="F24" s="180">
        <v>2.2709999999999999</v>
      </c>
      <c r="G24" s="180">
        <v>0.91700000000000004</v>
      </c>
      <c r="H24" s="180">
        <v>0.91700000000000004</v>
      </c>
      <c r="I24" s="220">
        <v>24.948</v>
      </c>
    </row>
    <row r="25" spans="1:9" ht="15.75" customHeight="1">
      <c r="A25" s="222" t="s">
        <v>306</v>
      </c>
      <c r="B25" s="849"/>
      <c r="C25" s="849"/>
      <c r="D25" s="180">
        <v>0</v>
      </c>
      <c r="E25" s="180">
        <v>0</v>
      </c>
      <c r="F25" s="180">
        <v>2.169</v>
      </c>
      <c r="G25" s="180">
        <v>0</v>
      </c>
      <c r="H25" s="180">
        <v>0</v>
      </c>
      <c r="I25" s="220">
        <v>19.792999999999999</v>
      </c>
    </row>
    <row r="26" spans="1:9" ht="15.75" customHeight="1">
      <c r="A26" s="222" t="s">
        <v>276</v>
      </c>
      <c r="B26" s="849"/>
      <c r="C26" s="849"/>
      <c r="D26" s="180">
        <v>0</v>
      </c>
      <c r="E26" s="180">
        <v>0</v>
      </c>
      <c r="F26" s="180">
        <v>5.7000000000000002E-2</v>
      </c>
      <c r="G26" s="180">
        <v>0</v>
      </c>
      <c r="H26" s="180">
        <v>0</v>
      </c>
      <c r="I26" s="220">
        <v>0.10100000000000001</v>
      </c>
    </row>
    <row r="27" spans="1:9" ht="15.75" customHeight="1">
      <c r="A27" s="222" t="s">
        <v>299</v>
      </c>
      <c r="B27" s="849"/>
      <c r="C27" s="849"/>
      <c r="D27" s="180">
        <v>0</v>
      </c>
      <c r="E27" s="180">
        <v>0</v>
      </c>
      <c r="F27" s="180">
        <v>2.3E-2</v>
      </c>
      <c r="G27" s="180">
        <v>0</v>
      </c>
      <c r="H27" s="180">
        <v>0</v>
      </c>
      <c r="I27" s="220">
        <v>0.41699999999999998</v>
      </c>
    </row>
    <row r="28" spans="1:9" ht="15.75" customHeight="1">
      <c r="A28" s="222" t="s">
        <v>311</v>
      </c>
      <c r="B28" s="849"/>
      <c r="C28" s="849"/>
      <c r="D28" s="180">
        <v>0</v>
      </c>
      <c r="E28" s="180">
        <v>0</v>
      </c>
      <c r="F28" s="180">
        <v>46.341999999999999</v>
      </c>
      <c r="G28" s="180">
        <v>0</v>
      </c>
      <c r="H28" s="180">
        <v>0</v>
      </c>
      <c r="I28" s="220">
        <v>223.08</v>
      </c>
    </row>
    <row r="29" spans="1:9" ht="15.75" customHeight="1">
      <c r="A29" s="355" t="s">
        <v>369</v>
      </c>
      <c r="B29" s="849"/>
      <c r="C29" s="849"/>
      <c r="D29" s="180">
        <v>0</v>
      </c>
      <c r="E29" s="180">
        <v>0</v>
      </c>
      <c r="F29" s="180">
        <v>0.02</v>
      </c>
      <c r="G29" s="180">
        <v>0</v>
      </c>
      <c r="H29" s="180">
        <v>0</v>
      </c>
      <c r="I29" s="220">
        <v>2.1720000000000002</v>
      </c>
    </row>
    <row r="30" spans="1:9" ht="15.75" customHeight="1">
      <c r="A30" s="953" t="s">
        <v>300</v>
      </c>
      <c r="B30" s="954"/>
      <c r="C30" s="955"/>
      <c r="D30" s="694">
        <f>SUM(D16:D29)</f>
        <v>1197.5899999999999</v>
      </c>
      <c r="E30" s="694">
        <f t="shared" ref="E30:I30" si="2">SUM(E16:E29)</f>
        <v>1115.4970000000001</v>
      </c>
      <c r="F30" s="694">
        <f t="shared" si="2"/>
        <v>2234.2170000000001</v>
      </c>
      <c r="G30" s="694">
        <f t="shared" si="2"/>
        <v>6650.0709999999999</v>
      </c>
      <c r="H30" s="694">
        <f t="shared" si="2"/>
        <v>6063.1229999999987</v>
      </c>
      <c r="I30" s="687">
        <f t="shared" si="2"/>
        <v>12290.948</v>
      </c>
    </row>
    <row r="31" spans="1:9" ht="15" customHeight="1" thickBot="1">
      <c r="A31" s="966" t="s">
        <v>315</v>
      </c>
      <c r="B31" s="967"/>
      <c r="C31" s="967"/>
      <c r="D31" s="444">
        <f>D30+D15+D10</f>
        <v>3068.3580000000002</v>
      </c>
      <c r="E31" s="444">
        <f t="shared" ref="E31:I31" si="3">E30+E15+E10</f>
        <v>2882.3330000000005</v>
      </c>
      <c r="F31" s="444">
        <f t="shared" si="3"/>
        <v>4832.0589999999993</v>
      </c>
      <c r="G31" s="444">
        <f t="shared" si="3"/>
        <v>8344.9</v>
      </c>
      <c r="H31" s="444">
        <f t="shared" si="3"/>
        <v>7649.8449999999984</v>
      </c>
      <c r="I31" s="445">
        <f t="shared" si="3"/>
        <v>19759.53</v>
      </c>
    </row>
    <row r="32" spans="1:9" ht="15" customHeight="1">
      <c r="A32" s="903" t="s">
        <v>316</v>
      </c>
      <c r="B32" s="904"/>
      <c r="C32" s="904"/>
      <c r="D32" s="904"/>
      <c r="E32" s="904"/>
      <c r="F32" s="904"/>
      <c r="G32" s="904"/>
      <c r="H32" s="904"/>
      <c r="I32" s="905"/>
    </row>
    <row r="33" spans="1:12" ht="15.75" customHeight="1" thickBot="1">
      <c r="A33" s="963" t="s">
        <v>370</v>
      </c>
      <c r="B33" s="964"/>
      <c r="C33" s="964"/>
      <c r="D33" s="964"/>
      <c r="E33" s="964"/>
      <c r="F33" s="964"/>
      <c r="G33" s="964"/>
      <c r="H33" s="964"/>
      <c r="I33" s="965"/>
    </row>
    <row r="34" spans="1:12" ht="15.75" customHeight="1"/>
    <row r="35" spans="1:12" ht="15.75" customHeight="1">
      <c r="D35" s="109"/>
      <c r="E35" s="109"/>
      <c r="F35" s="109"/>
      <c r="G35" s="109"/>
      <c r="H35" s="109"/>
      <c r="I35" s="109"/>
    </row>
    <row r="36" spans="1:12" ht="15.75" customHeight="1">
      <c r="D36" s="109"/>
      <c r="E36" s="109"/>
      <c r="F36" s="109"/>
      <c r="G36" s="109"/>
      <c r="H36" s="109"/>
      <c r="I36" s="109"/>
      <c r="L36" s="33"/>
    </row>
    <row r="37" spans="1:12" ht="15.75" customHeight="1"/>
    <row r="38" spans="1:12" ht="15.75" customHeight="1"/>
    <row r="45" spans="1:12">
      <c r="D45" s="371"/>
    </row>
    <row r="46" spans="1:12">
      <c r="D46" s="371"/>
    </row>
  </sheetData>
  <mergeCells count="23">
    <mergeCell ref="B11:B14"/>
    <mergeCell ref="C11:C14"/>
    <mergeCell ref="A32:I32"/>
    <mergeCell ref="A33:I33"/>
    <mergeCell ref="A15:C15"/>
    <mergeCell ref="B16:B29"/>
    <mergeCell ref="C16:C29"/>
    <mergeCell ref="A30:C30"/>
    <mergeCell ref="A31:C31"/>
    <mergeCell ref="B6:B9"/>
    <mergeCell ref="C6:C9"/>
    <mergeCell ref="A10:C10"/>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Q53"/>
  <sheetViews>
    <sheetView view="pageBreakPreview" zoomScale="90" zoomScaleNormal="100" zoomScaleSheetLayoutView="90" workbookViewId="0">
      <selection activeCell="J40" sqref="J40"/>
    </sheetView>
  </sheetViews>
  <sheetFormatPr baseColWidth="10" defaultColWidth="11.42578125" defaultRowHeight="12.75"/>
  <cols>
    <col min="1" max="1" width="20.7109375" style="62" customWidth="1"/>
    <col min="2" max="2" width="10.7109375" style="16" customWidth="1"/>
    <col min="3" max="3" width="44.140625" style="111" customWidth="1"/>
    <col min="4" max="9" width="12.7109375" style="16" customWidth="1"/>
    <col min="10" max="10" width="22" style="16" customWidth="1"/>
    <col min="11" max="16384" width="11.42578125" style="16"/>
  </cols>
  <sheetData>
    <row r="1" spans="1:9" ht="15" customHeight="1" thickBot="1">
      <c r="A1" s="956" t="s">
        <v>371</v>
      </c>
      <c r="B1" s="957"/>
      <c r="C1" s="957"/>
      <c r="D1" s="957"/>
      <c r="E1" s="957"/>
      <c r="F1" s="957"/>
      <c r="G1" s="957"/>
      <c r="H1" s="957"/>
      <c r="I1" s="958"/>
    </row>
    <row r="2" spans="1:9" ht="15" customHeight="1">
      <c r="A2" s="968" t="s">
        <v>37</v>
      </c>
      <c r="B2" s="969"/>
      <c r="C2" s="969"/>
      <c r="D2" s="969"/>
      <c r="E2" s="969"/>
      <c r="F2" s="969"/>
      <c r="G2" s="969"/>
      <c r="H2" s="969"/>
      <c r="I2" s="970"/>
    </row>
    <row r="3" spans="1:9" ht="15" customHeight="1">
      <c r="A3" s="971" t="str">
        <f>'Pág.24-C13 '!A3:A5</f>
        <v>País de origen</v>
      </c>
      <c r="B3" s="972" t="s">
        <v>292</v>
      </c>
      <c r="C3" s="973" t="s">
        <v>293</v>
      </c>
      <c r="D3" s="900" t="s">
        <v>271</v>
      </c>
      <c r="E3" s="978"/>
      <c r="F3" s="976"/>
      <c r="G3" s="900" t="s">
        <v>361</v>
      </c>
      <c r="H3" s="901"/>
      <c r="I3" s="902"/>
    </row>
    <row r="4" spans="1:9" ht="15" customHeight="1">
      <c r="A4" s="863"/>
      <c r="B4" s="866"/>
      <c r="C4" s="974"/>
      <c r="D4" s="977">
        <v>2020</v>
      </c>
      <c r="E4" s="898" t="s">
        <v>372</v>
      </c>
      <c r="F4" s="898"/>
      <c r="G4" s="976">
        <v>2020</v>
      </c>
      <c r="H4" s="900" t="str">
        <f>+E4</f>
        <v>Ene- nov</v>
      </c>
      <c r="I4" s="902"/>
    </row>
    <row r="5" spans="1:9" ht="15" customHeight="1">
      <c r="A5" s="912"/>
      <c r="B5" s="867"/>
      <c r="C5" s="975"/>
      <c r="D5" s="886"/>
      <c r="E5" s="674">
        <v>2020</v>
      </c>
      <c r="F5" s="674">
        <v>2021</v>
      </c>
      <c r="G5" s="886"/>
      <c r="H5" s="556">
        <v>2020</v>
      </c>
      <c r="I5" s="686">
        <f>F5</f>
        <v>2021</v>
      </c>
    </row>
    <row r="6" spans="1:9" ht="25.5">
      <c r="A6" s="400" t="s">
        <v>344</v>
      </c>
      <c r="B6" s="673">
        <v>41015000</v>
      </c>
      <c r="C6" s="341" t="s">
        <v>331</v>
      </c>
      <c r="D6" s="180">
        <v>0</v>
      </c>
      <c r="E6" s="180">
        <v>0</v>
      </c>
      <c r="F6" s="180">
        <v>0</v>
      </c>
      <c r="G6" s="180">
        <v>0</v>
      </c>
      <c r="H6" s="180">
        <v>0</v>
      </c>
      <c r="I6" s="220">
        <v>0</v>
      </c>
    </row>
    <row r="7" spans="1:9" ht="15" customHeight="1">
      <c r="A7" s="880" t="s">
        <v>300</v>
      </c>
      <c r="B7" s="881"/>
      <c r="C7" s="882"/>
      <c r="D7" s="452">
        <f t="shared" ref="D7:I7" si="0">SUM(D6:D6)</f>
        <v>0</v>
      </c>
      <c r="E7" s="452">
        <f t="shared" si="0"/>
        <v>0</v>
      </c>
      <c r="F7" s="452">
        <f t="shared" si="0"/>
        <v>0</v>
      </c>
      <c r="G7" s="452">
        <f t="shared" si="0"/>
        <v>0</v>
      </c>
      <c r="H7" s="452">
        <f t="shared" si="0"/>
        <v>0</v>
      </c>
      <c r="I7" s="687">
        <f t="shared" si="0"/>
        <v>0</v>
      </c>
    </row>
    <row r="8" spans="1:9" ht="17.25" customHeight="1">
      <c r="A8" s="527" t="s">
        <v>323</v>
      </c>
      <c r="B8" s="982" t="s">
        <v>345</v>
      </c>
      <c r="C8" s="848" t="s">
        <v>346</v>
      </c>
      <c r="D8" s="180">
        <v>30.48</v>
      </c>
      <c r="E8" s="180">
        <v>30.48</v>
      </c>
      <c r="F8" s="180">
        <v>32.65</v>
      </c>
      <c r="G8" s="180">
        <v>72.168999999999997</v>
      </c>
      <c r="H8" s="180">
        <v>72.168999999999997</v>
      </c>
      <c r="I8" s="220">
        <v>103.857</v>
      </c>
    </row>
    <row r="9" spans="1:9" ht="17.25" customHeight="1">
      <c r="A9" s="527" t="s">
        <v>344</v>
      </c>
      <c r="B9" s="983"/>
      <c r="C9" s="849"/>
      <c r="D9" s="180">
        <v>38.741</v>
      </c>
      <c r="E9" s="180">
        <v>38.741</v>
      </c>
      <c r="F9" s="180">
        <v>37.520000000000003</v>
      </c>
      <c r="G9" s="180">
        <v>67.66</v>
      </c>
      <c r="H9" s="180">
        <v>67.66</v>
      </c>
      <c r="I9" s="220">
        <v>165.79900000000001</v>
      </c>
    </row>
    <row r="10" spans="1:9" ht="17.25" customHeight="1">
      <c r="A10" s="527" t="s">
        <v>347</v>
      </c>
      <c r="B10" s="983"/>
      <c r="C10" s="849"/>
      <c r="D10" s="180">
        <v>0</v>
      </c>
      <c r="E10" s="180">
        <v>0</v>
      </c>
      <c r="F10" s="180">
        <v>35.036000000000001</v>
      </c>
      <c r="G10" s="180">
        <v>0</v>
      </c>
      <c r="H10" s="180">
        <v>0</v>
      </c>
      <c r="I10" s="220">
        <v>156.934</v>
      </c>
    </row>
    <row r="11" spans="1:9" ht="17.25" customHeight="1">
      <c r="A11" s="527" t="s">
        <v>340</v>
      </c>
      <c r="B11" s="983"/>
      <c r="C11" s="849"/>
      <c r="D11" s="180">
        <v>0</v>
      </c>
      <c r="E11" s="180">
        <v>0</v>
      </c>
      <c r="F11" s="180">
        <v>25.65</v>
      </c>
      <c r="G11" s="180">
        <v>0</v>
      </c>
      <c r="H11" s="180">
        <v>0</v>
      </c>
      <c r="I11" s="220">
        <v>75.113</v>
      </c>
    </row>
    <row r="12" spans="1:9" ht="17.25" customHeight="1">
      <c r="A12" s="527" t="s">
        <v>303</v>
      </c>
      <c r="B12" s="983"/>
      <c r="C12" s="849"/>
      <c r="D12" s="180">
        <v>0</v>
      </c>
      <c r="E12" s="180">
        <v>0</v>
      </c>
      <c r="F12" s="180">
        <v>7.71</v>
      </c>
      <c r="G12" s="180">
        <v>0</v>
      </c>
      <c r="H12" s="180">
        <v>0</v>
      </c>
      <c r="I12" s="220">
        <v>19.873999999999999</v>
      </c>
    </row>
    <row r="13" spans="1:9" ht="15" customHeight="1">
      <c r="A13" s="987" t="s">
        <v>300</v>
      </c>
      <c r="B13" s="881"/>
      <c r="C13" s="882"/>
      <c r="D13" s="694">
        <f>SUM(D8:D12)</f>
        <v>69.221000000000004</v>
      </c>
      <c r="E13" s="694">
        <f t="shared" ref="E13:I13" si="1">SUM(E8:E12)</f>
        <v>69.221000000000004</v>
      </c>
      <c r="F13" s="694">
        <f t="shared" si="1"/>
        <v>138.566</v>
      </c>
      <c r="G13" s="694">
        <f t="shared" si="1"/>
        <v>139.82900000000001</v>
      </c>
      <c r="H13" s="694">
        <f t="shared" si="1"/>
        <v>139.82900000000001</v>
      </c>
      <c r="I13" s="687">
        <f t="shared" si="1"/>
        <v>521.577</v>
      </c>
    </row>
    <row r="14" spans="1:9" ht="15" customHeight="1">
      <c r="A14" s="617" t="s">
        <v>323</v>
      </c>
      <c r="B14" s="846" t="s">
        <v>350</v>
      </c>
      <c r="C14" s="960" t="s">
        <v>351</v>
      </c>
      <c r="D14" s="231">
        <v>18.29</v>
      </c>
      <c r="E14" s="231">
        <v>0</v>
      </c>
      <c r="F14" s="231">
        <v>30.74</v>
      </c>
      <c r="G14" s="231">
        <v>52.29</v>
      </c>
      <c r="H14" s="231">
        <v>0</v>
      </c>
      <c r="I14" s="220">
        <v>140.27199999999999</v>
      </c>
    </row>
    <row r="15" spans="1:9" ht="15" customHeight="1">
      <c r="A15" s="618" t="s">
        <v>347</v>
      </c>
      <c r="B15" s="847"/>
      <c r="C15" s="961"/>
      <c r="D15" s="231">
        <v>2.9529999999999998</v>
      </c>
      <c r="E15" s="231">
        <v>2.9529999999999998</v>
      </c>
      <c r="F15" s="231">
        <v>0</v>
      </c>
      <c r="G15" s="231">
        <v>25.573</v>
      </c>
      <c r="H15" s="231">
        <v>25.573</v>
      </c>
      <c r="I15" s="220">
        <v>0</v>
      </c>
    </row>
    <row r="16" spans="1:9" ht="15" customHeight="1">
      <c r="A16" s="618" t="s">
        <v>344</v>
      </c>
      <c r="B16" s="847"/>
      <c r="C16" s="961"/>
      <c r="D16" s="231">
        <v>1.234</v>
      </c>
      <c r="E16" s="231">
        <v>0</v>
      </c>
      <c r="F16" s="231">
        <v>0</v>
      </c>
      <c r="G16" s="231">
        <v>15.257</v>
      </c>
      <c r="H16" s="231">
        <v>0</v>
      </c>
      <c r="I16" s="220">
        <v>0</v>
      </c>
    </row>
    <row r="17" spans="1:9" ht="17.25" customHeight="1">
      <c r="A17" s="404" t="s">
        <v>373</v>
      </c>
      <c r="B17" s="945"/>
      <c r="C17" s="962"/>
      <c r="D17" s="180">
        <v>0</v>
      </c>
      <c r="E17" s="180">
        <v>0</v>
      </c>
      <c r="F17" s="180">
        <v>1.7999999999999999E-2</v>
      </c>
      <c r="G17" s="180">
        <v>0</v>
      </c>
      <c r="H17" s="180">
        <v>0</v>
      </c>
      <c r="I17" s="220">
        <v>1.4450000000000001</v>
      </c>
    </row>
    <row r="18" spans="1:9" ht="15" customHeight="1">
      <c r="A18" s="880" t="s">
        <v>300</v>
      </c>
      <c r="B18" s="881"/>
      <c r="C18" s="882"/>
      <c r="D18" s="694">
        <f>SUM(D14:D17)</f>
        <v>22.476999999999997</v>
      </c>
      <c r="E18" s="694">
        <f t="shared" ref="E18:I18" si="2">SUM(E14:E17)</f>
        <v>2.9529999999999998</v>
      </c>
      <c r="F18" s="694">
        <f t="shared" si="2"/>
        <v>30.757999999999999</v>
      </c>
      <c r="G18" s="694">
        <f t="shared" si="2"/>
        <v>93.12</v>
      </c>
      <c r="H18" s="694">
        <f t="shared" si="2"/>
        <v>25.573</v>
      </c>
      <c r="I18" s="687">
        <f t="shared" si="2"/>
        <v>141.71699999999998</v>
      </c>
    </row>
    <row r="19" spans="1:9" ht="15" customHeight="1">
      <c r="A19" s="984" t="s">
        <v>315</v>
      </c>
      <c r="B19" s="985"/>
      <c r="C19" s="986"/>
      <c r="D19" s="190">
        <f>D18+D13+D7</f>
        <v>91.698000000000008</v>
      </c>
      <c r="E19" s="190">
        <f t="shared" ref="E19:I19" si="3">E18+E13+E7</f>
        <v>72.174000000000007</v>
      </c>
      <c r="F19" s="190">
        <f t="shared" si="3"/>
        <v>169.32400000000001</v>
      </c>
      <c r="G19" s="190">
        <f t="shared" si="3"/>
        <v>232.94900000000001</v>
      </c>
      <c r="H19" s="190">
        <f t="shared" si="3"/>
        <v>165.40200000000002</v>
      </c>
      <c r="I19" s="403">
        <f t="shared" si="3"/>
        <v>663.29399999999998</v>
      </c>
    </row>
    <row r="20" spans="1:9" ht="15" customHeight="1">
      <c r="A20" s="979" t="s">
        <v>316</v>
      </c>
      <c r="B20" s="980"/>
      <c r="C20" s="980"/>
      <c r="D20" s="980"/>
      <c r="E20" s="980"/>
      <c r="F20" s="980"/>
      <c r="G20" s="980"/>
      <c r="H20" s="980"/>
      <c r="I20" s="981"/>
    </row>
    <row r="21" spans="1:9" ht="15" customHeight="1" thickBot="1">
      <c r="A21" s="919" t="s">
        <v>290</v>
      </c>
      <c r="B21" s="920"/>
      <c r="C21" s="920"/>
      <c r="D21" s="920"/>
      <c r="E21" s="920"/>
      <c r="F21" s="920"/>
      <c r="G21" s="920"/>
      <c r="H21" s="920"/>
      <c r="I21" s="921"/>
    </row>
    <row r="22" spans="1:9" ht="15" customHeight="1">
      <c r="A22" s="188"/>
      <c r="B22" s="187"/>
      <c r="C22" s="187"/>
      <c r="D22" s="186"/>
      <c r="E22" s="186"/>
      <c r="F22" s="186"/>
      <c r="G22" s="186"/>
      <c r="H22" s="186"/>
      <c r="I22" s="186"/>
    </row>
    <row r="23" spans="1:9" ht="15" customHeight="1">
      <c r="A23" s="188"/>
      <c r="B23" s="187"/>
      <c r="C23" s="187"/>
      <c r="D23" s="186"/>
      <c r="E23" s="186"/>
      <c r="F23" s="186"/>
      <c r="G23" s="186"/>
      <c r="H23" s="186"/>
      <c r="I23" s="186"/>
    </row>
    <row r="24" spans="1:9" ht="15" customHeight="1">
      <c r="A24" s="188"/>
      <c r="B24" s="187"/>
      <c r="C24" s="187"/>
      <c r="D24" s="186"/>
      <c r="E24" s="186"/>
      <c r="F24" s="186"/>
      <c r="G24" s="186"/>
      <c r="H24" s="186"/>
      <c r="I24" s="186"/>
    </row>
    <row r="25" spans="1:9" ht="15" customHeight="1">
      <c r="A25" s="49"/>
      <c r="B25" s="49"/>
      <c r="C25" s="49"/>
      <c r="D25" s="176"/>
      <c r="E25" s="176"/>
      <c r="F25" s="176"/>
      <c r="G25" s="176"/>
      <c r="H25" s="176"/>
      <c r="I25" s="176"/>
    </row>
    <row r="26" spans="1:9" ht="15" customHeight="1">
      <c r="A26" s="20"/>
      <c r="B26" s="177"/>
      <c r="C26" s="177"/>
      <c r="D26" s="109"/>
      <c r="E26" s="109"/>
      <c r="F26" s="109"/>
      <c r="G26" s="109"/>
      <c r="H26" s="109"/>
      <c r="I26" s="109"/>
    </row>
    <row r="27" spans="1:9" ht="15" customHeight="1">
      <c r="A27" s="20"/>
      <c r="B27" s="177"/>
      <c r="C27" s="177"/>
      <c r="D27" s="109"/>
      <c r="E27" s="109"/>
      <c r="F27" s="109"/>
      <c r="G27" s="109"/>
      <c r="H27" s="109"/>
      <c r="I27" s="109"/>
    </row>
    <row r="28" spans="1:9" ht="15" customHeight="1">
      <c r="A28" s="63"/>
      <c r="B28" s="20"/>
      <c r="C28" s="110"/>
      <c r="D28" s="20"/>
      <c r="E28" s="20"/>
      <c r="F28" s="20"/>
      <c r="G28" s="20"/>
      <c r="H28" s="20"/>
      <c r="I28" s="20"/>
    </row>
    <row r="29" spans="1:9" ht="15" customHeight="1">
      <c r="A29" s="20"/>
      <c r="B29" s="177"/>
      <c r="C29" s="177"/>
      <c r="D29" s="109"/>
      <c r="E29" s="109"/>
      <c r="F29" s="109"/>
      <c r="G29" s="109"/>
      <c r="H29" s="109"/>
      <c r="I29" s="109"/>
    </row>
    <row r="30" spans="1:9" ht="15" customHeight="1">
      <c r="A30" s="20"/>
      <c r="B30" s="177"/>
      <c r="C30" s="177"/>
      <c r="D30" s="109"/>
      <c r="E30" s="109"/>
      <c r="F30" s="109"/>
      <c r="G30" s="109"/>
      <c r="H30" s="109"/>
      <c r="I30" s="109"/>
    </row>
    <row r="31" spans="1:9" ht="15" customHeight="1">
      <c r="A31" s="20"/>
      <c r="B31" s="177"/>
      <c r="C31" s="177"/>
      <c r="D31" s="109"/>
      <c r="E31" s="109"/>
      <c r="F31" s="109"/>
      <c r="G31" s="109"/>
      <c r="H31" s="109"/>
      <c r="I31" s="109"/>
    </row>
    <row r="32" spans="1:9" ht="15" customHeight="1">
      <c r="A32" s="49"/>
      <c r="B32" s="49"/>
      <c r="C32" s="49"/>
      <c r="D32" s="176"/>
      <c r="E32" s="176"/>
      <c r="F32" s="176"/>
      <c r="G32" s="176"/>
      <c r="H32" s="176"/>
      <c r="I32" s="176"/>
    </row>
    <row r="33" spans="1:9" ht="15" customHeight="1">
      <c r="A33" s="49"/>
      <c r="B33" s="49"/>
      <c r="C33" s="49"/>
      <c r="D33" s="176"/>
      <c r="E33" s="176"/>
      <c r="F33" s="176"/>
      <c r="G33" s="176"/>
      <c r="H33" s="176"/>
      <c r="I33" s="176"/>
    </row>
    <row r="34" spans="1:9" ht="15" customHeight="1"/>
    <row r="35" spans="1:9" ht="15" customHeight="1"/>
    <row r="36" spans="1:9" ht="15" customHeight="1"/>
    <row r="37" spans="1:9" ht="15" customHeight="1"/>
    <row r="38" spans="1:9" ht="15" customHeight="1"/>
    <row r="39" spans="1:9" ht="15" customHeight="1">
      <c r="D39" s="191"/>
    </row>
    <row r="40" spans="1:9" ht="15" customHeight="1">
      <c r="D40" s="19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c r="B48" s="16" t="s">
        <v>17</v>
      </c>
    </row>
    <row r="49" spans="1:17" ht="15" customHeight="1">
      <c r="B49" s="16" t="s">
        <v>18</v>
      </c>
    </row>
    <row r="50" spans="1:17" ht="15" customHeight="1">
      <c r="K50" s="48"/>
      <c r="L50" s="48"/>
      <c r="M50" s="48"/>
      <c r="N50" s="48"/>
      <c r="O50" s="48"/>
      <c r="P50" s="48"/>
      <c r="Q50" s="48"/>
    </row>
    <row r="51" spans="1:17" s="48" customFormat="1" ht="15" customHeight="1">
      <c r="A51" s="62"/>
      <c r="B51" s="16"/>
      <c r="C51" s="111"/>
      <c r="D51" s="16"/>
      <c r="E51" s="16"/>
      <c r="F51" s="16"/>
      <c r="G51" s="16"/>
      <c r="H51" s="16"/>
      <c r="I51" s="16"/>
      <c r="K51" s="16"/>
      <c r="L51" s="16"/>
      <c r="M51" s="16"/>
      <c r="N51" s="16"/>
      <c r="O51" s="16"/>
      <c r="P51" s="16"/>
      <c r="Q51" s="16"/>
    </row>
    <row r="52" spans="1:17" ht="15" customHeight="1"/>
    <row r="53" spans="1:17" ht="15" customHeight="1"/>
  </sheetData>
  <mergeCells count="21">
    <mergeCell ref="A21:I21"/>
    <mergeCell ref="A20:I20"/>
    <mergeCell ref="A7:C7"/>
    <mergeCell ref="B8:B12"/>
    <mergeCell ref="A19:C19"/>
    <mergeCell ref="C14:C17"/>
    <mergeCell ref="C8:C12"/>
    <mergeCell ref="A13:C13"/>
    <mergeCell ref="A18:C18"/>
    <mergeCell ref="B14:B17"/>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26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K46"/>
  <sheetViews>
    <sheetView view="pageBreakPreview" topLeftCell="B1" zoomScale="110" zoomScaleNormal="115" zoomScaleSheetLayoutView="110" zoomScalePageLayoutView="85" workbookViewId="0">
      <selection activeCell="J40" sqref="J40"/>
    </sheetView>
  </sheetViews>
  <sheetFormatPr baseColWidth="10" defaultColWidth="11.42578125"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988" t="s">
        <v>374</v>
      </c>
      <c r="B1" s="989"/>
      <c r="C1" s="989"/>
      <c r="D1" s="989"/>
      <c r="E1" s="989"/>
      <c r="F1" s="989"/>
      <c r="G1" s="989"/>
      <c r="H1" s="989"/>
      <c r="I1" s="989"/>
      <c r="J1" s="989"/>
      <c r="K1" s="990"/>
    </row>
    <row r="2" spans="1:11">
      <c r="A2" s="988" t="s">
        <v>375</v>
      </c>
      <c r="B2" s="989"/>
      <c r="C2" s="989"/>
      <c r="D2" s="989"/>
      <c r="E2" s="989"/>
      <c r="F2" s="989"/>
      <c r="G2" s="989"/>
      <c r="H2" s="989"/>
      <c r="I2" s="989"/>
      <c r="J2" s="989"/>
      <c r="K2" s="990"/>
    </row>
    <row r="3" spans="1:11" ht="8.25" customHeight="1" thickBot="1">
      <c r="A3" s="991"/>
      <c r="B3" s="992"/>
      <c r="C3" s="992"/>
      <c r="D3" s="992"/>
      <c r="E3" s="992"/>
      <c r="F3" s="992"/>
      <c r="G3" s="992"/>
      <c r="H3" s="992"/>
      <c r="I3" s="992"/>
      <c r="J3" s="992"/>
      <c r="K3" s="993"/>
    </row>
    <row r="4" spans="1:11" ht="13.5" hidden="1" customHeight="1" thickBot="1">
      <c r="A4" s="991"/>
      <c r="B4" s="992"/>
      <c r="C4" s="992"/>
      <c r="D4" s="992"/>
      <c r="E4" s="992"/>
      <c r="F4" s="992"/>
      <c r="G4" s="992"/>
      <c r="H4" s="992"/>
      <c r="I4" s="992"/>
      <c r="J4" s="992"/>
      <c r="K4" s="993"/>
    </row>
    <row r="5" spans="1:11">
      <c r="A5" s="1000" t="s">
        <v>376</v>
      </c>
      <c r="B5" s="994" t="s">
        <v>377</v>
      </c>
      <c r="C5" s="995"/>
      <c r="D5" s="995"/>
      <c r="E5" s="995"/>
      <c r="F5" s="996"/>
      <c r="G5" s="994" t="s">
        <v>378</v>
      </c>
      <c r="H5" s="995"/>
      <c r="I5" s="995"/>
      <c r="J5" s="995"/>
      <c r="K5" s="996"/>
    </row>
    <row r="6" spans="1:11">
      <c r="A6" s="1001"/>
      <c r="B6" s="1005" t="s">
        <v>379</v>
      </c>
      <c r="C6" s="1006"/>
      <c r="D6" s="1007"/>
      <c r="E6" s="1003" t="s">
        <v>227</v>
      </c>
      <c r="F6" s="1004"/>
      <c r="G6" s="1005" t="s">
        <v>379</v>
      </c>
      <c r="H6" s="1006"/>
      <c r="I6" s="1007"/>
      <c r="J6" s="1003" t="str">
        <f>E6</f>
        <v>Ene - nov</v>
      </c>
      <c r="K6" s="1004"/>
    </row>
    <row r="7" spans="1:11">
      <c r="A7" s="1002"/>
      <c r="B7" s="197">
        <v>2018</v>
      </c>
      <c r="C7" s="198">
        <v>2019</v>
      </c>
      <c r="D7" s="198">
        <v>2020</v>
      </c>
      <c r="E7" s="550">
        <v>2020</v>
      </c>
      <c r="F7" s="695">
        <v>2021</v>
      </c>
      <c r="G7" s="223">
        <v>2018</v>
      </c>
      <c r="H7" s="198">
        <v>2019</v>
      </c>
      <c r="I7" s="550">
        <v>2020</v>
      </c>
      <c r="J7" s="549">
        <v>2020</v>
      </c>
      <c r="K7" s="695">
        <v>2021</v>
      </c>
    </row>
    <row r="8" spans="1:11">
      <c r="A8" s="201" t="s">
        <v>347</v>
      </c>
      <c r="B8" s="524">
        <v>380</v>
      </c>
      <c r="C8" s="551">
        <v>135</v>
      </c>
      <c r="D8" s="551"/>
      <c r="E8" s="551">
        <v>0</v>
      </c>
      <c r="F8" s="696">
        <v>0</v>
      </c>
      <c r="G8" s="524">
        <v>285</v>
      </c>
      <c r="H8" s="551">
        <v>80</v>
      </c>
      <c r="I8" s="551"/>
      <c r="J8" s="228">
        <v>0</v>
      </c>
      <c r="K8" s="697">
        <v>0</v>
      </c>
    </row>
    <row r="9" spans="1:11">
      <c r="A9" s="201" t="s">
        <v>306</v>
      </c>
      <c r="B9" s="525">
        <v>158</v>
      </c>
      <c r="C9" s="552">
        <v>0</v>
      </c>
      <c r="D9" s="552"/>
      <c r="E9" s="551">
        <v>0</v>
      </c>
      <c r="F9" s="696">
        <v>0</v>
      </c>
      <c r="G9" s="524">
        <v>220</v>
      </c>
      <c r="H9" s="551">
        <v>0</v>
      </c>
      <c r="I9" s="551"/>
      <c r="J9" s="513">
        <v>0</v>
      </c>
      <c r="K9" s="698">
        <v>0</v>
      </c>
    </row>
    <row r="10" spans="1:11">
      <c r="A10" s="467" t="s">
        <v>276</v>
      </c>
      <c r="B10" s="468">
        <v>0</v>
      </c>
      <c r="C10" s="469">
        <v>0</v>
      </c>
      <c r="D10" s="469">
        <v>25873</v>
      </c>
      <c r="E10" s="470">
        <v>14798</v>
      </c>
      <c r="F10" s="471">
        <v>18652</v>
      </c>
      <c r="G10" s="472">
        <v>0</v>
      </c>
      <c r="H10" s="470">
        <v>0</v>
      </c>
      <c r="I10" s="470">
        <v>22857.876</v>
      </c>
      <c r="J10" s="470">
        <v>3418.8</v>
      </c>
      <c r="K10" s="473">
        <v>19366.633000000002</v>
      </c>
    </row>
    <row r="11" spans="1:11" ht="13.5" thickBot="1">
      <c r="A11" s="199" t="s">
        <v>315</v>
      </c>
      <c r="B11" s="200">
        <f t="shared" ref="B11:H11" si="0">SUM(B8:B10)</f>
        <v>538</v>
      </c>
      <c r="C11" s="200">
        <f t="shared" si="0"/>
        <v>135</v>
      </c>
      <c r="D11" s="200">
        <f t="shared" si="0"/>
        <v>25873</v>
      </c>
      <c r="E11" s="200">
        <f t="shared" si="0"/>
        <v>14798</v>
      </c>
      <c r="F11" s="200">
        <f t="shared" si="0"/>
        <v>18652</v>
      </c>
      <c r="G11" s="200">
        <f t="shared" si="0"/>
        <v>505</v>
      </c>
      <c r="H11" s="200">
        <f t="shared" si="0"/>
        <v>80</v>
      </c>
      <c r="I11" s="200">
        <v>22857.876</v>
      </c>
      <c r="J11" s="200">
        <v>13451</v>
      </c>
      <c r="K11" s="405">
        <v>26313</v>
      </c>
    </row>
    <row r="12" spans="1:11" ht="13.5" thickBot="1">
      <c r="A12" s="997" t="s">
        <v>380</v>
      </c>
      <c r="B12" s="998"/>
      <c r="C12" s="998"/>
      <c r="D12" s="998"/>
      <c r="E12" s="998"/>
      <c r="F12" s="998"/>
      <c r="G12" s="998"/>
      <c r="H12" s="998"/>
      <c r="I12" s="998"/>
      <c r="J12" s="998"/>
      <c r="K12" s="999"/>
    </row>
    <row r="31" spans="5:5">
      <c r="E31" s="370"/>
    </row>
    <row r="38" spans="2:5">
      <c r="E38" s="370"/>
    </row>
    <row r="45" spans="2:5">
      <c r="B45" t="s">
        <v>17</v>
      </c>
    </row>
    <row r="46" spans="2:5">
      <c r="B46" t="s">
        <v>18</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27</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AS40"/>
  <sheetViews>
    <sheetView view="pageBreakPreview" zoomScale="80" zoomScaleNormal="100" zoomScaleSheetLayoutView="80" workbookViewId="0">
      <selection activeCell="J40" sqref="J40"/>
    </sheetView>
  </sheetViews>
  <sheetFormatPr baseColWidth="10" defaultColWidth="11.42578125" defaultRowHeight="12.75"/>
  <cols>
    <col min="1" max="1" width="130.7109375" style="377" customWidth="1"/>
    <col min="2" max="26" width="11.42578125" style="377" customWidth="1"/>
    <col min="27" max="27" width="10.7109375" style="377" customWidth="1"/>
    <col min="28" max="42" width="10.7109375" style="388" customWidth="1"/>
    <col min="43" max="43" width="10.7109375" style="377" customWidth="1"/>
    <col min="44" max="44" width="12.85546875" style="377" bestFit="1" customWidth="1"/>
    <col min="45" max="258" width="11.42578125" style="377"/>
    <col min="259" max="259" width="130.7109375" style="377" customWidth="1"/>
    <col min="260" max="284" width="11.42578125" style="377"/>
    <col min="285" max="299" width="10.7109375" style="377" customWidth="1"/>
    <col min="300" max="300" width="12.85546875" style="377" bestFit="1" customWidth="1"/>
    <col min="301" max="514" width="11.42578125" style="377"/>
    <col min="515" max="515" width="130.7109375" style="377" customWidth="1"/>
    <col min="516" max="540" width="11.42578125" style="377"/>
    <col min="541" max="555" width="10.7109375" style="377" customWidth="1"/>
    <col min="556" max="556" width="12.85546875" style="377" bestFit="1" customWidth="1"/>
    <col min="557" max="770" width="11.42578125" style="377"/>
    <col min="771" max="771" width="130.7109375" style="377" customWidth="1"/>
    <col min="772" max="796" width="11.42578125" style="377"/>
    <col min="797" max="811" width="10.7109375" style="377" customWidth="1"/>
    <col min="812" max="812" width="12.85546875" style="377" bestFit="1" customWidth="1"/>
    <col min="813" max="1026" width="11.42578125" style="377"/>
    <col min="1027" max="1027" width="130.7109375" style="377" customWidth="1"/>
    <col min="1028" max="1052" width="11.42578125" style="377"/>
    <col min="1053" max="1067" width="10.7109375" style="377" customWidth="1"/>
    <col min="1068" max="1068" width="12.85546875" style="377" bestFit="1" customWidth="1"/>
    <col min="1069" max="1282" width="11.42578125" style="377"/>
    <col min="1283" max="1283" width="130.7109375" style="377" customWidth="1"/>
    <col min="1284" max="1308" width="11.42578125" style="377"/>
    <col min="1309" max="1323" width="10.7109375" style="377" customWidth="1"/>
    <col min="1324" max="1324" width="12.85546875" style="377" bestFit="1" customWidth="1"/>
    <col min="1325" max="1538" width="11.42578125" style="377"/>
    <col min="1539" max="1539" width="130.7109375" style="377" customWidth="1"/>
    <col min="1540" max="1564" width="11.42578125" style="377"/>
    <col min="1565" max="1579" width="10.7109375" style="377" customWidth="1"/>
    <col min="1580" max="1580" width="12.85546875" style="377" bestFit="1" customWidth="1"/>
    <col min="1581" max="1794" width="11.42578125" style="377"/>
    <col min="1795" max="1795" width="130.7109375" style="377" customWidth="1"/>
    <col min="1796" max="1820" width="11.42578125" style="377"/>
    <col min="1821" max="1835" width="10.7109375" style="377" customWidth="1"/>
    <col min="1836" max="1836" width="12.85546875" style="377" bestFit="1" customWidth="1"/>
    <col min="1837" max="2050" width="11.42578125" style="377"/>
    <col min="2051" max="2051" width="130.7109375" style="377" customWidth="1"/>
    <col min="2052" max="2076" width="11.42578125" style="377"/>
    <col min="2077" max="2091" width="10.7109375" style="377" customWidth="1"/>
    <col min="2092" max="2092" width="12.85546875" style="377" bestFit="1" customWidth="1"/>
    <col min="2093" max="2306" width="11.42578125" style="377"/>
    <col min="2307" max="2307" width="130.7109375" style="377" customWidth="1"/>
    <col min="2308" max="2332" width="11.42578125" style="377"/>
    <col min="2333" max="2347" width="10.7109375" style="377" customWidth="1"/>
    <col min="2348" max="2348" width="12.85546875" style="377" bestFit="1" customWidth="1"/>
    <col min="2349" max="2562" width="11.42578125" style="377"/>
    <col min="2563" max="2563" width="130.7109375" style="377" customWidth="1"/>
    <col min="2564" max="2588" width="11.42578125" style="377"/>
    <col min="2589" max="2603" width="10.7109375" style="377" customWidth="1"/>
    <col min="2604" max="2604" width="12.85546875" style="377" bestFit="1" customWidth="1"/>
    <col min="2605" max="2818" width="11.42578125" style="377"/>
    <col min="2819" max="2819" width="130.7109375" style="377" customWidth="1"/>
    <col min="2820" max="2844" width="11.42578125" style="377"/>
    <col min="2845" max="2859" width="10.7109375" style="377" customWidth="1"/>
    <col min="2860" max="2860" width="12.85546875" style="377" bestFit="1" customWidth="1"/>
    <col min="2861" max="3074" width="11.42578125" style="377"/>
    <col min="3075" max="3075" width="130.7109375" style="377" customWidth="1"/>
    <col min="3076" max="3100" width="11.42578125" style="377"/>
    <col min="3101" max="3115" width="10.7109375" style="377" customWidth="1"/>
    <col min="3116" max="3116" width="12.85546875" style="377" bestFit="1" customWidth="1"/>
    <col min="3117" max="3330" width="11.42578125" style="377"/>
    <col min="3331" max="3331" width="130.7109375" style="377" customWidth="1"/>
    <col min="3332" max="3356" width="11.42578125" style="377"/>
    <col min="3357" max="3371" width="10.7109375" style="377" customWidth="1"/>
    <col min="3372" max="3372" width="12.85546875" style="377" bestFit="1" customWidth="1"/>
    <col min="3373" max="3586" width="11.42578125" style="377"/>
    <col min="3587" max="3587" width="130.7109375" style="377" customWidth="1"/>
    <col min="3588" max="3612" width="11.42578125" style="377"/>
    <col min="3613" max="3627" width="10.7109375" style="377" customWidth="1"/>
    <col min="3628" max="3628" width="12.85546875" style="377" bestFit="1" customWidth="1"/>
    <col min="3629" max="3842" width="11.42578125" style="377"/>
    <col min="3843" max="3843" width="130.7109375" style="377" customWidth="1"/>
    <col min="3844" max="3868" width="11.42578125" style="377"/>
    <col min="3869" max="3883" width="10.7109375" style="377" customWidth="1"/>
    <col min="3884" max="3884" width="12.85546875" style="377" bestFit="1" customWidth="1"/>
    <col min="3885" max="4098" width="11.42578125" style="377"/>
    <col min="4099" max="4099" width="130.7109375" style="377" customWidth="1"/>
    <col min="4100" max="4124" width="11.42578125" style="377"/>
    <col min="4125" max="4139" width="10.7109375" style="377" customWidth="1"/>
    <col min="4140" max="4140" width="12.85546875" style="377" bestFit="1" customWidth="1"/>
    <col min="4141" max="4354" width="11.42578125" style="377"/>
    <col min="4355" max="4355" width="130.7109375" style="377" customWidth="1"/>
    <col min="4356" max="4380" width="11.42578125" style="377"/>
    <col min="4381" max="4395" width="10.7109375" style="377" customWidth="1"/>
    <col min="4396" max="4396" width="12.85546875" style="377" bestFit="1" customWidth="1"/>
    <col min="4397" max="4610" width="11.42578125" style="377"/>
    <col min="4611" max="4611" width="130.7109375" style="377" customWidth="1"/>
    <col min="4612" max="4636" width="11.42578125" style="377"/>
    <col min="4637" max="4651" width="10.7109375" style="377" customWidth="1"/>
    <col min="4652" max="4652" width="12.85546875" style="377" bestFit="1" customWidth="1"/>
    <col min="4653" max="4866" width="11.42578125" style="377"/>
    <col min="4867" max="4867" width="130.7109375" style="377" customWidth="1"/>
    <col min="4868" max="4892" width="11.42578125" style="377"/>
    <col min="4893" max="4907" width="10.7109375" style="377" customWidth="1"/>
    <col min="4908" max="4908" width="12.85546875" style="377" bestFit="1" customWidth="1"/>
    <col min="4909" max="5122" width="11.42578125" style="377"/>
    <col min="5123" max="5123" width="130.7109375" style="377" customWidth="1"/>
    <col min="5124" max="5148" width="11.42578125" style="377"/>
    <col min="5149" max="5163" width="10.7109375" style="377" customWidth="1"/>
    <col min="5164" max="5164" width="12.85546875" style="377" bestFit="1" customWidth="1"/>
    <col min="5165" max="5378" width="11.42578125" style="377"/>
    <col min="5379" max="5379" width="130.7109375" style="377" customWidth="1"/>
    <col min="5380" max="5404" width="11.42578125" style="377"/>
    <col min="5405" max="5419" width="10.7109375" style="377" customWidth="1"/>
    <col min="5420" max="5420" width="12.85546875" style="377" bestFit="1" customWidth="1"/>
    <col min="5421" max="5634" width="11.42578125" style="377"/>
    <col min="5635" max="5635" width="130.7109375" style="377" customWidth="1"/>
    <col min="5636" max="5660" width="11.42578125" style="377"/>
    <col min="5661" max="5675" width="10.7109375" style="377" customWidth="1"/>
    <col min="5676" max="5676" width="12.85546875" style="377" bestFit="1" customWidth="1"/>
    <col min="5677" max="5890" width="11.42578125" style="377"/>
    <col min="5891" max="5891" width="130.7109375" style="377" customWidth="1"/>
    <col min="5892" max="5916" width="11.42578125" style="377"/>
    <col min="5917" max="5931" width="10.7109375" style="377" customWidth="1"/>
    <col min="5932" max="5932" width="12.85546875" style="377" bestFit="1" customWidth="1"/>
    <col min="5933" max="6146" width="11.42578125" style="377"/>
    <col min="6147" max="6147" width="130.7109375" style="377" customWidth="1"/>
    <col min="6148" max="6172" width="11.42578125" style="377"/>
    <col min="6173" max="6187" width="10.7109375" style="377" customWidth="1"/>
    <col min="6188" max="6188" width="12.85546875" style="377" bestFit="1" customWidth="1"/>
    <col min="6189" max="6402" width="11.42578125" style="377"/>
    <col min="6403" max="6403" width="130.7109375" style="377" customWidth="1"/>
    <col min="6404" max="6428" width="11.42578125" style="377"/>
    <col min="6429" max="6443" width="10.7109375" style="377" customWidth="1"/>
    <col min="6444" max="6444" width="12.85546875" style="377" bestFit="1" customWidth="1"/>
    <col min="6445" max="6658" width="11.42578125" style="377"/>
    <col min="6659" max="6659" width="130.7109375" style="377" customWidth="1"/>
    <col min="6660" max="6684" width="11.42578125" style="377"/>
    <col min="6685" max="6699" width="10.7109375" style="377" customWidth="1"/>
    <col min="6700" max="6700" width="12.85546875" style="377" bestFit="1" customWidth="1"/>
    <col min="6701" max="6914" width="11.42578125" style="377"/>
    <col min="6915" max="6915" width="130.7109375" style="377" customWidth="1"/>
    <col min="6916" max="6940" width="11.42578125" style="377"/>
    <col min="6941" max="6955" width="10.7109375" style="377" customWidth="1"/>
    <col min="6956" max="6956" width="12.85546875" style="377" bestFit="1" customWidth="1"/>
    <col min="6957" max="7170" width="11.42578125" style="377"/>
    <col min="7171" max="7171" width="130.7109375" style="377" customWidth="1"/>
    <col min="7172" max="7196" width="11.42578125" style="377"/>
    <col min="7197" max="7211" width="10.7109375" style="377" customWidth="1"/>
    <col min="7212" max="7212" width="12.85546875" style="377" bestFit="1" customWidth="1"/>
    <col min="7213" max="7426" width="11.42578125" style="377"/>
    <col min="7427" max="7427" width="130.7109375" style="377" customWidth="1"/>
    <col min="7428" max="7452" width="11.42578125" style="377"/>
    <col min="7453" max="7467" width="10.7109375" style="377" customWidth="1"/>
    <col min="7468" max="7468" width="12.85546875" style="377" bestFit="1" customWidth="1"/>
    <col min="7469" max="7682" width="11.42578125" style="377"/>
    <col min="7683" max="7683" width="130.7109375" style="377" customWidth="1"/>
    <col min="7684" max="7708" width="11.42578125" style="377"/>
    <col min="7709" max="7723" width="10.7109375" style="377" customWidth="1"/>
    <col min="7724" max="7724" width="12.85546875" style="377" bestFit="1" customWidth="1"/>
    <col min="7725" max="7938" width="11.42578125" style="377"/>
    <col min="7939" max="7939" width="130.7109375" style="377" customWidth="1"/>
    <col min="7940" max="7964" width="11.42578125" style="377"/>
    <col min="7965" max="7979" width="10.7109375" style="377" customWidth="1"/>
    <col min="7980" max="7980" width="12.85546875" style="377" bestFit="1" customWidth="1"/>
    <col min="7981" max="8194" width="11.42578125" style="377"/>
    <col min="8195" max="8195" width="130.7109375" style="377" customWidth="1"/>
    <col min="8196" max="8220" width="11.42578125" style="377"/>
    <col min="8221" max="8235" width="10.7109375" style="377" customWidth="1"/>
    <col min="8236" max="8236" width="12.85546875" style="377" bestFit="1" customWidth="1"/>
    <col min="8237" max="8450" width="11.42578125" style="377"/>
    <col min="8451" max="8451" width="130.7109375" style="377" customWidth="1"/>
    <col min="8452" max="8476" width="11.42578125" style="377"/>
    <col min="8477" max="8491" width="10.7109375" style="377" customWidth="1"/>
    <col min="8492" max="8492" width="12.85546875" style="377" bestFit="1" customWidth="1"/>
    <col min="8493" max="8706" width="11.42578125" style="377"/>
    <col min="8707" max="8707" width="130.7109375" style="377" customWidth="1"/>
    <col min="8708" max="8732" width="11.42578125" style="377"/>
    <col min="8733" max="8747" width="10.7109375" style="377" customWidth="1"/>
    <col min="8748" max="8748" width="12.85546875" style="377" bestFit="1" customWidth="1"/>
    <col min="8749" max="8962" width="11.42578125" style="377"/>
    <col min="8963" max="8963" width="130.7109375" style="377" customWidth="1"/>
    <col min="8964" max="8988" width="11.42578125" style="377"/>
    <col min="8989" max="9003" width="10.7109375" style="377" customWidth="1"/>
    <col min="9004" max="9004" width="12.85546875" style="377" bestFit="1" customWidth="1"/>
    <col min="9005" max="9218" width="11.42578125" style="377"/>
    <col min="9219" max="9219" width="130.7109375" style="377" customWidth="1"/>
    <col min="9220" max="9244" width="11.42578125" style="377"/>
    <col min="9245" max="9259" width="10.7109375" style="377" customWidth="1"/>
    <col min="9260" max="9260" width="12.85546875" style="377" bestFit="1" customWidth="1"/>
    <col min="9261" max="9474" width="11.42578125" style="377"/>
    <col min="9475" max="9475" width="130.7109375" style="377" customWidth="1"/>
    <col min="9476" max="9500" width="11.42578125" style="377"/>
    <col min="9501" max="9515" width="10.7109375" style="377" customWidth="1"/>
    <col min="9516" max="9516" width="12.85546875" style="377" bestFit="1" customWidth="1"/>
    <col min="9517" max="9730" width="11.42578125" style="377"/>
    <col min="9731" max="9731" width="130.7109375" style="377" customWidth="1"/>
    <col min="9732" max="9756" width="11.42578125" style="377"/>
    <col min="9757" max="9771" width="10.7109375" style="377" customWidth="1"/>
    <col min="9772" max="9772" width="12.85546875" style="377" bestFit="1" customWidth="1"/>
    <col min="9773" max="9986" width="11.42578125" style="377"/>
    <col min="9987" max="9987" width="130.7109375" style="377" customWidth="1"/>
    <col min="9988" max="10012" width="11.42578125" style="377"/>
    <col min="10013" max="10027" width="10.7109375" style="377" customWidth="1"/>
    <col min="10028" max="10028" width="12.85546875" style="377" bestFit="1" customWidth="1"/>
    <col min="10029" max="10242" width="11.42578125" style="377"/>
    <col min="10243" max="10243" width="130.7109375" style="377" customWidth="1"/>
    <col min="10244" max="10268" width="11.42578125" style="377"/>
    <col min="10269" max="10283" width="10.7109375" style="377" customWidth="1"/>
    <col min="10284" max="10284" width="12.85546875" style="377" bestFit="1" customWidth="1"/>
    <col min="10285" max="10498" width="11.42578125" style="377"/>
    <col min="10499" max="10499" width="130.7109375" style="377" customWidth="1"/>
    <col min="10500" max="10524" width="11.42578125" style="377"/>
    <col min="10525" max="10539" width="10.7109375" style="377" customWidth="1"/>
    <col min="10540" max="10540" width="12.85546875" style="377" bestFit="1" customWidth="1"/>
    <col min="10541" max="10754" width="11.42578125" style="377"/>
    <col min="10755" max="10755" width="130.7109375" style="377" customWidth="1"/>
    <col min="10756" max="10780" width="11.42578125" style="377"/>
    <col min="10781" max="10795" width="10.7109375" style="377" customWidth="1"/>
    <col min="10796" max="10796" width="12.85546875" style="377" bestFit="1" customWidth="1"/>
    <col min="10797" max="11010" width="11.42578125" style="377"/>
    <col min="11011" max="11011" width="130.7109375" style="377" customWidth="1"/>
    <col min="11012" max="11036" width="11.42578125" style="377"/>
    <col min="11037" max="11051" width="10.7109375" style="377" customWidth="1"/>
    <col min="11052" max="11052" width="12.85546875" style="377" bestFit="1" customWidth="1"/>
    <col min="11053" max="11266" width="11.42578125" style="377"/>
    <col min="11267" max="11267" width="130.7109375" style="377" customWidth="1"/>
    <col min="11268" max="11292" width="11.42578125" style="377"/>
    <col min="11293" max="11307" width="10.7109375" style="377" customWidth="1"/>
    <col min="11308" max="11308" width="12.85546875" style="377" bestFit="1" customWidth="1"/>
    <col min="11309" max="11522" width="11.42578125" style="377"/>
    <col min="11523" max="11523" width="130.7109375" style="377" customWidth="1"/>
    <col min="11524" max="11548" width="11.42578125" style="377"/>
    <col min="11549" max="11563" width="10.7109375" style="377" customWidth="1"/>
    <col min="11564" max="11564" width="12.85546875" style="377" bestFit="1" customWidth="1"/>
    <col min="11565" max="11778" width="11.42578125" style="377"/>
    <col min="11779" max="11779" width="130.7109375" style="377" customWidth="1"/>
    <col min="11780" max="11804" width="11.42578125" style="377"/>
    <col min="11805" max="11819" width="10.7109375" style="377" customWidth="1"/>
    <col min="11820" max="11820" width="12.85546875" style="377" bestFit="1" customWidth="1"/>
    <col min="11821" max="12034" width="11.42578125" style="377"/>
    <col min="12035" max="12035" width="130.7109375" style="377" customWidth="1"/>
    <col min="12036" max="12060" width="11.42578125" style="377"/>
    <col min="12061" max="12075" width="10.7109375" style="377" customWidth="1"/>
    <col min="12076" max="12076" width="12.85546875" style="377" bestFit="1" customWidth="1"/>
    <col min="12077" max="12290" width="11.42578125" style="377"/>
    <col min="12291" max="12291" width="130.7109375" style="377" customWidth="1"/>
    <col min="12292" max="12316" width="11.42578125" style="377"/>
    <col min="12317" max="12331" width="10.7109375" style="377" customWidth="1"/>
    <col min="12332" max="12332" width="12.85546875" style="377" bestFit="1" customWidth="1"/>
    <col min="12333" max="12546" width="11.42578125" style="377"/>
    <col min="12547" max="12547" width="130.7109375" style="377" customWidth="1"/>
    <col min="12548" max="12572" width="11.42578125" style="377"/>
    <col min="12573" max="12587" width="10.7109375" style="377" customWidth="1"/>
    <col min="12588" max="12588" width="12.85546875" style="377" bestFit="1" customWidth="1"/>
    <col min="12589" max="12802" width="11.42578125" style="377"/>
    <col min="12803" max="12803" width="130.7109375" style="377" customWidth="1"/>
    <col min="12804" max="12828" width="11.42578125" style="377"/>
    <col min="12829" max="12843" width="10.7109375" style="377" customWidth="1"/>
    <col min="12844" max="12844" width="12.85546875" style="377" bestFit="1" customWidth="1"/>
    <col min="12845" max="13058" width="11.42578125" style="377"/>
    <col min="13059" max="13059" width="130.7109375" style="377" customWidth="1"/>
    <col min="13060" max="13084" width="11.42578125" style="377"/>
    <col min="13085" max="13099" width="10.7109375" style="377" customWidth="1"/>
    <col min="13100" max="13100" width="12.85546875" style="377" bestFit="1" customWidth="1"/>
    <col min="13101" max="13314" width="11.42578125" style="377"/>
    <col min="13315" max="13315" width="130.7109375" style="377" customWidth="1"/>
    <col min="13316" max="13340" width="11.42578125" style="377"/>
    <col min="13341" max="13355" width="10.7109375" style="377" customWidth="1"/>
    <col min="13356" max="13356" width="12.85546875" style="377" bestFit="1" customWidth="1"/>
    <col min="13357" max="13570" width="11.42578125" style="377"/>
    <col min="13571" max="13571" width="130.7109375" style="377" customWidth="1"/>
    <col min="13572" max="13596" width="11.42578125" style="377"/>
    <col min="13597" max="13611" width="10.7109375" style="377" customWidth="1"/>
    <col min="13612" max="13612" width="12.85546875" style="377" bestFit="1" customWidth="1"/>
    <col min="13613" max="13826" width="11.42578125" style="377"/>
    <col min="13827" max="13827" width="130.7109375" style="377" customWidth="1"/>
    <col min="13828" max="13852" width="11.42578125" style="377"/>
    <col min="13853" max="13867" width="10.7109375" style="377" customWidth="1"/>
    <col min="13868" max="13868" width="12.85546875" style="377" bestFit="1" customWidth="1"/>
    <col min="13869" max="14082" width="11.42578125" style="377"/>
    <col min="14083" max="14083" width="130.7109375" style="377" customWidth="1"/>
    <col min="14084" max="14108" width="11.42578125" style="377"/>
    <col min="14109" max="14123" width="10.7109375" style="377" customWidth="1"/>
    <col min="14124" max="14124" width="12.85546875" style="377" bestFit="1" customWidth="1"/>
    <col min="14125" max="14338" width="11.42578125" style="377"/>
    <col min="14339" max="14339" width="130.7109375" style="377" customWidth="1"/>
    <col min="14340" max="14364" width="11.42578125" style="377"/>
    <col min="14365" max="14379" width="10.7109375" style="377" customWidth="1"/>
    <col min="14380" max="14380" width="12.85546875" style="377" bestFit="1" customWidth="1"/>
    <col min="14381" max="14594" width="11.42578125" style="377"/>
    <col min="14595" max="14595" width="130.7109375" style="377" customWidth="1"/>
    <col min="14596" max="14620" width="11.42578125" style="377"/>
    <col min="14621" max="14635" width="10.7109375" style="377" customWidth="1"/>
    <col min="14636" max="14636" width="12.85546875" style="377" bestFit="1" customWidth="1"/>
    <col min="14637" max="14850" width="11.42578125" style="377"/>
    <col min="14851" max="14851" width="130.7109375" style="377" customWidth="1"/>
    <col min="14852" max="14876" width="11.42578125" style="377"/>
    <col min="14877" max="14891" width="10.7109375" style="377" customWidth="1"/>
    <col min="14892" max="14892" width="12.85546875" style="377" bestFit="1" customWidth="1"/>
    <col min="14893" max="15106" width="11.42578125" style="377"/>
    <col min="15107" max="15107" width="130.7109375" style="377" customWidth="1"/>
    <col min="15108" max="15132" width="11.42578125" style="377"/>
    <col min="15133" max="15147" width="10.7109375" style="377" customWidth="1"/>
    <col min="15148" max="15148" width="12.85546875" style="377" bestFit="1" customWidth="1"/>
    <col min="15149" max="15362" width="11.42578125" style="377"/>
    <col min="15363" max="15363" width="130.7109375" style="377" customWidth="1"/>
    <col min="15364" max="15388" width="11.42578125" style="377"/>
    <col min="15389" max="15403" width="10.7109375" style="377" customWidth="1"/>
    <col min="15404" max="15404" width="12.85546875" style="377" bestFit="1" customWidth="1"/>
    <col min="15405" max="15618" width="11.42578125" style="377"/>
    <col min="15619" max="15619" width="130.7109375" style="377" customWidth="1"/>
    <col min="15620" max="15644" width="11.42578125" style="377"/>
    <col min="15645" max="15659" width="10.7109375" style="377" customWidth="1"/>
    <col min="15660" max="15660" width="12.85546875" style="377" bestFit="1" customWidth="1"/>
    <col min="15661" max="15874" width="11.42578125" style="377"/>
    <col min="15875" max="15875" width="130.7109375" style="377" customWidth="1"/>
    <col min="15876" max="15900" width="11.42578125" style="377"/>
    <col min="15901" max="15915" width="10.7109375" style="377" customWidth="1"/>
    <col min="15916" max="15916" width="12.85546875" style="377" bestFit="1" customWidth="1"/>
    <col min="15917" max="16130" width="11.42578125" style="377"/>
    <col min="16131" max="16131" width="130.7109375" style="377" customWidth="1"/>
    <col min="16132" max="16156" width="11.42578125" style="377"/>
    <col min="16157" max="16171" width="10.7109375" style="377" customWidth="1"/>
    <col min="16172" max="16172" width="12.85546875" style="377" bestFit="1" customWidth="1"/>
    <col min="16173" max="16384" width="11.42578125" style="377"/>
  </cols>
  <sheetData>
    <row r="1" spans="1:45" ht="12.75" customHeight="1">
      <c r="A1" s="375"/>
      <c r="B1" s="376"/>
      <c r="AA1" s="1008" t="s">
        <v>381</v>
      </c>
      <c r="AB1" s="1009"/>
      <c r="AC1" s="1009"/>
      <c r="AD1" s="1009"/>
      <c r="AE1" s="1009"/>
      <c r="AF1" s="1009"/>
      <c r="AG1" s="1009"/>
      <c r="AH1" s="1009"/>
      <c r="AI1" s="1009"/>
      <c r="AJ1" s="1009"/>
      <c r="AK1" s="1009"/>
      <c r="AL1" s="1009"/>
      <c r="AM1" s="1009"/>
      <c r="AN1" s="1009"/>
      <c r="AO1" s="1009"/>
      <c r="AP1" s="1009"/>
      <c r="AQ1" s="1010"/>
    </row>
    <row r="2" spans="1:45" ht="12.75" customHeight="1">
      <c r="A2" s="375"/>
      <c r="AA2" s="509" t="s">
        <v>84</v>
      </c>
      <c r="AB2" s="509">
        <v>2007</v>
      </c>
      <c r="AC2" s="509">
        <v>2008</v>
      </c>
      <c r="AD2" s="509">
        <v>2009</v>
      </c>
      <c r="AE2" s="509">
        <v>2010</v>
      </c>
      <c r="AF2" s="509">
        <v>2011</v>
      </c>
      <c r="AG2" s="509">
        <v>2012</v>
      </c>
      <c r="AH2" s="509">
        <v>2013</v>
      </c>
      <c r="AI2" s="509">
        <v>2014</v>
      </c>
      <c r="AJ2" s="509">
        <v>2015</v>
      </c>
      <c r="AK2" s="509">
        <v>2016</v>
      </c>
      <c r="AL2" s="509">
        <v>2017</v>
      </c>
      <c r="AM2" s="509">
        <v>2018</v>
      </c>
      <c r="AN2" s="509">
        <v>2019</v>
      </c>
      <c r="AO2" s="509">
        <v>2020</v>
      </c>
      <c r="AP2" s="509">
        <v>2021</v>
      </c>
      <c r="AQ2" s="510" t="s">
        <v>382</v>
      </c>
    </row>
    <row r="3" spans="1:45" ht="12.75" customHeight="1">
      <c r="A3" s="375"/>
      <c r="AA3" s="378" t="s">
        <v>267</v>
      </c>
      <c r="AB3" s="379">
        <v>7813.0550000000003</v>
      </c>
      <c r="AC3" s="379">
        <v>8573.2270000000008</v>
      </c>
      <c r="AD3" s="379">
        <v>4919</v>
      </c>
      <c r="AE3" s="379">
        <v>7566</v>
      </c>
      <c r="AF3" s="379">
        <v>6882.0219999999999</v>
      </c>
      <c r="AG3" s="379">
        <v>6175</v>
      </c>
      <c r="AH3" s="379">
        <v>10833.803943000001</v>
      </c>
      <c r="AI3" s="379">
        <v>11827.4381908</v>
      </c>
      <c r="AJ3" s="379">
        <v>10419</v>
      </c>
      <c r="AK3" s="379">
        <v>11586</v>
      </c>
      <c r="AL3" s="380">
        <v>13997</v>
      </c>
      <c r="AM3" s="379">
        <v>17038.254000000001</v>
      </c>
      <c r="AN3" s="379">
        <v>17038.253059999981</v>
      </c>
      <c r="AO3" s="379">
        <v>16902.685269999998</v>
      </c>
      <c r="AP3" s="379">
        <f>15450031.19/1000</f>
        <v>15450.03119</v>
      </c>
      <c r="AQ3" s="381">
        <f>(AM3/AL3-1)*100</f>
        <v>21.727898835464753</v>
      </c>
      <c r="AR3" s="382"/>
      <c r="AS3" s="382"/>
    </row>
    <row r="4" spans="1:45" ht="12.75" customHeight="1">
      <c r="A4" s="375"/>
      <c r="AA4" s="378" t="s">
        <v>256</v>
      </c>
      <c r="AB4" s="379">
        <v>6789.183</v>
      </c>
      <c r="AC4" s="379">
        <v>7810.7079999999996</v>
      </c>
      <c r="AD4" s="379">
        <v>7587</v>
      </c>
      <c r="AE4" s="379">
        <v>10204</v>
      </c>
      <c r="AF4" s="379">
        <v>7099.0339999999997</v>
      </c>
      <c r="AG4" s="379">
        <v>7357</v>
      </c>
      <c r="AH4" s="379">
        <v>10822.8373565</v>
      </c>
      <c r="AI4" s="379">
        <v>11799.4568595</v>
      </c>
      <c r="AJ4" s="379">
        <v>11201.404019299998</v>
      </c>
      <c r="AK4" s="379">
        <v>15077</v>
      </c>
      <c r="AL4" s="380">
        <v>13560</v>
      </c>
      <c r="AM4" s="379">
        <v>15620.699000000001</v>
      </c>
      <c r="AN4" s="379">
        <v>15630.69903999997</v>
      </c>
      <c r="AO4" s="379">
        <v>19102.369260000029</v>
      </c>
      <c r="AP4" s="379">
        <v>18728</v>
      </c>
      <c r="AQ4" s="381">
        <f t="shared" ref="AQ4:AQ15" si="0">(AM4/AL4-1)*100</f>
        <v>15.196895280235999</v>
      </c>
      <c r="AR4" s="382"/>
      <c r="AS4" s="382"/>
    </row>
    <row r="5" spans="1:45" ht="12.75" customHeight="1">
      <c r="A5" s="375"/>
      <c r="AA5" s="378" t="s">
        <v>257</v>
      </c>
      <c r="AB5" s="379">
        <v>8260.3709999999992</v>
      </c>
      <c r="AC5" s="379">
        <v>5618.6139999999996</v>
      </c>
      <c r="AD5" s="379">
        <v>10369</v>
      </c>
      <c r="AE5" s="379">
        <v>12105</v>
      </c>
      <c r="AF5" s="379">
        <v>10767.686</v>
      </c>
      <c r="AG5" s="379">
        <v>11969</v>
      </c>
      <c r="AH5" s="379">
        <v>11842.6773576</v>
      </c>
      <c r="AI5" s="379">
        <v>9904.9652471999998</v>
      </c>
      <c r="AJ5" s="379">
        <v>12661.428743800001</v>
      </c>
      <c r="AK5" s="379">
        <v>14812</v>
      </c>
      <c r="AL5" s="380">
        <v>14114</v>
      </c>
      <c r="AM5" s="379">
        <v>16783.098000000002</v>
      </c>
      <c r="AN5" s="379">
        <v>16783.097070000007</v>
      </c>
      <c r="AO5" s="379">
        <v>18851.512119999985</v>
      </c>
      <c r="AP5" s="379">
        <v>25149</v>
      </c>
      <c r="AQ5" s="381">
        <f t="shared" si="0"/>
        <v>18.91099617401164</v>
      </c>
      <c r="AR5" s="382"/>
      <c r="AS5" s="382"/>
    </row>
    <row r="6" spans="1:45" ht="12.75" customHeight="1">
      <c r="A6" s="375"/>
      <c r="AA6" s="378" t="s">
        <v>258</v>
      </c>
      <c r="AB6" s="379">
        <v>9542.7150000000001</v>
      </c>
      <c r="AC6" s="379">
        <v>5162.4870000000001</v>
      </c>
      <c r="AD6" s="379">
        <v>10453</v>
      </c>
      <c r="AE6" s="379">
        <v>9069</v>
      </c>
      <c r="AF6" s="379">
        <v>10374.799999999999</v>
      </c>
      <c r="AG6" s="379">
        <v>11652</v>
      </c>
      <c r="AH6" s="379">
        <v>13600.035601799998</v>
      </c>
      <c r="AI6" s="379">
        <v>12723.190921900001</v>
      </c>
      <c r="AJ6" s="379">
        <v>10520.2460495</v>
      </c>
      <c r="AK6" s="379">
        <v>13534</v>
      </c>
      <c r="AL6" s="380">
        <v>13652</v>
      </c>
      <c r="AM6" s="379">
        <v>18202.732</v>
      </c>
      <c r="AN6" s="379">
        <v>18202.731709999989</v>
      </c>
      <c r="AO6" s="379">
        <v>10279.398349999994</v>
      </c>
      <c r="AP6" s="379">
        <v>25083</v>
      </c>
      <c r="AQ6" s="381">
        <f t="shared" si="0"/>
        <v>33.333811895692932</v>
      </c>
      <c r="AR6" s="382"/>
      <c r="AS6" s="382"/>
    </row>
    <row r="7" spans="1:45" ht="12.75" customHeight="1">
      <c r="A7" s="375"/>
      <c r="B7" s="383"/>
      <c r="C7" s="383"/>
      <c r="AA7" s="378" t="s">
        <v>259</v>
      </c>
      <c r="AB7" s="379">
        <v>9132.0220000000008</v>
      </c>
      <c r="AC7" s="379">
        <v>5104.0249999999996</v>
      </c>
      <c r="AD7" s="379">
        <v>7852</v>
      </c>
      <c r="AE7" s="379">
        <v>9336</v>
      </c>
      <c r="AF7" s="379">
        <v>8666</v>
      </c>
      <c r="AG7" s="379">
        <v>11184</v>
      </c>
      <c r="AH7" s="379">
        <v>9957.8859644000004</v>
      </c>
      <c r="AI7" s="379">
        <v>11881.790016200001</v>
      </c>
      <c r="AJ7" s="379">
        <v>10593.658369799999</v>
      </c>
      <c r="AK7" s="379">
        <v>12829</v>
      </c>
      <c r="AL7" s="380">
        <v>18785</v>
      </c>
      <c r="AM7" s="379">
        <v>21865.918000000001</v>
      </c>
      <c r="AN7" s="379">
        <v>21865.617459999961</v>
      </c>
      <c r="AO7" s="379">
        <v>11366.341680000005</v>
      </c>
      <c r="AP7" s="379">
        <v>20693</v>
      </c>
      <c r="AQ7" s="381">
        <f t="shared" si="0"/>
        <v>16.400947564546197</v>
      </c>
      <c r="AR7" s="382"/>
      <c r="AS7" s="382"/>
    </row>
    <row r="8" spans="1:45" ht="12.75" customHeight="1">
      <c r="A8" s="375"/>
      <c r="AA8" s="378" t="s">
        <v>260</v>
      </c>
      <c r="AB8" s="379">
        <v>7702.665</v>
      </c>
      <c r="AC8" s="379">
        <v>6937.6710000000003</v>
      </c>
      <c r="AD8" s="379">
        <v>7154</v>
      </c>
      <c r="AE8" s="379">
        <v>9540</v>
      </c>
      <c r="AF8" s="379">
        <v>9371.7459999999992</v>
      </c>
      <c r="AG8" s="379">
        <v>8991</v>
      </c>
      <c r="AH8" s="379">
        <v>9401.4415570000001</v>
      </c>
      <c r="AI8" s="379">
        <v>10594.337519799999</v>
      </c>
      <c r="AJ8" s="379">
        <v>13663.9105306</v>
      </c>
      <c r="AK8" s="379">
        <v>13167</v>
      </c>
      <c r="AL8" s="380">
        <v>18856</v>
      </c>
      <c r="AM8" s="379">
        <v>18689.446</v>
      </c>
      <c r="AN8" s="379">
        <v>18626.445400000019</v>
      </c>
      <c r="AO8" s="379">
        <v>13277.493540000007</v>
      </c>
      <c r="AP8" s="379">
        <v>21879</v>
      </c>
      <c r="AQ8" s="381">
        <f t="shared" si="0"/>
        <v>-0.88329444208740115</v>
      </c>
      <c r="AR8" s="382"/>
      <c r="AS8" s="382"/>
    </row>
    <row r="9" spans="1:45" ht="12.75" customHeight="1">
      <c r="A9" s="375"/>
      <c r="AA9" s="378" t="s">
        <v>261</v>
      </c>
      <c r="AB9" s="379">
        <v>9156</v>
      </c>
      <c r="AC9" s="379">
        <v>9474</v>
      </c>
      <c r="AD9" s="379">
        <v>11944</v>
      </c>
      <c r="AE9" s="379">
        <v>11187</v>
      </c>
      <c r="AF9" s="379">
        <v>9735.4509999999991</v>
      </c>
      <c r="AG9" s="379">
        <v>9533</v>
      </c>
      <c r="AH9" s="379">
        <v>12976.223095600002</v>
      </c>
      <c r="AI9" s="379">
        <v>12186.029874800002</v>
      </c>
      <c r="AJ9" s="379">
        <v>13147.165606</v>
      </c>
      <c r="AK9" s="379">
        <v>15540</v>
      </c>
      <c r="AL9" s="379">
        <v>16251</v>
      </c>
      <c r="AM9" s="379">
        <v>22707.93</v>
      </c>
      <c r="AN9" s="379">
        <v>22710.619780000161</v>
      </c>
      <c r="AO9" s="379">
        <v>16495.696410000073</v>
      </c>
      <c r="AP9" s="379">
        <v>27693</v>
      </c>
      <c r="AQ9" s="381">
        <f>(AN9/AN8-1)*100</f>
        <v>21.926751413343414</v>
      </c>
      <c r="AR9" s="382"/>
      <c r="AS9" s="382"/>
    </row>
    <row r="10" spans="1:45" ht="12.75" customHeight="1">
      <c r="A10" s="375"/>
      <c r="AA10" s="378" t="s">
        <v>262</v>
      </c>
      <c r="AB10" s="379">
        <v>9294</v>
      </c>
      <c r="AC10" s="379">
        <v>8981</v>
      </c>
      <c r="AD10" s="379">
        <v>15024</v>
      </c>
      <c r="AE10" s="379">
        <v>13674</v>
      </c>
      <c r="AF10" s="379">
        <v>15748</v>
      </c>
      <c r="AG10" s="379">
        <v>14079</v>
      </c>
      <c r="AH10" s="379">
        <v>17543.964275600003</v>
      </c>
      <c r="AI10" s="379">
        <v>14648.1613917</v>
      </c>
      <c r="AJ10" s="379">
        <v>15404.980777000001</v>
      </c>
      <c r="AK10" s="379">
        <v>20559</v>
      </c>
      <c r="AL10" s="379">
        <v>20133</v>
      </c>
      <c r="AM10" s="379">
        <v>22994.502</v>
      </c>
      <c r="AN10" s="379">
        <v>22995.455359999982</v>
      </c>
      <c r="AO10" s="379">
        <v>22095.701589999975</v>
      </c>
      <c r="AP10" s="379">
        <v>31147</v>
      </c>
      <c r="AQ10" s="381">
        <f>(AP10/AO10-1)*100</f>
        <v>40.964068839961357</v>
      </c>
      <c r="AR10" s="382"/>
      <c r="AS10" s="382"/>
    </row>
    <row r="11" spans="1:45" ht="12.75" customHeight="1">
      <c r="A11" s="375"/>
      <c r="AA11" s="378" t="s">
        <v>263</v>
      </c>
      <c r="AB11" s="379">
        <v>8794</v>
      </c>
      <c r="AC11" s="379">
        <v>9066</v>
      </c>
      <c r="AD11" s="379">
        <v>9629</v>
      </c>
      <c r="AE11" s="379">
        <v>14000</v>
      </c>
      <c r="AF11" s="379">
        <v>11463</v>
      </c>
      <c r="AG11" s="379">
        <v>11199</v>
      </c>
      <c r="AH11" s="379">
        <v>12009.3748903</v>
      </c>
      <c r="AI11" s="379">
        <v>14192.143203300002</v>
      </c>
      <c r="AJ11" s="379">
        <v>14996.623182799998</v>
      </c>
      <c r="AK11" s="379">
        <v>17059</v>
      </c>
      <c r="AL11" s="379">
        <v>15402</v>
      </c>
      <c r="AM11" s="379">
        <v>16885.34</v>
      </c>
      <c r="AN11" s="379">
        <v>16878.873479999998</v>
      </c>
      <c r="AO11" s="379">
        <v>24074.756819999915</v>
      </c>
      <c r="AP11" s="379">
        <v>27988</v>
      </c>
      <c r="AQ11" s="381">
        <f>(AP11/AO11-1)*100</f>
        <v>16.254549149793228</v>
      </c>
      <c r="AR11" s="382"/>
      <c r="AS11" s="382"/>
    </row>
    <row r="12" spans="1:45" ht="12.75" customHeight="1">
      <c r="A12" s="375"/>
      <c r="AA12" s="378" t="s">
        <v>264</v>
      </c>
      <c r="AB12" s="379">
        <v>8499</v>
      </c>
      <c r="AC12" s="379">
        <v>7078</v>
      </c>
      <c r="AD12" s="379">
        <v>9748</v>
      </c>
      <c r="AE12" s="379">
        <v>8197</v>
      </c>
      <c r="AF12" s="379">
        <v>11783</v>
      </c>
      <c r="AG12" s="379">
        <v>13586</v>
      </c>
      <c r="AH12" s="379">
        <v>11851.469735500001</v>
      </c>
      <c r="AI12" s="379">
        <v>12700.183332500001</v>
      </c>
      <c r="AJ12" s="379">
        <v>12291.550528900001</v>
      </c>
      <c r="AK12" s="379">
        <v>11366</v>
      </c>
      <c r="AL12" s="379">
        <v>14749</v>
      </c>
      <c r="AM12" s="379">
        <v>18326.138999999999</v>
      </c>
      <c r="AN12" s="379">
        <v>18350.376839999935</v>
      </c>
      <c r="AO12" s="379">
        <v>24782.271060000072</v>
      </c>
      <c r="AP12" s="379">
        <v>26678</v>
      </c>
      <c r="AQ12" s="381">
        <f>(AN12/AM12-1)*100</f>
        <v>0.13225830056149412</v>
      </c>
      <c r="AR12" s="384"/>
      <c r="AS12" s="385"/>
    </row>
    <row r="13" spans="1:45" ht="12.75" customHeight="1">
      <c r="A13" s="375"/>
      <c r="AA13" s="378" t="s">
        <v>265</v>
      </c>
      <c r="AB13" s="379">
        <v>9846</v>
      </c>
      <c r="AC13" s="379">
        <v>6875</v>
      </c>
      <c r="AD13" s="379">
        <v>10106</v>
      </c>
      <c r="AE13" s="379">
        <v>12150</v>
      </c>
      <c r="AF13" s="379">
        <v>13207</v>
      </c>
      <c r="AG13" s="379">
        <v>14084</v>
      </c>
      <c r="AH13" s="379">
        <v>12209.409476900002</v>
      </c>
      <c r="AI13" s="379">
        <v>11340.896225999999</v>
      </c>
      <c r="AJ13" s="379">
        <v>12241</v>
      </c>
      <c r="AK13" s="379">
        <v>18674</v>
      </c>
      <c r="AL13" s="379">
        <v>19568</v>
      </c>
      <c r="AM13" s="379">
        <v>19655.516</v>
      </c>
      <c r="AN13" s="379">
        <v>19694.449030000069</v>
      </c>
      <c r="AO13" s="379">
        <v>24731.180359999988</v>
      </c>
      <c r="AP13" s="379">
        <v>23462</v>
      </c>
      <c r="AQ13" s="381">
        <f t="shared" si="0"/>
        <v>0.44724039247752145</v>
      </c>
      <c r="AR13" s="384"/>
      <c r="AS13" s="385"/>
    </row>
    <row r="14" spans="1:45" ht="12.75" customHeight="1">
      <c r="A14" s="375"/>
      <c r="AA14" s="378" t="s">
        <v>266</v>
      </c>
      <c r="AB14" s="379">
        <v>12196</v>
      </c>
      <c r="AC14" s="379">
        <v>9255</v>
      </c>
      <c r="AD14" s="379">
        <v>13068</v>
      </c>
      <c r="AE14" s="379">
        <v>16168</v>
      </c>
      <c r="AF14" s="379">
        <v>10418</v>
      </c>
      <c r="AG14" s="379">
        <v>10538</v>
      </c>
      <c r="AH14" s="379">
        <v>16875.9278423</v>
      </c>
      <c r="AI14" s="379">
        <v>13820.320849899999</v>
      </c>
      <c r="AJ14" s="379">
        <v>13998</v>
      </c>
      <c r="AK14" s="379">
        <v>20790</v>
      </c>
      <c r="AL14" s="379">
        <v>19776</v>
      </c>
      <c r="AM14" s="379">
        <v>18507.073</v>
      </c>
      <c r="AN14" s="379">
        <v>18531.066050000027</v>
      </c>
      <c r="AO14" s="379">
        <v>22977.402680000017</v>
      </c>
      <c r="AP14" s="379"/>
      <c r="AQ14" s="381">
        <f t="shared" si="0"/>
        <v>-6.4164997977346321</v>
      </c>
      <c r="AR14" s="384"/>
      <c r="AS14" s="385"/>
    </row>
    <row r="15" spans="1:45" ht="12.75" customHeight="1">
      <c r="A15" s="375"/>
      <c r="AA15" s="509" t="s">
        <v>85</v>
      </c>
      <c r="AB15" s="511">
        <f t="shared" ref="AB15:AI15" si="1">SUM(AB3:AB14)</f>
        <v>107025.011</v>
      </c>
      <c r="AC15" s="511">
        <f t="shared" si="1"/>
        <v>89935.732000000004</v>
      </c>
      <c r="AD15" s="511">
        <f t="shared" si="1"/>
        <v>117853</v>
      </c>
      <c r="AE15" s="511">
        <f t="shared" si="1"/>
        <v>133196</v>
      </c>
      <c r="AF15" s="511">
        <f t="shared" si="1"/>
        <v>125515.739</v>
      </c>
      <c r="AG15" s="511">
        <f t="shared" si="1"/>
        <v>130347</v>
      </c>
      <c r="AH15" s="511">
        <f t="shared" si="1"/>
        <v>149925.05109649998</v>
      </c>
      <c r="AI15" s="511">
        <f t="shared" si="1"/>
        <v>147618.91363360002</v>
      </c>
      <c r="AJ15" s="511">
        <v>151184.52931739998</v>
      </c>
      <c r="AK15" s="386">
        <f t="shared" ref="AK15:AP15" si="2">SUM(AK3:AK14)</f>
        <v>184993</v>
      </c>
      <c r="AL15" s="386">
        <f t="shared" si="2"/>
        <v>198843</v>
      </c>
      <c r="AM15" s="386">
        <f t="shared" si="2"/>
        <v>227276.64700000003</v>
      </c>
      <c r="AN15" s="386">
        <f t="shared" si="2"/>
        <v>227307.6842800001</v>
      </c>
      <c r="AO15" s="386">
        <f t="shared" si="2"/>
        <v>224936.80914000011</v>
      </c>
      <c r="AP15" s="386">
        <f t="shared" si="2"/>
        <v>263950.03119000001</v>
      </c>
      <c r="AQ15" s="381">
        <f t="shared" si="0"/>
        <v>14.299546375783923</v>
      </c>
      <c r="AR15" s="387"/>
      <c r="AS15" s="384"/>
    </row>
    <row r="16" spans="1:45" ht="12.75" customHeight="1">
      <c r="A16" s="375"/>
      <c r="AB16" s="377"/>
      <c r="AC16" s="377"/>
      <c r="AD16" s="377"/>
      <c r="AE16" s="377"/>
      <c r="AF16" s="377"/>
      <c r="AG16" s="387"/>
      <c r="AH16" s="387"/>
      <c r="AI16" s="387"/>
      <c r="AJ16" s="387"/>
      <c r="AK16" s="387"/>
      <c r="AL16" s="387"/>
      <c r="AM16" s="387"/>
      <c r="AN16" s="387"/>
      <c r="AO16" s="387"/>
      <c r="AP16" s="387"/>
    </row>
    <row r="17" spans="1:44" ht="12.75" customHeight="1">
      <c r="A17" s="375"/>
      <c r="AB17" s="377"/>
      <c r="AC17" s="377"/>
      <c r="AD17" s="377"/>
      <c r="AE17" s="377"/>
      <c r="AF17" s="377"/>
      <c r="AG17" s="377"/>
      <c r="AH17" s="377"/>
      <c r="AI17" s="377"/>
      <c r="AJ17" s="377"/>
      <c r="AK17" s="377"/>
      <c r="AL17" s="377"/>
      <c r="AM17" s="377"/>
      <c r="AN17" s="377"/>
      <c r="AO17" s="377"/>
      <c r="AP17" s="377"/>
    </row>
    <row r="18" spans="1:44" ht="12.75" customHeight="1">
      <c r="A18" s="375"/>
      <c r="AF18" s="512"/>
      <c r="AG18" s="389"/>
      <c r="AP18" s="388">
        <f>(AP11-AP10)/AP10*100</f>
        <v>-10.142228786078917</v>
      </c>
      <c r="AQ18" s="387"/>
    </row>
    <row r="19" spans="1:44" ht="12.75" customHeight="1">
      <c r="A19" s="375"/>
      <c r="AI19" s="389"/>
      <c r="AJ19" s="389"/>
      <c r="AK19" s="389"/>
      <c r="AL19" s="389"/>
      <c r="AM19" s="389"/>
      <c r="AN19" s="389"/>
      <c r="AO19" s="389"/>
      <c r="AP19" s="389"/>
      <c r="AQ19" s="387"/>
    </row>
    <row r="20" spans="1:44" ht="12.75" customHeight="1">
      <c r="A20" s="375"/>
      <c r="AG20" s="389"/>
      <c r="AH20" s="389"/>
      <c r="AI20" s="389"/>
      <c r="AK20" s="389"/>
      <c r="AL20" s="389"/>
      <c r="AM20" s="389"/>
      <c r="AN20" s="389"/>
      <c r="AO20" s="389"/>
      <c r="AP20" s="389"/>
      <c r="AQ20" s="387"/>
      <c r="AR20" s="387"/>
    </row>
    <row r="21" spans="1:44" ht="12.75" customHeight="1">
      <c r="A21" s="375"/>
      <c r="AQ21" s="387"/>
    </row>
    <row r="22" spans="1:44" ht="12.75" customHeight="1">
      <c r="A22" s="375"/>
    </row>
    <row r="23" spans="1:44" ht="12.75" customHeight="1">
      <c r="A23" s="375"/>
      <c r="AB23" s="377"/>
      <c r="AC23" s="377"/>
      <c r="AD23" s="377"/>
      <c r="AE23" s="377"/>
      <c r="AF23" s="377"/>
      <c r="AG23" s="377"/>
      <c r="AH23" s="377"/>
      <c r="AI23" s="377"/>
      <c r="AJ23" s="377"/>
      <c r="AK23" s="377"/>
      <c r="AL23" s="377"/>
      <c r="AM23" s="377"/>
      <c r="AN23" s="377"/>
      <c r="AO23" s="377"/>
      <c r="AP23" s="377"/>
      <c r="AQ23" s="387"/>
    </row>
    <row r="24" spans="1:44" ht="12.75" customHeight="1">
      <c r="A24" s="375"/>
      <c r="AB24" s="377"/>
      <c r="AC24" s="377"/>
      <c r="AD24" s="377"/>
      <c r="AE24" s="377"/>
      <c r="AF24" s="377"/>
      <c r="AG24" s="377"/>
      <c r="AH24" s="377"/>
      <c r="AI24" s="377"/>
      <c r="AJ24" s="377"/>
      <c r="AK24" s="377"/>
      <c r="AL24" s="377"/>
      <c r="AM24" s="377"/>
      <c r="AN24" s="377"/>
      <c r="AO24" s="377"/>
      <c r="AP24" s="377"/>
      <c r="AQ24" s="387"/>
    </row>
    <row r="25" spans="1:44" ht="12.75" customHeight="1">
      <c r="A25" s="375"/>
    </row>
    <row r="26" spans="1:44" ht="12.75" customHeight="1">
      <c r="A26" s="375"/>
      <c r="C26" s="390"/>
      <c r="D26" s="391"/>
      <c r="E26" s="391"/>
      <c r="F26" s="392"/>
    </row>
    <row r="27" spans="1:44" ht="12.75" customHeight="1">
      <c r="C27" s="393"/>
      <c r="D27" s="391"/>
      <c r="E27" s="391"/>
      <c r="F27" s="392"/>
    </row>
    <row r="28" spans="1:44" ht="12.75" customHeight="1">
      <c r="C28" s="392"/>
      <c r="D28" s="392"/>
      <c r="E28" s="392"/>
      <c r="F28" s="392"/>
    </row>
    <row r="29" spans="1:44" ht="12.75" customHeight="1">
      <c r="A29" s="375"/>
    </row>
    <row r="30" spans="1:44" ht="12.75" customHeight="1">
      <c r="A30" s="375"/>
    </row>
    <row r="31" spans="1:44" ht="12.75" customHeight="1"/>
    <row r="32" spans="1:44" ht="12.75" customHeight="1">
      <c r="A32" s="394"/>
    </row>
    <row r="33" spans="1:1" ht="12.75" customHeight="1">
      <c r="A33" s="375"/>
    </row>
    <row r="34" spans="1:1" ht="12.75" customHeight="1">
      <c r="A34" s="375"/>
    </row>
    <row r="35" spans="1:1" ht="12.75" customHeight="1">
      <c r="A35" s="375"/>
    </row>
    <row r="36" spans="1:1" ht="12.75" customHeight="1">
      <c r="A36" s="375"/>
    </row>
    <row r="37" spans="1:1" ht="12.75" customHeight="1">
      <c r="A37" s="375"/>
    </row>
    <row r="38" spans="1:1" ht="12.75" customHeight="1">
      <c r="A38" s="375"/>
    </row>
    <row r="39" spans="1:1" ht="12.75" customHeight="1">
      <c r="A39" s="375"/>
    </row>
    <row r="40" spans="1:1" ht="12.75" customHeight="1">
      <c r="A40" s="375"/>
    </row>
  </sheetData>
  <mergeCells count="1">
    <mergeCell ref="AA1:AQ1"/>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28</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V61"/>
  <sheetViews>
    <sheetView view="pageBreakPreview" topLeftCell="A25" zoomScale="80" zoomScaleNormal="100" zoomScaleSheetLayoutView="80" workbookViewId="0">
      <selection activeCell="J40" sqref="J40"/>
    </sheetView>
  </sheetViews>
  <sheetFormatPr baseColWidth="10" defaultColWidth="11.42578125" defaultRowHeight="12.75"/>
  <cols>
    <col min="1" max="1" width="16" style="377" customWidth="1"/>
    <col min="2" max="21" width="11.42578125" style="377" customWidth="1"/>
    <col min="22" max="235" width="11.42578125" style="377"/>
    <col min="236" max="236" width="130.7109375" style="377" customWidth="1"/>
    <col min="237" max="261" width="11.42578125" style="377"/>
    <col min="262" max="276" width="10.7109375" style="377" customWidth="1"/>
    <col min="277" max="277" width="12.85546875" style="377" bestFit="1" customWidth="1"/>
    <col min="278" max="491" width="11.42578125" style="377"/>
    <col min="492" max="492" width="130.7109375" style="377" customWidth="1"/>
    <col min="493" max="517" width="11.42578125" style="377"/>
    <col min="518" max="532" width="10.7109375" style="377" customWidth="1"/>
    <col min="533" max="533" width="12.85546875" style="377" bestFit="1" customWidth="1"/>
    <col min="534" max="747" width="11.42578125" style="377"/>
    <col min="748" max="748" width="130.7109375" style="377" customWidth="1"/>
    <col min="749" max="773" width="11.42578125" style="377"/>
    <col min="774" max="788" width="10.7109375" style="377" customWidth="1"/>
    <col min="789" max="789" width="12.85546875" style="377" bestFit="1" customWidth="1"/>
    <col min="790" max="1003" width="11.42578125" style="377"/>
    <col min="1004" max="1004" width="130.7109375" style="377" customWidth="1"/>
    <col min="1005" max="1029" width="11.42578125" style="377"/>
    <col min="1030" max="1044" width="10.7109375" style="377" customWidth="1"/>
    <col min="1045" max="1045" width="12.85546875" style="377" bestFit="1" customWidth="1"/>
    <col min="1046" max="1259" width="11.42578125" style="377"/>
    <col min="1260" max="1260" width="130.7109375" style="377" customWidth="1"/>
    <col min="1261" max="1285" width="11.42578125" style="377"/>
    <col min="1286" max="1300" width="10.7109375" style="377" customWidth="1"/>
    <col min="1301" max="1301" width="12.85546875" style="377" bestFit="1" customWidth="1"/>
    <col min="1302" max="1515" width="11.42578125" style="377"/>
    <col min="1516" max="1516" width="130.7109375" style="377" customWidth="1"/>
    <col min="1517" max="1541" width="11.42578125" style="377"/>
    <col min="1542" max="1556" width="10.7109375" style="377" customWidth="1"/>
    <col min="1557" max="1557" width="12.85546875" style="377" bestFit="1" customWidth="1"/>
    <col min="1558" max="1771" width="11.42578125" style="377"/>
    <col min="1772" max="1772" width="130.7109375" style="377" customWidth="1"/>
    <col min="1773" max="1797" width="11.42578125" style="377"/>
    <col min="1798" max="1812" width="10.7109375" style="377" customWidth="1"/>
    <col min="1813" max="1813" width="12.85546875" style="377" bestFit="1" customWidth="1"/>
    <col min="1814" max="2027" width="11.42578125" style="377"/>
    <col min="2028" max="2028" width="130.7109375" style="377" customWidth="1"/>
    <col min="2029" max="2053" width="11.42578125" style="377"/>
    <col min="2054" max="2068" width="10.7109375" style="377" customWidth="1"/>
    <col min="2069" max="2069" width="12.85546875" style="377" bestFit="1" customWidth="1"/>
    <col min="2070" max="2283" width="11.42578125" style="377"/>
    <col min="2284" max="2284" width="130.7109375" style="377" customWidth="1"/>
    <col min="2285" max="2309" width="11.42578125" style="377"/>
    <col min="2310" max="2324" width="10.7109375" style="377" customWidth="1"/>
    <col min="2325" max="2325" width="12.85546875" style="377" bestFit="1" customWidth="1"/>
    <col min="2326" max="2539" width="11.42578125" style="377"/>
    <col min="2540" max="2540" width="130.7109375" style="377" customWidth="1"/>
    <col min="2541" max="2565" width="11.42578125" style="377"/>
    <col min="2566" max="2580" width="10.7109375" style="377" customWidth="1"/>
    <col min="2581" max="2581" width="12.85546875" style="377" bestFit="1" customWidth="1"/>
    <col min="2582" max="2795" width="11.42578125" style="377"/>
    <col min="2796" max="2796" width="130.7109375" style="377" customWidth="1"/>
    <col min="2797" max="2821" width="11.42578125" style="377"/>
    <col min="2822" max="2836" width="10.7109375" style="377" customWidth="1"/>
    <col min="2837" max="2837" width="12.85546875" style="377" bestFit="1" customWidth="1"/>
    <col min="2838" max="3051" width="11.42578125" style="377"/>
    <col min="3052" max="3052" width="130.7109375" style="377" customWidth="1"/>
    <col min="3053" max="3077" width="11.42578125" style="377"/>
    <col min="3078" max="3092" width="10.7109375" style="377" customWidth="1"/>
    <col min="3093" max="3093" width="12.85546875" style="377" bestFit="1" customWidth="1"/>
    <col min="3094" max="3307" width="11.42578125" style="377"/>
    <col min="3308" max="3308" width="130.7109375" style="377" customWidth="1"/>
    <col min="3309" max="3333" width="11.42578125" style="377"/>
    <col min="3334" max="3348" width="10.7109375" style="377" customWidth="1"/>
    <col min="3349" max="3349" width="12.85546875" style="377" bestFit="1" customWidth="1"/>
    <col min="3350" max="3563" width="11.42578125" style="377"/>
    <col min="3564" max="3564" width="130.7109375" style="377" customWidth="1"/>
    <col min="3565" max="3589" width="11.42578125" style="377"/>
    <col min="3590" max="3604" width="10.7109375" style="377" customWidth="1"/>
    <col min="3605" max="3605" width="12.85546875" style="377" bestFit="1" customWidth="1"/>
    <col min="3606" max="3819" width="11.42578125" style="377"/>
    <col min="3820" max="3820" width="130.7109375" style="377" customWidth="1"/>
    <col min="3821" max="3845" width="11.42578125" style="377"/>
    <col min="3846" max="3860" width="10.7109375" style="377" customWidth="1"/>
    <col min="3861" max="3861" width="12.85546875" style="377" bestFit="1" customWidth="1"/>
    <col min="3862" max="4075" width="11.42578125" style="377"/>
    <col min="4076" max="4076" width="130.7109375" style="377" customWidth="1"/>
    <col min="4077" max="4101" width="11.42578125" style="377"/>
    <col min="4102" max="4116" width="10.7109375" style="377" customWidth="1"/>
    <col min="4117" max="4117" width="12.85546875" style="377" bestFit="1" customWidth="1"/>
    <col min="4118" max="4331" width="11.42578125" style="377"/>
    <col min="4332" max="4332" width="130.7109375" style="377" customWidth="1"/>
    <col min="4333" max="4357" width="11.42578125" style="377"/>
    <col min="4358" max="4372" width="10.7109375" style="377" customWidth="1"/>
    <col min="4373" max="4373" width="12.85546875" style="377" bestFit="1" customWidth="1"/>
    <col min="4374" max="4587" width="11.42578125" style="377"/>
    <col min="4588" max="4588" width="130.7109375" style="377" customWidth="1"/>
    <col min="4589" max="4613" width="11.42578125" style="377"/>
    <col min="4614" max="4628" width="10.7109375" style="377" customWidth="1"/>
    <col min="4629" max="4629" width="12.85546875" style="377" bestFit="1" customWidth="1"/>
    <col min="4630" max="4843" width="11.42578125" style="377"/>
    <col min="4844" max="4844" width="130.7109375" style="377" customWidth="1"/>
    <col min="4845" max="4869" width="11.42578125" style="377"/>
    <col min="4870" max="4884" width="10.7109375" style="377" customWidth="1"/>
    <col min="4885" max="4885" width="12.85546875" style="377" bestFit="1" customWidth="1"/>
    <col min="4886" max="5099" width="11.42578125" style="377"/>
    <col min="5100" max="5100" width="130.7109375" style="377" customWidth="1"/>
    <col min="5101" max="5125" width="11.42578125" style="377"/>
    <col min="5126" max="5140" width="10.7109375" style="377" customWidth="1"/>
    <col min="5141" max="5141" width="12.85546875" style="377" bestFit="1" customWidth="1"/>
    <col min="5142" max="5355" width="11.42578125" style="377"/>
    <col min="5356" max="5356" width="130.7109375" style="377" customWidth="1"/>
    <col min="5357" max="5381" width="11.42578125" style="377"/>
    <col min="5382" max="5396" width="10.7109375" style="377" customWidth="1"/>
    <col min="5397" max="5397" width="12.85546875" style="377" bestFit="1" customWidth="1"/>
    <col min="5398" max="5611" width="11.42578125" style="377"/>
    <col min="5612" max="5612" width="130.7109375" style="377" customWidth="1"/>
    <col min="5613" max="5637" width="11.42578125" style="377"/>
    <col min="5638" max="5652" width="10.7109375" style="377" customWidth="1"/>
    <col min="5653" max="5653" width="12.85546875" style="377" bestFit="1" customWidth="1"/>
    <col min="5654" max="5867" width="11.42578125" style="377"/>
    <col min="5868" max="5868" width="130.7109375" style="377" customWidth="1"/>
    <col min="5869" max="5893" width="11.42578125" style="377"/>
    <col min="5894" max="5908" width="10.7109375" style="377" customWidth="1"/>
    <col min="5909" max="5909" width="12.85546875" style="377" bestFit="1" customWidth="1"/>
    <col min="5910" max="6123" width="11.42578125" style="377"/>
    <col min="6124" max="6124" width="130.7109375" style="377" customWidth="1"/>
    <col min="6125" max="6149" width="11.42578125" style="377"/>
    <col min="6150" max="6164" width="10.7109375" style="377" customWidth="1"/>
    <col min="6165" max="6165" width="12.85546875" style="377" bestFit="1" customWidth="1"/>
    <col min="6166" max="6379" width="11.42578125" style="377"/>
    <col min="6380" max="6380" width="130.7109375" style="377" customWidth="1"/>
    <col min="6381" max="6405" width="11.42578125" style="377"/>
    <col min="6406" max="6420" width="10.7109375" style="377" customWidth="1"/>
    <col min="6421" max="6421" width="12.85546875" style="377" bestFit="1" customWidth="1"/>
    <col min="6422" max="6635" width="11.42578125" style="377"/>
    <col min="6636" max="6636" width="130.7109375" style="377" customWidth="1"/>
    <col min="6637" max="6661" width="11.42578125" style="377"/>
    <col min="6662" max="6676" width="10.7109375" style="377" customWidth="1"/>
    <col min="6677" max="6677" width="12.85546875" style="377" bestFit="1" customWidth="1"/>
    <col min="6678" max="6891" width="11.42578125" style="377"/>
    <col min="6892" max="6892" width="130.7109375" style="377" customWidth="1"/>
    <col min="6893" max="6917" width="11.42578125" style="377"/>
    <col min="6918" max="6932" width="10.7109375" style="377" customWidth="1"/>
    <col min="6933" max="6933" width="12.85546875" style="377" bestFit="1" customWidth="1"/>
    <col min="6934" max="7147" width="11.42578125" style="377"/>
    <col min="7148" max="7148" width="130.7109375" style="377" customWidth="1"/>
    <col min="7149" max="7173" width="11.42578125" style="377"/>
    <col min="7174" max="7188" width="10.7109375" style="377" customWidth="1"/>
    <col min="7189" max="7189" width="12.85546875" style="377" bestFit="1" customWidth="1"/>
    <col min="7190" max="7403" width="11.42578125" style="377"/>
    <col min="7404" max="7404" width="130.7109375" style="377" customWidth="1"/>
    <col min="7405" max="7429" width="11.42578125" style="377"/>
    <col min="7430" max="7444" width="10.7109375" style="377" customWidth="1"/>
    <col min="7445" max="7445" width="12.85546875" style="377" bestFit="1" customWidth="1"/>
    <col min="7446" max="7659" width="11.42578125" style="377"/>
    <col min="7660" max="7660" width="130.7109375" style="377" customWidth="1"/>
    <col min="7661" max="7685" width="11.42578125" style="377"/>
    <col min="7686" max="7700" width="10.7109375" style="377" customWidth="1"/>
    <col min="7701" max="7701" width="12.85546875" style="377" bestFit="1" customWidth="1"/>
    <col min="7702" max="7915" width="11.42578125" style="377"/>
    <col min="7916" max="7916" width="130.7109375" style="377" customWidth="1"/>
    <col min="7917" max="7941" width="11.42578125" style="377"/>
    <col min="7942" max="7956" width="10.7109375" style="377" customWidth="1"/>
    <col min="7957" max="7957" width="12.85546875" style="377" bestFit="1" customWidth="1"/>
    <col min="7958" max="8171" width="11.42578125" style="377"/>
    <col min="8172" max="8172" width="130.7109375" style="377" customWidth="1"/>
    <col min="8173" max="8197" width="11.42578125" style="377"/>
    <col min="8198" max="8212" width="10.7109375" style="377" customWidth="1"/>
    <col min="8213" max="8213" width="12.85546875" style="377" bestFit="1" customWidth="1"/>
    <col min="8214" max="8427" width="11.42578125" style="377"/>
    <col min="8428" max="8428" width="130.7109375" style="377" customWidth="1"/>
    <col min="8429" max="8453" width="11.42578125" style="377"/>
    <col min="8454" max="8468" width="10.7109375" style="377" customWidth="1"/>
    <col min="8469" max="8469" width="12.85546875" style="377" bestFit="1" customWidth="1"/>
    <col min="8470" max="8683" width="11.42578125" style="377"/>
    <col min="8684" max="8684" width="130.7109375" style="377" customWidth="1"/>
    <col min="8685" max="8709" width="11.42578125" style="377"/>
    <col min="8710" max="8724" width="10.7109375" style="377" customWidth="1"/>
    <col min="8725" max="8725" width="12.85546875" style="377" bestFit="1" customWidth="1"/>
    <col min="8726" max="8939" width="11.42578125" style="377"/>
    <col min="8940" max="8940" width="130.7109375" style="377" customWidth="1"/>
    <col min="8941" max="8965" width="11.42578125" style="377"/>
    <col min="8966" max="8980" width="10.7109375" style="377" customWidth="1"/>
    <col min="8981" max="8981" width="12.85546875" style="377" bestFit="1" customWidth="1"/>
    <col min="8982" max="9195" width="11.42578125" style="377"/>
    <col min="9196" max="9196" width="130.7109375" style="377" customWidth="1"/>
    <col min="9197" max="9221" width="11.42578125" style="377"/>
    <col min="9222" max="9236" width="10.7109375" style="377" customWidth="1"/>
    <col min="9237" max="9237" width="12.85546875" style="377" bestFit="1" customWidth="1"/>
    <col min="9238" max="9451" width="11.42578125" style="377"/>
    <col min="9452" max="9452" width="130.7109375" style="377" customWidth="1"/>
    <col min="9453" max="9477" width="11.42578125" style="377"/>
    <col min="9478" max="9492" width="10.7109375" style="377" customWidth="1"/>
    <col min="9493" max="9493" width="12.85546875" style="377" bestFit="1" customWidth="1"/>
    <col min="9494" max="9707" width="11.42578125" style="377"/>
    <col min="9708" max="9708" width="130.7109375" style="377" customWidth="1"/>
    <col min="9709" max="9733" width="11.42578125" style="377"/>
    <col min="9734" max="9748" width="10.7109375" style="377" customWidth="1"/>
    <col min="9749" max="9749" width="12.85546875" style="377" bestFit="1" customWidth="1"/>
    <col min="9750" max="9963" width="11.42578125" style="377"/>
    <col min="9964" max="9964" width="130.7109375" style="377" customWidth="1"/>
    <col min="9965" max="9989" width="11.42578125" style="377"/>
    <col min="9990" max="10004" width="10.7109375" style="377" customWidth="1"/>
    <col min="10005" max="10005" width="12.85546875" style="377" bestFit="1" customWidth="1"/>
    <col min="10006" max="10219" width="11.42578125" style="377"/>
    <col min="10220" max="10220" width="130.7109375" style="377" customWidth="1"/>
    <col min="10221" max="10245" width="11.42578125" style="377"/>
    <col min="10246" max="10260" width="10.7109375" style="377" customWidth="1"/>
    <col min="10261" max="10261" width="12.85546875" style="377" bestFit="1" customWidth="1"/>
    <col min="10262" max="10475" width="11.42578125" style="377"/>
    <col min="10476" max="10476" width="130.7109375" style="377" customWidth="1"/>
    <col min="10477" max="10501" width="11.42578125" style="377"/>
    <col min="10502" max="10516" width="10.7109375" style="377" customWidth="1"/>
    <col min="10517" max="10517" width="12.85546875" style="377" bestFit="1" customWidth="1"/>
    <col min="10518" max="10731" width="11.42578125" style="377"/>
    <col min="10732" max="10732" width="130.7109375" style="377" customWidth="1"/>
    <col min="10733" max="10757" width="11.42578125" style="377"/>
    <col min="10758" max="10772" width="10.7109375" style="377" customWidth="1"/>
    <col min="10773" max="10773" width="12.85546875" style="377" bestFit="1" customWidth="1"/>
    <col min="10774" max="10987" width="11.42578125" style="377"/>
    <col min="10988" max="10988" width="130.7109375" style="377" customWidth="1"/>
    <col min="10989" max="11013" width="11.42578125" style="377"/>
    <col min="11014" max="11028" width="10.7109375" style="377" customWidth="1"/>
    <col min="11029" max="11029" width="12.85546875" style="377" bestFit="1" customWidth="1"/>
    <col min="11030" max="11243" width="11.42578125" style="377"/>
    <col min="11244" max="11244" width="130.7109375" style="377" customWidth="1"/>
    <col min="11245" max="11269" width="11.42578125" style="377"/>
    <col min="11270" max="11284" width="10.7109375" style="377" customWidth="1"/>
    <col min="11285" max="11285" width="12.85546875" style="377" bestFit="1" customWidth="1"/>
    <col min="11286" max="11499" width="11.42578125" style="377"/>
    <col min="11500" max="11500" width="130.7109375" style="377" customWidth="1"/>
    <col min="11501" max="11525" width="11.42578125" style="377"/>
    <col min="11526" max="11540" width="10.7109375" style="377" customWidth="1"/>
    <col min="11541" max="11541" width="12.85546875" style="377" bestFit="1" customWidth="1"/>
    <col min="11542" max="11755" width="11.42578125" style="377"/>
    <col min="11756" max="11756" width="130.7109375" style="377" customWidth="1"/>
    <col min="11757" max="11781" width="11.42578125" style="377"/>
    <col min="11782" max="11796" width="10.7109375" style="377" customWidth="1"/>
    <col min="11797" max="11797" width="12.85546875" style="377" bestFit="1" customWidth="1"/>
    <col min="11798" max="12011" width="11.42578125" style="377"/>
    <col min="12012" max="12012" width="130.7109375" style="377" customWidth="1"/>
    <col min="12013" max="12037" width="11.42578125" style="377"/>
    <col min="12038" max="12052" width="10.7109375" style="377" customWidth="1"/>
    <col min="12053" max="12053" width="12.85546875" style="377" bestFit="1" customWidth="1"/>
    <col min="12054" max="12267" width="11.42578125" style="377"/>
    <col min="12268" max="12268" width="130.7109375" style="377" customWidth="1"/>
    <col min="12269" max="12293" width="11.42578125" style="377"/>
    <col min="12294" max="12308" width="10.7109375" style="377" customWidth="1"/>
    <col min="12309" max="12309" width="12.85546875" style="377" bestFit="1" customWidth="1"/>
    <col min="12310" max="12523" width="11.42578125" style="377"/>
    <col min="12524" max="12524" width="130.7109375" style="377" customWidth="1"/>
    <col min="12525" max="12549" width="11.42578125" style="377"/>
    <col min="12550" max="12564" width="10.7109375" style="377" customWidth="1"/>
    <col min="12565" max="12565" width="12.85546875" style="377" bestFit="1" customWidth="1"/>
    <col min="12566" max="12779" width="11.42578125" style="377"/>
    <col min="12780" max="12780" width="130.7109375" style="377" customWidth="1"/>
    <col min="12781" max="12805" width="11.42578125" style="377"/>
    <col min="12806" max="12820" width="10.7109375" style="377" customWidth="1"/>
    <col min="12821" max="12821" width="12.85546875" style="377" bestFit="1" customWidth="1"/>
    <col min="12822" max="13035" width="11.42578125" style="377"/>
    <col min="13036" max="13036" width="130.7109375" style="377" customWidth="1"/>
    <col min="13037" max="13061" width="11.42578125" style="377"/>
    <col min="13062" max="13076" width="10.7109375" style="377" customWidth="1"/>
    <col min="13077" max="13077" width="12.85546875" style="377" bestFit="1" customWidth="1"/>
    <col min="13078" max="13291" width="11.42578125" style="377"/>
    <col min="13292" max="13292" width="130.7109375" style="377" customWidth="1"/>
    <col min="13293" max="13317" width="11.42578125" style="377"/>
    <col min="13318" max="13332" width="10.7109375" style="377" customWidth="1"/>
    <col min="13333" max="13333" width="12.85546875" style="377" bestFit="1" customWidth="1"/>
    <col min="13334" max="13547" width="11.42578125" style="377"/>
    <col min="13548" max="13548" width="130.7109375" style="377" customWidth="1"/>
    <col min="13549" max="13573" width="11.42578125" style="377"/>
    <col min="13574" max="13588" width="10.7109375" style="377" customWidth="1"/>
    <col min="13589" max="13589" width="12.85546875" style="377" bestFit="1" customWidth="1"/>
    <col min="13590" max="13803" width="11.42578125" style="377"/>
    <col min="13804" max="13804" width="130.7109375" style="377" customWidth="1"/>
    <col min="13805" max="13829" width="11.42578125" style="377"/>
    <col min="13830" max="13844" width="10.7109375" style="377" customWidth="1"/>
    <col min="13845" max="13845" width="12.85546875" style="377" bestFit="1" customWidth="1"/>
    <col min="13846" max="14059" width="11.42578125" style="377"/>
    <col min="14060" max="14060" width="130.7109375" style="377" customWidth="1"/>
    <col min="14061" max="14085" width="11.42578125" style="377"/>
    <col min="14086" max="14100" width="10.7109375" style="377" customWidth="1"/>
    <col min="14101" max="14101" width="12.85546875" style="377" bestFit="1" customWidth="1"/>
    <col min="14102" max="14315" width="11.42578125" style="377"/>
    <col min="14316" max="14316" width="130.7109375" style="377" customWidth="1"/>
    <col min="14317" max="14341" width="11.42578125" style="377"/>
    <col min="14342" max="14356" width="10.7109375" style="377" customWidth="1"/>
    <col min="14357" max="14357" width="12.85546875" style="377" bestFit="1" customWidth="1"/>
    <col min="14358" max="14571" width="11.42578125" style="377"/>
    <col min="14572" max="14572" width="130.7109375" style="377" customWidth="1"/>
    <col min="14573" max="14597" width="11.42578125" style="377"/>
    <col min="14598" max="14612" width="10.7109375" style="377" customWidth="1"/>
    <col min="14613" max="14613" width="12.85546875" style="377" bestFit="1" customWidth="1"/>
    <col min="14614" max="14827" width="11.42578125" style="377"/>
    <col min="14828" max="14828" width="130.7109375" style="377" customWidth="1"/>
    <col min="14829" max="14853" width="11.42578125" style="377"/>
    <col min="14854" max="14868" width="10.7109375" style="377" customWidth="1"/>
    <col min="14869" max="14869" width="12.85546875" style="377" bestFit="1" customWidth="1"/>
    <col min="14870" max="15083" width="11.42578125" style="377"/>
    <col min="15084" max="15084" width="130.7109375" style="377" customWidth="1"/>
    <col min="15085" max="15109" width="11.42578125" style="377"/>
    <col min="15110" max="15124" width="10.7109375" style="377" customWidth="1"/>
    <col min="15125" max="15125" width="12.85546875" style="377" bestFit="1" customWidth="1"/>
    <col min="15126" max="15339" width="11.42578125" style="377"/>
    <col min="15340" max="15340" width="130.7109375" style="377" customWidth="1"/>
    <col min="15341" max="15365" width="11.42578125" style="377"/>
    <col min="15366" max="15380" width="10.7109375" style="377" customWidth="1"/>
    <col min="15381" max="15381" width="12.85546875" style="377" bestFit="1" customWidth="1"/>
    <col min="15382" max="15595" width="11.42578125" style="377"/>
    <col min="15596" max="15596" width="130.7109375" style="377" customWidth="1"/>
    <col min="15597" max="15621" width="11.42578125" style="377"/>
    <col min="15622" max="15636" width="10.7109375" style="377" customWidth="1"/>
    <col min="15637" max="15637" width="12.85546875" style="377" bestFit="1" customWidth="1"/>
    <col min="15638" max="15851" width="11.42578125" style="377"/>
    <col min="15852" max="15852" width="130.7109375" style="377" customWidth="1"/>
    <col min="15853" max="15877" width="11.42578125" style="377"/>
    <col min="15878" max="15892" width="10.7109375" style="377" customWidth="1"/>
    <col min="15893" max="15893" width="12.85546875" style="377" bestFit="1" customWidth="1"/>
    <col min="15894" max="16107" width="11.42578125" style="377"/>
    <col min="16108" max="16108" width="130.7109375" style="377" customWidth="1"/>
    <col min="16109" max="16133" width="11.42578125" style="377"/>
    <col min="16134" max="16148" width="10.7109375" style="377" customWidth="1"/>
    <col min="16149" max="16149" width="12.85546875" style="377" bestFit="1" customWidth="1"/>
    <col min="16150" max="16384" width="11.42578125" style="377"/>
  </cols>
  <sheetData>
    <row r="1" spans="1:22" ht="12.75" customHeight="1" thickBot="1">
      <c r="A1" s="1016" t="s">
        <v>383</v>
      </c>
      <c r="B1" s="1017"/>
      <c r="C1" s="1017"/>
      <c r="D1" s="1017"/>
      <c r="E1" s="1017"/>
      <c r="F1" s="1017"/>
      <c r="G1" s="1017"/>
      <c r="H1" s="1018"/>
    </row>
    <row r="2" spans="1:22" ht="12.75" customHeight="1">
      <c r="A2" s="1019" t="s">
        <v>39</v>
      </c>
      <c r="B2" s="1020"/>
      <c r="C2" s="1020"/>
      <c r="D2" s="1020"/>
      <c r="E2" s="1020"/>
      <c r="F2" s="1020"/>
      <c r="G2" s="1020"/>
      <c r="H2" s="1021"/>
    </row>
    <row r="3" spans="1:22" ht="12.75" customHeight="1">
      <c r="A3" s="1022" t="s">
        <v>384</v>
      </c>
      <c r="B3" s="1014" t="s">
        <v>83</v>
      </c>
      <c r="C3" s="1014"/>
      <c r="D3" s="1014"/>
      <c r="E3" s="1014"/>
      <c r="F3" s="1014"/>
      <c r="G3" s="1014"/>
      <c r="H3" s="1015"/>
      <c r="V3" s="382"/>
    </row>
    <row r="4" spans="1:22" ht="27" customHeight="1">
      <c r="A4" s="1022"/>
      <c r="B4" s="553">
        <v>2016</v>
      </c>
      <c r="C4" s="553">
        <v>2017</v>
      </c>
      <c r="D4" s="553">
        <v>2018</v>
      </c>
      <c r="E4" s="553">
        <v>2019</v>
      </c>
      <c r="F4" s="553">
        <v>2020</v>
      </c>
      <c r="G4" s="553" t="s">
        <v>385</v>
      </c>
      <c r="H4" s="699" t="s">
        <v>386</v>
      </c>
      <c r="V4" s="382"/>
    </row>
    <row r="5" spans="1:22" ht="12.75" customHeight="1">
      <c r="A5" s="518">
        <v>1</v>
      </c>
      <c r="B5" s="292">
        <v>0</v>
      </c>
      <c r="C5" s="292">
        <v>2922.7332500000011</v>
      </c>
      <c r="D5" s="292">
        <v>2114.5300200000015</v>
      </c>
      <c r="E5" s="292">
        <v>1810.3859200000006</v>
      </c>
      <c r="F5" s="292">
        <v>1291.8043100000004</v>
      </c>
      <c r="G5" s="292">
        <v>47.751349999999995</v>
      </c>
      <c r="H5" s="426"/>
      <c r="V5" s="382"/>
    </row>
    <row r="6" spans="1:22" ht="12.75" customHeight="1">
      <c r="A6" s="519">
        <v>2</v>
      </c>
      <c r="B6" s="292">
        <v>1234.8195499999997</v>
      </c>
      <c r="C6" s="292">
        <v>2681.3355700000025</v>
      </c>
      <c r="D6" s="292">
        <v>3213.8413500000001</v>
      </c>
      <c r="E6" s="292">
        <v>3602.2376800000052</v>
      </c>
      <c r="F6" s="292">
        <v>3389.3305399999995</v>
      </c>
      <c r="G6" s="292">
        <v>3502.4597499999959</v>
      </c>
      <c r="H6" s="426">
        <f>(G6-G5)/G5*100</f>
        <v>7234.7868699000064</v>
      </c>
      <c r="V6" s="382"/>
    </row>
    <row r="7" spans="1:22" ht="12.75" customHeight="1">
      <c r="A7" s="519">
        <v>3</v>
      </c>
      <c r="B7" s="292">
        <v>2775.3986599999998</v>
      </c>
      <c r="C7" s="292">
        <v>3237.3453399999989</v>
      </c>
      <c r="D7" s="292">
        <v>3268.3669100000034</v>
      </c>
      <c r="E7" s="292">
        <v>3469.6774700000028</v>
      </c>
      <c r="F7" s="292">
        <v>3232.2430599999993</v>
      </c>
      <c r="G7" s="292">
        <v>2319.2980099999982</v>
      </c>
      <c r="H7" s="426">
        <f t="shared" ref="H7:H39" si="0">(G7-G6)/G6*100</f>
        <v>-33.780880422680063</v>
      </c>
      <c r="V7" s="382"/>
    </row>
    <row r="8" spans="1:22" ht="12.75" customHeight="1">
      <c r="A8" s="520">
        <v>4</v>
      </c>
      <c r="B8" s="292">
        <v>3728.2836300000004</v>
      </c>
      <c r="C8" s="292">
        <v>3861.7617299999956</v>
      </c>
      <c r="D8" s="292">
        <v>4550.051749999996</v>
      </c>
      <c r="E8" s="292">
        <v>3794.5410700000034</v>
      </c>
      <c r="F8" s="292">
        <v>3900.2219699999987</v>
      </c>
      <c r="G8" s="292">
        <v>4985.4529199999988</v>
      </c>
      <c r="H8" s="426">
        <f t="shared" si="0"/>
        <v>114.95525363728495</v>
      </c>
      <c r="V8" s="382"/>
    </row>
    <row r="9" spans="1:22" ht="12.75" customHeight="1">
      <c r="A9" s="520">
        <v>5</v>
      </c>
      <c r="B9" s="292">
        <v>3847.3701700000006</v>
      </c>
      <c r="C9" s="292">
        <v>3329.7249600000041</v>
      </c>
      <c r="D9" s="292">
        <v>4659.4237999999987</v>
      </c>
      <c r="E9" s="292">
        <v>5101.5314700000026</v>
      </c>
      <c r="F9" s="292">
        <v>5089.0853900000102</v>
      </c>
      <c r="G9" s="292">
        <v>4511.4748500000087</v>
      </c>
      <c r="H9" s="426">
        <f t="shared" si="0"/>
        <v>-9.5072218634047445</v>
      </c>
      <c r="V9" s="382"/>
    </row>
    <row r="10" spans="1:22" ht="12.75" customHeight="1">
      <c r="A10" s="519">
        <v>6</v>
      </c>
      <c r="B10" s="292">
        <v>3686.0814499999992</v>
      </c>
      <c r="C10" s="292">
        <v>3276.0185199999987</v>
      </c>
      <c r="D10" s="292">
        <v>3932.2729599999971</v>
      </c>
      <c r="E10" s="292">
        <v>3025.9525899999994</v>
      </c>
      <c r="F10" s="292">
        <v>4282.4561399999984</v>
      </c>
      <c r="G10" s="292">
        <v>4423.1927500000047</v>
      </c>
      <c r="H10" s="426">
        <f t="shared" si="0"/>
        <v>-1.9568345814895503</v>
      </c>
      <c r="V10" s="385"/>
    </row>
    <row r="11" spans="1:22" ht="12.75" customHeight="1">
      <c r="A11" s="519">
        <v>7</v>
      </c>
      <c r="B11" s="292">
        <v>3361.5619699999997</v>
      </c>
      <c r="C11" s="292">
        <v>3564.5784300000041</v>
      </c>
      <c r="D11" s="292">
        <v>3281.6741799999991</v>
      </c>
      <c r="E11" s="292">
        <v>4032.8104700000004</v>
      </c>
      <c r="F11" s="292">
        <v>5802.1663800000088</v>
      </c>
      <c r="G11" s="292">
        <v>4855.2629899999956</v>
      </c>
      <c r="H11" s="426">
        <f t="shared" si="0"/>
        <v>9.7682887547686104</v>
      </c>
      <c r="V11" s="385"/>
    </row>
    <row r="12" spans="1:22" ht="12.75" customHeight="1">
      <c r="A12" s="519">
        <v>8</v>
      </c>
      <c r="B12" s="292">
        <v>3700.8534999999979</v>
      </c>
      <c r="C12" s="292">
        <v>3444.2405499999991</v>
      </c>
      <c r="D12" s="292">
        <v>3816.5257400000014</v>
      </c>
      <c r="E12" s="292">
        <v>3626.3087900000023</v>
      </c>
      <c r="F12" s="292">
        <v>4088.8891399999989</v>
      </c>
      <c r="G12" s="292">
        <v>4417.5463499999978</v>
      </c>
      <c r="H12" s="426">
        <f t="shared" si="0"/>
        <v>-9.0153023822093346</v>
      </c>
      <c r="V12" s="385"/>
    </row>
    <row r="13" spans="1:22" ht="12.75" customHeight="1">
      <c r="A13" s="520">
        <v>9</v>
      </c>
      <c r="B13" s="292">
        <v>3521.4067499999996</v>
      </c>
      <c r="C13" s="292">
        <v>2620.9640300000015</v>
      </c>
      <c r="D13" s="292">
        <v>3820.6981999999962</v>
      </c>
      <c r="E13" s="292">
        <v>4981.1761599999973</v>
      </c>
      <c r="F13" s="292">
        <v>4928.8575999999957</v>
      </c>
      <c r="G13" s="292">
        <v>5008.9603500000039</v>
      </c>
      <c r="H13" s="426">
        <f t="shared" si="0"/>
        <v>13.387839156458572</v>
      </c>
      <c r="V13" s="384"/>
    </row>
    <row r="14" spans="1:22" ht="12.75" customHeight="1">
      <c r="A14" s="520">
        <v>10</v>
      </c>
      <c r="B14" s="292">
        <v>4243.0159999999996</v>
      </c>
      <c r="C14" s="292">
        <v>3451.609750000001</v>
      </c>
      <c r="D14" s="292">
        <v>4333.2536100000016</v>
      </c>
      <c r="E14" s="292">
        <v>2823.7222100000008</v>
      </c>
      <c r="F14" s="292">
        <v>4890.1576900000045</v>
      </c>
      <c r="G14" s="292">
        <v>4026.8458099999984</v>
      </c>
      <c r="H14" s="426">
        <f t="shared" si="0"/>
        <v>-19.607153408591159</v>
      </c>
    </row>
    <row r="15" spans="1:22" ht="12.75" customHeight="1">
      <c r="A15" s="519">
        <v>11</v>
      </c>
      <c r="B15" s="292">
        <v>3271.9823800000017</v>
      </c>
      <c r="C15" s="292">
        <v>3573.0096299999968</v>
      </c>
      <c r="D15" s="292">
        <v>4070.677450000002</v>
      </c>
      <c r="E15" s="292">
        <v>5063.6063400000012</v>
      </c>
      <c r="F15" s="292">
        <v>4871.8577699999951</v>
      </c>
      <c r="G15" s="292">
        <v>5681.0133599999999</v>
      </c>
      <c r="H15" s="426">
        <f t="shared" si="0"/>
        <v>41.078492399489271</v>
      </c>
    </row>
    <row r="16" spans="1:22" ht="12.75" customHeight="1">
      <c r="A16" s="519">
        <v>12</v>
      </c>
      <c r="B16" s="292">
        <v>3119.9623300000007</v>
      </c>
      <c r="C16" s="292">
        <v>2789.7219800000007</v>
      </c>
      <c r="D16" s="292">
        <v>4232.6337199999989</v>
      </c>
      <c r="E16" s="292">
        <v>4116.3462499999996</v>
      </c>
      <c r="F16" s="292">
        <v>3761.9773499999988</v>
      </c>
      <c r="G16" s="292">
        <v>5489.2945800000034</v>
      </c>
      <c r="H16" s="426">
        <f t="shared" si="0"/>
        <v>-3.3747285537099407</v>
      </c>
    </row>
    <row r="17" spans="1:8" ht="12.75" customHeight="1">
      <c r="A17" s="519">
        <v>13</v>
      </c>
      <c r="B17" s="292">
        <v>2896.8336600000002</v>
      </c>
      <c r="C17" s="292">
        <v>2942.4195900000004</v>
      </c>
      <c r="D17" s="292">
        <v>4638.8127399999994</v>
      </c>
      <c r="E17" s="292">
        <v>4003.7527500000006</v>
      </c>
      <c r="F17" s="292">
        <v>4032.5621499999975</v>
      </c>
      <c r="G17" s="292">
        <v>6150.4736600000006</v>
      </c>
      <c r="H17" s="426">
        <f t="shared" si="0"/>
        <v>12.044882459195636</v>
      </c>
    </row>
    <row r="18" spans="1:8" ht="12.75" customHeight="1">
      <c r="A18" s="520">
        <v>14</v>
      </c>
      <c r="B18" s="292">
        <v>2620.6841100000001</v>
      </c>
      <c r="C18" s="292">
        <v>4105.8057600000002</v>
      </c>
      <c r="D18" s="292">
        <v>3532.0798700000018</v>
      </c>
      <c r="E18" s="292">
        <v>4280.8940999999977</v>
      </c>
      <c r="F18" s="292">
        <v>3440.8299299999985</v>
      </c>
      <c r="G18" s="292">
        <v>5042.4380400000018</v>
      </c>
      <c r="H18" s="426">
        <f t="shared" si="0"/>
        <v>-18.015451837574386</v>
      </c>
    </row>
    <row r="19" spans="1:8" ht="12.75" customHeight="1">
      <c r="A19" s="520">
        <v>15</v>
      </c>
      <c r="B19" s="292">
        <v>3260.9775600000012</v>
      </c>
      <c r="C19" s="292">
        <v>3112.5652000000009</v>
      </c>
      <c r="D19" s="292">
        <v>4935.0123199999998</v>
      </c>
      <c r="E19" s="292">
        <v>3920.0115100000044</v>
      </c>
      <c r="F19" s="292">
        <v>2225.0748300000009</v>
      </c>
      <c r="G19" s="292">
        <v>5384.1948100000045</v>
      </c>
      <c r="H19" s="426">
        <f t="shared" si="0"/>
        <v>6.7776097056415701</v>
      </c>
    </row>
    <row r="20" spans="1:8" ht="12.75" customHeight="1">
      <c r="A20" s="519">
        <v>16</v>
      </c>
      <c r="B20" s="292">
        <v>3141.0655800000004</v>
      </c>
      <c r="C20" s="292">
        <v>3158.1189300000015</v>
      </c>
      <c r="D20" s="292">
        <v>4348.3894500000024</v>
      </c>
      <c r="E20" s="292">
        <v>3899.8693299999991</v>
      </c>
      <c r="F20" s="292">
        <v>2088.5435400000001</v>
      </c>
      <c r="G20" s="292">
        <v>6618.6210000000028</v>
      </c>
      <c r="H20" s="426">
        <f t="shared" si="0"/>
        <v>22.926848555095226</v>
      </c>
    </row>
    <row r="21" spans="1:8" ht="12.75" customHeight="1">
      <c r="A21" s="519">
        <v>17</v>
      </c>
      <c r="B21" s="292">
        <v>3017.0326500000001</v>
      </c>
      <c r="C21" s="292">
        <v>3251.9300900000021</v>
      </c>
      <c r="D21" s="292">
        <v>5659.0521899999958</v>
      </c>
      <c r="E21" s="292">
        <v>4430.250170000003</v>
      </c>
      <c r="F21" s="292">
        <v>2090.3556399999993</v>
      </c>
      <c r="G21" s="292">
        <v>5646.6214499999951</v>
      </c>
      <c r="H21" s="426">
        <f t="shared" si="0"/>
        <v>-14.685831837175861</v>
      </c>
    </row>
    <row r="22" spans="1:8" ht="12.75" customHeight="1">
      <c r="A22" s="519">
        <v>18</v>
      </c>
      <c r="B22" s="292">
        <v>3581.1155299999987</v>
      </c>
      <c r="C22" s="292">
        <v>2643.1239600000008</v>
      </c>
      <c r="D22" s="292">
        <v>4286.0229000000027</v>
      </c>
      <c r="E22" s="292">
        <v>3698.2565900000027</v>
      </c>
      <c r="F22" s="292">
        <v>1729.5515700000017</v>
      </c>
      <c r="G22" s="292">
        <v>6260.7219599999917</v>
      </c>
      <c r="H22" s="426">
        <f t="shared" si="0"/>
        <v>10.875538858727586</v>
      </c>
    </row>
    <row r="23" spans="1:8" ht="12.75" customHeight="1">
      <c r="A23" s="520">
        <v>19</v>
      </c>
      <c r="B23" s="292">
        <v>2867.2035899999978</v>
      </c>
      <c r="C23" s="292">
        <v>4112.9182400000009</v>
      </c>
      <c r="D23" s="292">
        <v>4783.0013799999997</v>
      </c>
      <c r="E23" s="292">
        <v>5474.12709</v>
      </c>
      <c r="F23" s="292">
        <v>2587.8106799999987</v>
      </c>
      <c r="G23" s="292">
        <v>4831.3644200000008</v>
      </c>
      <c r="H23" s="426">
        <f t="shared" si="0"/>
        <v>-22.830554513236887</v>
      </c>
    </row>
    <row r="24" spans="1:8" ht="12.75" customHeight="1">
      <c r="A24" s="520">
        <v>20</v>
      </c>
      <c r="B24" s="292">
        <v>2814.1369299999997</v>
      </c>
      <c r="C24" s="292">
        <v>4257.0984300000082</v>
      </c>
      <c r="D24" s="292">
        <v>3707.7685899999997</v>
      </c>
      <c r="E24" s="292">
        <v>4404.1789499999986</v>
      </c>
      <c r="F24" s="292">
        <v>3142.5716499999999</v>
      </c>
      <c r="G24" s="292">
        <v>5393.557030000009</v>
      </c>
      <c r="H24" s="426">
        <f t="shared" si="0"/>
        <v>11.636311425251753</v>
      </c>
    </row>
    <row r="25" spans="1:8" ht="12.75" customHeight="1">
      <c r="A25" s="519">
        <v>21</v>
      </c>
      <c r="B25" s="292">
        <v>2598.6849899999997</v>
      </c>
      <c r="C25" s="292">
        <v>4630.9245100000035</v>
      </c>
      <c r="D25" s="292">
        <v>4111.2781500000001</v>
      </c>
      <c r="E25" s="292">
        <v>3793.4856599999998</v>
      </c>
      <c r="F25" s="292">
        <v>1961.5691799999984</v>
      </c>
      <c r="G25" s="292">
        <v>3483.3424599999985</v>
      </c>
      <c r="H25" s="426">
        <f t="shared" si="0"/>
        <v>-35.41660094396012</v>
      </c>
    </row>
    <row r="26" spans="1:8" ht="12.75" customHeight="1">
      <c r="A26" s="519">
        <v>22</v>
      </c>
      <c r="B26" s="292">
        <v>3342.1283599999997</v>
      </c>
      <c r="C26" s="292">
        <v>4515.2459799999979</v>
      </c>
      <c r="D26" s="292">
        <v>2205.4498199999994</v>
      </c>
      <c r="E26" s="292">
        <v>6167.2757699999975</v>
      </c>
      <c r="F26" s="292">
        <v>3674.3901700000001</v>
      </c>
      <c r="G26" s="292">
        <v>5963.0255300000081</v>
      </c>
      <c r="H26" s="426">
        <f t="shared" si="0"/>
        <v>71.186887263447844</v>
      </c>
    </row>
    <row r="27" spans="1:8" ht="12.75" customHeight="1">
      <c r="A27" s="519">
        <v>23</v>
      </c>
      <c r="B27" s="292">
        <v>3021.5160199999991</v>
      </c>
      <c r="C27" s="292">
        <v>4716.6659400000008</v>
      </c>
      <c r="D27" s="292">
        <v>3093.8943899999977</v>
      </c>
      <c r="E27" s="292">
        <v>4620.1114200000011</v>
      </c>
      <c r="F27" s="292">
        <v>3307.145620000003</v>
      </c>
      <c r="G27" s="292">
        <v>4947.1232500000015</v>
      </c>
      <c r="H27" s="426">
        <f t="shared" si="0"/>
        <v>-17.036691774821318</v>
      </c>
    </row>
    <row r="28" spans="1:8" ht="12.75" customHeight="1">
      <c r="A28" s="520">
        <v>24</v>
      </c>
      <c r="B28" s="292">
        <v>2654.7218400000011</v>
      </c>
      <c r="C28" s="292">
        <v>4299.2206399999977</v>
      </c>
      <c r="D28" s="292">
        <v>3544.7206099999989</v>
      </c>
      <c r="E28" s="292">
        <v>5122.0702099999999</v>
      </c>
      <c r="F28" s="292">
        <v>3037.1921499999985</v>
      </c>
      <c r="G28" s="292">
        <v>5740.2405499999986</v>
      </c>
      <c r="H28" s="426">
        <f t="shared" si="0"/>
        <v>16.031888835597474</v>
      </c>
    </row>
    <row r="29" spans="1:8" ht="12.75" customHeight="1">
      <c r="A29" s="520">
        <v>25</v>
      </c>
      <c r="B29" s="292">
        <v>2626.0996600000012</v>
      </c>
      <c r="C29" s="292">
        <v>4408.749079999996</v>
      </c>
      <c r="D29" s="292">
        <v>4304.9270900000001</v>
      </c>
      <c r="E29" s="292">
        <v>4377.0394000000042</v>
      </c>
      <c r="F29" s="292">
        <v>2967.4392000000025</v>
      </c>
      <c r="G29" s="292">
        <v>5522.6260200000079</v>
      </c>
      <c r="H29" s="426">
        <f t="shared" si="0"/>
        <v>-3.7910350290109496</v>
      </c>
    </row>
    <row r="30" spans="1:8" ht="12.75" customHeight="1">
      <c r="A30" s="519">
        <v>26</v>
      </c>
      <c r="B30" s="292">
        <v>3177.5411600000011</v>
      </c>
      <c r="C30" s="292">
        <v>4057.3933700000025</v>
      </c>
      <c r="D30" s="292">
        <v>4701.5206800000005</v>
      </c>
      <c r="E30" s="292">
        <v>4507.2243700000008</v>
      </c>
      <c r="F30" s="292">
        <v>3292.1700000000014</v>
      </c>
      <c r="G30" s="292">
        <v>4366.6525299999985</v>
      </c>
      <c r="H30" s="426">
        <f t="shared" si="0"/>
        <v>-20.931590982508858</v>
      </c>
    </row>
    <row r="31" spans="1:8" ht="12.75" customHeight="1">
      <c r="A31" s="519">
        <v>27</v>
      </c>
      <c r="B31" s="292">
        <v>3552.3746099999989</v>
      </c>
      <c r="C31" s="292">
        <v>3960.7146900000012</v>
      </c>
      <c r="D31" s="292">
        <v>4040.4426200000007</v>
      </c>
      <c r="E31" s="292">
        <v>4423.5652999999966</v>
      </c>
      <c r="F31" s="292">
        <v>2792.5540299999993</v>
      </c>
      <c r="G31" s="292">
        <v>4659.1719400000038</v>
      </c>
      <c r="H31" s="426">
        <f t="shared" si="0"/>
        <v>6.698939473437</v>
      </c>
    </row>
    <row r="32" spans="1:8" ht="12.75" customHeight="1">
      <c r="A32" s="519">
        <v>28</v>
      </c>
      <c r="B32" s="292">
        <v>3891.8762899999983</v>
      </c>
      <c r="C32" s="292">
        <v>4035.4575099999988</v>
      </c>
      <c r="D32" s="292">
        <v>4088.0292399999985</v>
      </c>
      <c r="E32" s="292">
        <v>5180.826630000005</v>
      </c>
      <c r="F32" s="292">
        <v>2947.2890599999969</v>
      </c>
      <c r="G32" s="292">
        <v>6383.8603799999992</v>
      </c>
      <c r="H32" s="426">
        <f t="shared" si="0"/>
        <v>37.017059301743515</v>
      </c>
    </row>
    <row r="33" spans="1:8" ht="12.75" customHeight="1">
      <c r="A33" s="520">
        <v>29</v>
      </c>
      <c r="B33" s="292">
        <v>3974.581110000001</v>
      </c>
      <c r="C33" s="292">
        <v>3374.8552200000004</v>
      </c>
      <c r="D33" s="292">
        <v>4470.5033900000026</v>
      </c>
      <c r="E33" s="292">
        <v>4472.8300899999958</v>
      </c>
      <c r="F33" s="292">
        <v>2819.7081699999972</v>
      </c>
      <c r="G33" s="292">
        <v>5455.9140399999924</v>
      </c>
      <c r="H33" s="426">
        <f t="shared" si="0"/>
        <v>-14.535818215999374</v>
      </c>
    </row>
    <row r="34" spans="1:8" ht="12.75" customHeight="1">
      <c r="A34" s="520">
        <v>30</v>
      </c>
      <c r="B34" s="292">
        <v>2983.8112999999989</v>
      </c>
      <c r="C34" s="292">
        <v>3917.918259999999</v>
      </c>
      <c r="D34" s="292">
        <v>4777.050199999996</v>
      </c>
      <c r="E34" s="292">
        <v>5151.6398300000037</v>
      </c>
      <c r="F34" s="292">
        <v>4212.3988500000014</v>
      </c>
      <c r="G34" s="292">
        <v>6625.6017999999995</v>
      </c>
      <c r="H34" s="426">
        <f t="shared" si="0"/>
        <v>21.438896423668886</v>
      </c>
    </row>
    <row r="35" spans="1:8" ht="12.75" customHeight="1">
      <c r="A35" s="519">
        <v>31</v>
      </c>
      <c r="B35" s="292">
        <v>4030.5661999999998</v>
      </c>
      <c r="C35" s="292">
        <v>4523.3708799999968</v>
      </c>
      <c r="D35" s="292">
        <v>5641.3763999999983</v>
      </c>
      <c r="E35" s="292">
        <v>5277.9887700000027</v>
      </c>
      <c r="F35" s="292">
        <v>4397.292870000002</v>
      </c>
      <c r="G35" s="292">
        <v>6834.4588700000013</v>
      </c>
      <c r="H35" s="426">
        <f t="shared" si="0"/>
        <v>3.1522732018094093</v>
      </c>
    </row>
    <row r="36" spans="1:8" ht="12.75" customHeight="1">
      <c r="A36" s="519">
        <v>32</v>
      </c>
      <c r="B36" s="292">
        <v>3871.1522799999993</v>
      </c>
      <c r="C36" s="292">
        <v>4491.0300700000034</v>
      </c>
      <c r="D36" s="292">
        <v>4849.0982599999998</v>
      </c>
      <c r="E36" s="292">
        <v>4941.9320099999859</v>
      </c>
      <c r="F36" s="292">
        <v>4526.6486200000027</v>
      </c>
      <c r="G36" s="292">
        <v>5719.7225500000086</v>
      </c>
      <c r="H36" s="426">
        <f t="shared" si="0"/>
        <v>-16.310527888215859</v>
      </c>
    </row>
    <row r="37" spans="1:8" ht="12.75" customHeight="1">
      <c r="A37" s="519">
        <v>33</v>
      </c>
      <c r="B37" s="292">
        <v>4644.9263299999993</v>
      </c>
      <c r="C37" s="292">
        <v>3501.0280300000027</v>
      </c>
      <c r="D37" s="292">
        <v>4821.7403100000047</v>
      </c>
      <c r="E37" s="292">
        <v>4159.7322499999982</v>
      </c>
      <c r="F37" s="292">
        <v>5227.7651599999999</v>
      </c>
      <c r="G37" s="292">
        <v>7694.3806400000085</v>
      </c>
      <c r="H37" s="426">
        <f t="shared" si="0"/>
        <v>34.523669159441958</v>
      </c>
    </row>
    <row r="38" spans="1:8" ht="12.75" customHeight="1">
      <c r="A38" s="520">
        <v>34</v>
      </c>
      <c r="B38" s="292">
        <v>4138.70741</v>
      </c>
      <c r="C38" s="292">
        <v>4747.5441399999972</v>
      </c>
      <c r="D38" s="292">
        <v>6881.6345300000057</v>
      </c>
      <c r="E38" s="292">
        <v>5619.5015399999957</v>
      </c>
      <c r="F38" s="292">
        <v>5347.308799999998</v>
      </c>
      <c r="G38" s="292">
        <v>7118.3907200000067</v>
      </c>
      <c r="H38" s="426">
        <f t="shared" si="0"/>
        <v>-7.4858516487429858</v>
      </c>
    </row>
    <row r="39" spans="1:8" ht="12.75" customHeight="1">
      <c r="A39" s="520">
        <v>35</v>
      </c>
      <c r="B39" s="292">
        <v>4779.757840000002</v>
      </c>
      <c r="C39" s="292">
        <v>4839.9968000000026</v>
      </c>
      <c r="D39" s="292">
        <v>6851.6744000000044</v>
      </c>
      <c r="E39" s="292">
        <v>6478.05872</v>
      </c>
      <c r="F39" s="292">
        <v>5864.9311899999921</v>
      </c>
      <c r="G39" s="292">
        <v>7841.8955800000022</v>
      </c>
      <c r="H39" s="426">
        <f t="shared" si="0"/>
        <v>10.163882378178798</v>
      </c>
    </row>
    <row r="40" spans="1:8" ht="12.75" customHeight="1">
      <c r="A40" s="519">
        <v>36</v>
      </c>
      <c r="B40" s="292">
        <v>4545.7477399999962</v>
      </c>
      <c r="C40" s="292">
        <v>4204.4557600000044</v>
      </c>
      <c r="D40" s="292">
        <v>5113.3326000000043</v>
      </c>
      <c r="E40" s="292">
        <v>4701.8744200000037</v>
      </c>
      <c r="F40" s="292">
        <v>5644.0399400000006</v>
      </c>
      <c r="G40" s="292">
        <v>6430.6936299999907</v>
      </c>
      <c r="H40" s="426">
        <f>(G40-G39)/G39*100</f>
        <v>-17.995673821507467</v>
      </c>
    </row>
    <row r="41" spans="1:8" ht="12.75" customHeight="1">
      <c r="A41" s="519">
        <v>37</v>
      </c>
      <c r="B41" s="292">
        <v>4121.0617299999994</v>
      </c>
      <c r="C41" s="292">
        <v>4006.7919999999999</v>
      </c>
      <c r="D41" s="292">
        <v>4137.7691599999989</v>
      </c>
      <c r="E41" s="292">
        <v>4476.0938799999994</v>
      </c>
      <c r="F41" s="292">
        <v>6735.5912999999946</v>
      </c>
      <c r="G41" s="292">
        <v>7062.7901600000014</v>
      </c>
      <c r="H41" s="426">
        <f t="shared" ref="H41:H56" si="1">(G41-G40)/G40*100</f>
        <v>9.8293678158014135</v>
      </c>
    </row>
    <row r="42" spans="1:8" ht="12.75" customHeight="1">
      <c r="A42" s="519">
        <v>38</v>
      </c>
      <c r="B42" s="292">
        <v>3702.3527300000005</v>
      </c>
      <c r="C42" s="292">
        <v>2751.9272600000008</v>
      </c>
      <c r="D42" s="292">
        <v>2024.6245200000008</v>
      </c>
      <c r="E42" s="292">
        <v>1473.0581599999998</v>
      </c>
      <c r="F42" s="292">
        <v>3294.1436200000003</v>
      </c>
      <c r="G42" s="292">
        <v>5560.3690899999938</v>
      </c>
      <c r="H42" s="426">
        <f t="shared" si="1"/>
        <v>-21.272344724453873</v>
      </c>
    </row>
    <row r="43" spans="1:8" ht="12.75" customHeight="1">
      <c r="A43" s="520">
        <v>39</v>
      </c>
      <c r="B43" s="292">
        <v>4045.4191700000015</v>
      </c>
      <c r="C43" s="292">
        <v>3407.779409999996</v>
      </c>
      <c r="D43" s="292">
        <v>4601.8570499999978</v>
      </c>
      <c r="E43" s="292">
        <v>4869.1467000000011</v>
      </c>
      <c r="F43" s="292">
        <v>6629.3369400000001</v>
      </c>
      <c r="G43" s="292">
        <v>6329.2704400000202</v>
      </c>
      <c r="H43" s="426">
        <f t="shared" si="1"/>
        <v>13.828243009674512</v>
      </c>
    </row>
    <row r="44" spans="1:8" ht="12.75" customHeight="1">
      <c r="A44" s="520">
        <v>40</v>
      </c>
      <c r="B44" s="292">
        <v>3792.562069999999</v>
      </c>
      <c r="C44" s="292">
        <v>2717.8607100000022</v>
      </c>
      <c r="D44" s="292">
        <v>3702.3883399999982</v>
      </c>
      <c r="E44" s="292">
        <v>4103.9228299999968</v>
      </c>
      <c r="F44" s="292">
        <v>5120.6306700000005</v>
      </c>
      <c r="G44" s="292">
        <v>6595.3401699999986</v>
      </c>
      <c r="H44" s="426">
        <f t="shared" si="1"/>
        <v>4.2037977760984644</v>
      </c>
    </row>
    <row r="45" spans="1:8" ht="12.75" customHeight="1">
      <c r="A45" s="519">
        <v>41</v>
      </c>
      <c r="B45" s="292">
        <v>3246.9370399999998</v>
      </c>
      <c r="C45" s="292">
        <v>3117.1401900000005</v>
      </c>
      <c r="D45" s="292">
        <v>2855.1232999999993</v>
      </c>
      <c r="E45" s="292">
        <v>5625.9069000000063</v>
      </c>
      <c r="F45" s="292">
        <v>5508.9559700000009</v>
      </c>
      <c r="G45" s="292">
        <v>6767.1524700000064</v>
      </c>
      <c r="H45" s="426">
        <f t="shared" si="1"/>
        <v>2.6050559269334519</v>
      </c>
    </row>
    <row r="46" spans="1:8" ht="12.75" customHeight="1">
      <c r="A46" s="519">
        <v>42</v>
      </c>
      <c r="B46" s="292">
        <v>2928.3342600000001</v>
      </c>
      <c r="C46" s="292">
        <v>3721.8137700000002</v>
      </c>
      <c r="D46" s="292">
        <v>2694.5637900000002</v>
      </c>
      <c r="E46" s="292">
        <v>3863.3651</v>
      </c>
      <c r="F46" s="292">
        <v>4463.1560200000004</v>
      </c>
      <c r="G46" s="292">
        <v>5121.6241499999996</v>
      </c>
      <c r="H46" s="426">
        <f t="shared" si="1"/>
        <v>-24.316406750031526</v>
      </c>
    </row>
    <row r="47" spans="1:8" ht="12.75" customHeight="1">
      <c r="A47" s="519">
        <v>43</v>
      </c>
      <c r="B47" s="292">
        <v>2400.8965800000001</v>
      </c>
      <c r="C47" s="292">
        <v>3388.3968100000006</v>
      </c>
      <c r="D47" s="292">
        <v>3254.4877200000024</v>
      </c>
      <c r="E47" s="292">
        <v>2489.1874499999994</v>
      </c>
      <c r="F47" s="292">
        <v>6977.3885300000147</v>
      </c>
      <c r="G47" s="292">
        <v>6910.7054400000079</v>
      </c>
      <c r="H47" s="426">
        <f t="shared" si="1"/>
        <v>34.93191295577612</v>
      </c>
    </row>
    <row r="48" spans="1:8" ht="12.75" customHeight="1">
      <c r="A48" s="520">
        <v>44</v>
      </c>
      <c r="B48" s="292">
        <v>2765.6878400000001</v>
      </c>
      <c r="C48" s="292">
        <v>4006.9514599999989</v>
      </c>
      <c r="D48" s="292">
        <v>2876.927540000001</v>
      </c>
      <c r="E48" s="292">
        <v>3698.2133600000047</v>
      </c>
      <c r="F48" s="292">
        <v>5612.8327099999942</v>
      </c>
      <c r="G48" s="292">
        <v>6549.4089999999997</v>
      </c>
      <c r="H48" s="426">
        <f t="shared" si="1"/>
        <v>-5.2280688728068236</v>
      </c>
    </row>
    <row r="49" spans="1:8" ht="12.75" customHeight="1">
      <c r="A49" s="520">
        <v>45</v>
      </c>
      <c r="B49" s="292">
        <v>119.51212999999997</v>
      </c>
      <c r="C49" s="292">
        <v>4014.8053900000059</v>
      </c>
      <c r="D49" s="292">
        <v>4948.0750100000023</v>
      </c>
      <c r="E49" s="292">
        <v>4411.4606999999969</v>
      </c>
      <c r="F49" s="292">
        <v>6420.9844599999979</v>
      </c>
      <c r="G49" s="292">
        <v>4829.516339999991</v>
      </c>
      <c r="H49" s="426">
        <f t="shared" si="1"/>
        <v>-26.260272644447902</v>
      </c>
    </row>
    <row r="50" spans="1:8" ht="12.75" customHeight="1">
      <c r="A50" s="519">
        <v>46</v>
      </c>
      <c r="B50" s="292">
        <v>1668.0688299999999</v>
      </c>
      <c r="C50" s="292">
        <v>4203.6438499999986</v>
      </c>
      <c r="D50" s="292">
        <v>4701.5379099999909</v>
      </c>
      <c r="E50" s="292">
        <v>6621.9715899999983</v>
      </c>
      <c r="F50" s="292">
        <v>5351.43876</v>
      </c>
      <c r="G50" s="292">
        <v>5616.9990699999962</v>
      </c>
      <c r="H50" s="426">
        <f t="shared" si="1"/>
        <v>16.30562305955479</v>
      </c>
    </row>
    <row r="51" spans="1:8" ht="12.75" customHeight="1">
      <c r="A51" s="519">
        <v>47</v>
      </c>
      <c r="B51" s="292">
        <v>9523.107560000004</v>
      </c>
      <c r="C51" s="292">
        <v>5053.3486600000078</v>
      </c>
      <c r="D51" s="292">
        <v>5469.3369300000049</v>
      </c>
      <c r="E51" s="292">
        <v>4565.3622699999978</v>
      </c>
      <c r="F51" s="292">
        <v>5951.4641199999987</v>
      </c>
      <c r="G51" s="292">
        <v>4603.3143099999998</v>
      </c>
      <c r="H51" s="426">
        <f t="shared" si="1"/>
        <v>-18.046731846797282</v>
      </c>
    </row>
    <row r="52" spans="1:8" ht="12.75" customHeight="1">
      <c r="A52" s="519">
        <v>48</v>
      </c>
      <c r="B52" s="292">
        <v>4069.3403700000017</v>
      </c>
      <c r="C52" s="292">
        <v>5042.2501699999993</v>
      </c>
      <c r="D52" s="292">
        <v>6232.0824199999952</v>
      </c>
      <c r="E52" s="292">
        <v>4024.1359900000029</v>
      </c>
      <c r="F52" s="292">
        <v>5044.9006600000057</v>
      </c>
      <c r="G52" s="292">
        <v>6155.653139999994</v>
      </c>
      <c r="H52" s="426">
        <f t="shared" si="1"/>
        <v>33.722199386380687</v>
      </c>
    </row>
    <row r="53" spans="1:8" ht="12.75" customHeight="1">
      <c r="A53" s="520">
        <v>49</v>
      </c>
      <c r="B53" s="292">
        <v>4969.4377499999991</v>
      </c>
      <c r="C53" s="292">
        <v>4190.2006499999989</v>
      </c>
      <c r="D53" s="292">
        <v>5259.7332700000015</v>
      </c>
      <c r="E53" s="292">
        <v>3725.5588099999991</v>
      </c>
      <c r="F53" s="292">
        <v>5896.096310000009</v>
      </c>
      <c r="G53" s="292">
        <v>5939.7728900000002</v>
      </c>
      <c r="H53" s="426">
        <f t="shared" si="1"/>
        <v>-3.5070242765497022</v>
      </c>
    </row>
    <row r="54" spans="1:8" ht="12.75" customHeight="1">
      <c r="A54" s="520">
        <v>50</v>
      </c>
      <c r="B54" s="292">
        <v>4110.0715800000007</v>
      </c>
      <c r="C54" s="292">
        <v>4630.1584599999942</v>
      </c>
      <c r="D54" s="292">
        <v>6429.4694499999987</v>
      </c>
      <c r="E54" s="292">
        <v>4409.3590200000008</v>
      </c>
      <c r="F54" s="292">
        <v>5816.0939400000025</v>
      </c>
      <c r="G54" s="292">
        <v>2505.0914599999996</v>
      </c>
      <c r="H54" s="426">
        <f t="shared" si="1"/>
        <v>-57.82513058340183</v>
      </c>
    </row>
    <row r="55" spans="1:8" ht="12.75" customHeight="1">
      <c r="A55" s="519">
        <v>51</v>
      </c>
      <c r="B55" s="292">
        <v>5543.6221799999994</v>
      </c>
      <c r="C55" s="292">
        <v>6067.065590000002</v>
      </c>
      <c r="D55" s="292">
        <v>5778.9024099999979</v>
      </c>
      <c r="E55" s="292">
        <v>4853.1610699999965</v>
      </c>
      <c r="F55" s="292">
        <v>6360.0981300000058</v>
      </c>
      <c r="G55" s="292">
        <v>6292.0533400000004</v>
      </c>
      <c r="H55" s="426">
        <f t="shared" si="1"/>
        <v>151.17060356750414</v>
      </c>
    </row>
    <row r="56" spans="1:8" ht="12.75" customHeight="1">
      <c r="A56" s="519">
        <v>52</v>
      </c>
      <c r="B56" s="292">
        <v>4933.0012299999989</v>
      </c>
      <c r="C56" s="292">
        <v>3938.9349400000019</v>
      </c>
      <c r="D56" s="292">
        <v>3259.5888099999956</v>
      </c>
      <c r="E56" s="292">
        <v>4197.5935900000022</v>
      </c>
      <c r="F56" s="292">
        <v>3763.4147700000026</v>
      </c>
      <c r="G56" s="292">
        <v>1048.4188200000001</v>
      </c>
      <c r="H56" s="426">
        <f t="shared" si="1"/>
        <v>-83.337413665345693</v>
      </c>
    </row>
    <row r="57" spans="1:8" ht="12.75" customHeight="1" thickBot="1">
      <c r="A57" s="519">
        <v>53</v>
      </c>
      <c r="B57" s="292">
        <v>4527.911259999998</v>
      </c>
      <c r="C57" s="292">
        <v>0</v>
      </c>
      <c r="D57" s="292">
        <v>935.89185999999972</v>
      </c>
      <c r="E57" s="292">
        <v>1345.3935599999991</v>
      </c>
      <c r="F57" s="292">
        <v>3104.0918900000052</v>
      </c>
      <c r="G57" s="292"/>
      <c r="H57" s="426"/>
    </row>
    <row r="58" spans="1:8" ht="12.75" customHeight="1" thickBot="1">
      <c r="A58" s="515" t="s">
        <v>85</v>
      </c>
      <c r="B58" s="516">
        <f t="shared" ref="B58:F58" si="2">SUM(B5:B57)</f>
        <v>184991.30344999998</v>
      </c>
      <c r="C58" s="516">
        <f t="shared" si="2"/>
        <v>198820.66414000012</v>
      </c>
      <c r="D58" s="516">
        <f t="shared" si="2"/>
        <v>223843.12131000002</v>
      </c>
      <c r="E58" s="516">
        <f t="shared" si="2"/>
        <v>227307.68427999999</v>
      </c>
      <c r="F58" s="516">
        <f t="shared" si="2"/>
        <v>224936.80914000006</v>
      </c>
      <c r="G58" s="516">
        <f>SUM(G5:G57)</f>
        <v>277271.12622000009</v>
      </c>
      <c r="H58" s="517"/>
    </row>
    <row r="59" spans="1:8" ht="12.75" customHeight="1" thickBot="1">
      <c r="A59" s="529" t="s">
        <v>387</v>
      </c>
      <c r="B59" s="530"/>
      <c r="C59" s="530"/>
      <c r="D59" s="530"/>
      <c r="E59" s="530"/>
      <c r="F59" s="530"/>
      <c r="G59" s="530"/>
      <c r="H59" s="492"/>
    </row>
    <row r="60" spans="1:8" ht="13.5" thickBot="1">
      <c r="A60" s="1011" t="s">
        <v>426</v>
      </c>
      <c r="B60" s="1012"/>
      <c r="C60" s="1012"/>
      <c r="D60" s="1012"/>
      <c r="E60" s="1012"/>
      <c r="F60" s="1012"/>
      <c r="G60" s="1012"/>
      <c r="H60" s="1013"/>
    </row>
    <row r="61" spans="1:8" ht="13.5" thickBot="1">
      <c r="A61" s="536"/>
      <c r="B61" s="537"/>
      <c r="C61" s="537"/>
      <c r="D61" s="537"/>
      <c r="E61" s="537"/>
      <c r="F61" s="537"/>
      <c r="G61" s="537"/>
      <c r="H61" s="538"/>
    </row>
  </sheetData>
  <mergeCells count="5">
    <mergeCell ref="A60:H60"/>
    <mergeCell ref="B3:H3"/>
    <mergeCell ref="A1:H1"/>
    <mergeCell ref="A2:H2"/>
    <mergeCell ref="A3:A4"/>
  </mergeCells>
  <phoneticPr fontId="27" type="noConversion"/>
  <printOptions horizontalCentered="1" verticalCentered="1"/>
  <pageMargins left="0.6692913385826772" right="0.70866141732283472" top="0.74803149606299213" bottom="0.74803149606299213" header="0.39370078740157483" footer="0.31496062992125984"/>
  <pageSetup scale="65"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AF149"/>
  <sheetViews>
    <sheetView view="pageBreakPreview" zoomScaleNormal="100" zoomScaleSheetLayoutView="100" workbookViewId="0">
      <selection activeCell="J40" sqref="J40"/>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0" s="16" customFormat="1" ht="12.75" customHeight="1">
      <c r="W1" s="1023" t="s">
        <v>388</v>
      </c>
      <c r="X1" s="1024"/>
      <c r="Y1" s="1024"/>
      <c r="Z1" s="1024"/>
      <c r="AA1" s="1024"/>
      <c r="AB1" s="1024"/>
      <c r="AC1" s="1024"/>
      <c r="AD1" s="1025"/>
    </row>
    <row r="2" spans="2:30" s="16" customFormat="1" ht="12.75" customHeight="1">
      <c r="W2" s="619" t="s">
        <v>83</v>
      </c>
      <c r="X2" s="619" t="s">
        <v>84</v>
      </c>
      <c r="Y2" s="619" t="s">
        <v>347</v>
      </c>
      <c r="Z2" s="619" t="s">
        <v>389</v>
      </c>
      <c r="AA2" s="619" t="s">
        <v>390</v>
      </c>
      <c r="AB2" s="619" t="s">
        <v>311</v>
      </c>
      <c r="AC2" s="619" t="s">
        <v>303</v>
      </c>
      <c r="AD2" s="619" t="s">
        <v>391</v>
      </c>
    </row>
    <row r="3" spans="2:30" s="16" customFormat="1" ht="12.75" customHeight="1">
      <c r="W3" s="597">
        <v>2016</v>
      </c>
      <c r="X3" s="608" t="s">
        <v>119</v>
      </c>
      <c r="Y3" s="620">
        <v>1.6240574245939678</v>
      </c>
      <c r="Z3" s="620"/>
      <c r="AA3" s="620">
        <v>1.2250779040419619</v>
      </c>
      <c r="AB3" s="620">
        <v>1.7709999999999999</v>
      </c>
      <c r="AC3" s="620">
        <v>1.2630268155777711</v>
      </c>
      <c r="AD3" s="620">
        <v>1.57</v>
      </c>
    </row>
    <row r="4" spans="2:30" s="16" customFormat="1" ht="12.75" customHeight="1">
      <c r="W4" s="24"/>
      <c r="X4" s="113" t="s">
        <v>120</v>
      </c>
      <c r="Y4" s="285">
        <v>1.5803270042194097</v>
      </c>
      <c r="Z4" s="285"/>
      <c r="AA4" s="285">
        <v>1.2810948989362283</v>
      </c>
      <c r="AB4" s="285">
        <v>1.65</v>
      </c>
      <c r="AC4" s="285">
        <v>1.3118072406476544</v>
      </c>
      <c r="AD4" s="285">
        <v>1.61</v>
      </c>
    </row>
    <row r="5" spans="2:30" s="16" customFormat="1" ht="12.75" customHeight="1">
      <c r="W5" s="24"/>
      <c r="X5" s="113" t="s">
        <v>121</v>
      </c>
      <c r="Y5" s="285">
        <v>1.6190216368767638</v>
      </c>
      <c r="Z5" s="285"/>
      <c r="AA5" s="285">
        <v>1.3842834737661101</v>
      </c>
      <c r="AB5" s="285">
        <v>1.653</v>
      </c>
      <c r="AC5" s="285">
        <v>1.4106255535179006</v>
      </c>
      <c r="AD5" s="285">
        <v>1.68</v>
      </c>
    </row>
    <row r="6" spans="2:30" s="16" customFormat="1" ht="12.75" customHeight="1">
      <c r="W6" s="24"/>
      <c r="X6" s="113" t="s">
        <v>122</v>
      </c>
      <c r="Y6" s="285">
        <v>1.7934301566579636</v>
      </c>
      <c r="Z6" s="285"/>
      <c r="AA6" s="285">
        <v>1.4508999158758484</v>
      </c>
      <c r="AB6" s="285">
        <v>1.599</v>
      </c>
      <c r="AC6" s="285">
        <v>1.3740449788684459</v>
      </c>
      <c r="AD6" s="285">
        <v>1.74</v>
      </c>
    </row>
    <row r="7" spans="2:30" s="16" customFormat="1" ht="12.75" customHeight="1">
      <c r="B7" s="33"/>
      <c r="W7" s="24"/>
      <c r="X7" s="113" t="s">
        <v>123</v>
      </c>
      <c r="Y7" s="285">
        <v>1.8899301861702127</v>
      </c>
      <c r="Z7" s="285"/>
      <c r="AA7" s="285">
        <v>1.4409667797285168</v>
      </c>
      <c r="AB7" s="285">
        <v>1.554</v>
      </c>
      <c r="AC7" s="285">
        <v>1.3889377590709464</v>
      </c>
      <c r="AD7" s="285">
        <v>1.83</v>
      </c>
    </row>
    <row r="8" spans="2:30" s="16" customFormat="1" ht="12.75" customHeight="1">
      <c r="C8" s="112"/>
      <c r="W8" s="24"/>
      <c r="X8" s="113" t="s">
        <v>124</v>
      </c>
      <c r="Y8" s="285">
        <v>1.9994435750304294</v>
      </c>
      <c r="Z8" s="285"/>
      <c r="AA8" s="285">
        <v>1.5206921649178926</v>
      </c>
      <c r="AB8" s="285">
        <v>1.607</v>
      </c>
      <c r="AC8" s="285">
        <v>1.359279835599928</v>
      </c>
      <c r="AD8" s="285">
        <v>1.95</v>
      </c>
    </row>
    <row r="9" spans="2:30" s="16" customFormat="1" ht="12.75" customHeight="1">
      <c r="W9" s="24"/>
      <c r="X9" s="113" t="s">
        <v>125</v>
      </c>
      <c r="Y9" s="285">
        <v>1.8848434652973336</v>
      </c>
      <c r="Z9" s="285"/>
      <c r="AA9" s="285">
        <v>1.5839498509163812</v>
      </c>
      <c r="AB9" s="285">
        <v>1.7010000000000001</v>
      </c>
      <c r="AC9" s="285">
        <v>1.5064262435833216</v>
      </c>
      <c r="AD9" s="285">
        <v>2.0699999999999998</v>
      </c>
    </row>
    <row r="10" spans="2:30" s="16" customFormat="1" ht="12.75" customHeight="1">
      <c r="W10" s="24"/>
      <c r="X10" s="113" t="s">
        <v>126</v>
      </c>
      <c r="Y10" s="285">
        <v>1.8820670897552128</v>
      </c>
      <c r="Z10" s="285"/>
      <c r="AA10" s="285">
        <v>1.5726976437982068</v>
      </c>
      <c r="AB10" s="285">
        <v>1.8180000000000001</v>
      </c>
      <c r="AC10" s="285">
        <v>1.6502333496284665</v>
      </c>
      <c r="AD10" s="285">
        <v>2.08</v>
      </c>
    </row>
    <row r="11" spans="2:30" s="16" customFormat="1" ht="12.75" customHeight="1">
      <c r="W11" s="24"/>
      <c r="X11" s="113" t="s">
        <v>127</v>
      </c>
      <c r="Y11" s="285">
        <v>1.8484313725490196</v>
      </c>
      <c r="Z11" s="285"/>
      <c r="AA11" s="285">
        <v>1.5398383827748674</v>
      </c>
      <c r="AB11" s="285">
        <v>1.762</v>
      </c>
      <c r="AC11" s="285">
        <v>1.5735837607124195</v>
      </c>
      <c r="AD11" s="285">
        <v>2.0099999999999998</v>
      </c>
    </row>
    <row r="12" spans="2:30" s="16" customFormat="1" ht="12.75" customHeight="1">
      <c r="W12" s="24"/>
      <c r="X12" s="113" t="s">
        <v>128</v>
      </c>
      <c r="Y12" s="285">
        <v>1.7669700910273083</v>
      </c>
      <c r="Z12" s="285"/>
      <c r="AA12" s="285">
        <v>1.5876148201943614</v>
      </c>
      <c r="AB12" s="285">
        <v>1.7110000000000001</v>
      </c>
      <c r="AC12" s="285">
        <v>1.5909334017453038</v>
      </c>
      <c r="AD12" s="285">
        <v>1.9</v>
      </c>
    </row>
    <row r="13" spans="2:30" s="16" customFormat="1" ht="12.75" customHeight="1">
      <c r="W13" s="24"/>
      <c r="X13" s="113" t="s">
        <v>129</v>
      </c>
      <c r="Y13" s="285">
        <v>1.6931933803248547</v>
      </c>
      <c r="Z13" s="285"/>
      <c r="AA13" s="285">
        <v>1.4960966837520908</v>
      </c>
      <c r="AB13" s="285">
        <v>1.66</v>
      </c>
      <c r="AC13" s="285">
        <v>1.5834189262199216</v>
      </c>
      <c r="AD13" s="285">
        <v>1.82</v>
      </c>
    </row>
    <row r="14" spans="2:30" s="16" customFormat="1" ht="12.75" customHeight="1">
      <c r="W14" s="23"/>
      <c r="X14" s="277" t="s">
        <v>130</v>
      </c>
      <c r="Y14" s="286">
        <v>1.5810949929808142</v>
      </c>
      <c r="Z14" s="286"/>
      <c r="AA14" s="286">
        <v>1.4858454368202851</v>
      </c>
      <c r="AB14" s="286">
        <v>1.623</v>
      </c>
      <c r="AC14" s="286">
        <v>1.4681578998982778</v>
      </c>
      <c r="AD14" s="286">
        <v>1.82</v>
      </c>
    </row>
    <row r="15" spans="2:30" s="16" customFormat="1" ht="12.75" customHeight="1">
      <c r="W15" s="597">
        <v>2017</v>
      </c>
      <c r="X15" s="597" t="s">
        <v>201</v>
      </c>
      <c r="Y15" s="620">
        <v>1.5309999999999999</v>
      </c>
      <c r="Z15" s="620"/>
      <c r="AA15" s="620">
        <v>1.5479535227029213</v>
      </c>
      <c r="AB15" s="620">
        <v>1.671</v>
      </c>
      <c r="AC15" s="620">
        <v>1.6147420329853699</v>
      </c>
      <c r="AD15" s="620">
        <v>1.94</v>
      </c>
    </row>
    <row r="16" spans="2:30" s="16" customFormat="1" ht="12.75" customHeight="1">
      <c r="W16" s="24"/>
      <c r="X16" s="24" t="s">
        <v>132</v>
      </c>
      <c r="Y16" s="285">
        <v>1.69</v>
      </c>
      <c r="Z16" s="285"/>
      <c r="AA16" s="285">
        <v>1.5671746412410927</v>
      </c>
      <c r="AB16" s="285">
        <v>1.6439999999999999</v>
      </c>
      <c r="AC16" s="285">
        <v>1.6928711387490496</v>
      </c>
      <c r="AD16" s="285">
        <v>2</v>
      </c>
    </row>
    <row r="17" spans="2:30" s="16" customFormat="1" ht="12.75" customHeight="1">
      <c r="W17" s="24"/>
      <c r="X17" s="24" t="s">
        <v>133</v>
      </c>
      <c r="Y17" s="285">
        <v>1.835</v>
      </c>
      <c r="Z17" s="285"/>
      <c r="AA17" s="285">
        <v>1.5373409838982295</v>
      </c>
      <c r="AB17" s="285">
        <v>1.653</v>
      </c>
      <c r="AC17" s="285">
        <v>1.5694910154423081</v>
      </c>
      <c r="AD17" s="285">
        <v>1.95</v>
      </c>
    </row>
    <row r="18" spans="2:30" s="16" customFormat="1" ht="12.75" customHeight="1">
      <c r="W18" s="24"/>
      <c r="X18" s="24" t="s">
        <v>202</v>
      </c>
      <c r="Y18" s="285">
        <v>1.9139999999999999</v>
      </c>
      <c r="Z18" s="285"/>
      <c r="AA18" s="285">
        <v>1.4643942574487774</v>
      </c>
      <c r="AB18" s="285">
        <v>1.6160000000000001</v>
      </c>
      <c r="AC18" s="285">
        <v>1.6852409449271304</v>
      </c>
      <c r="AD18" s="285">
        <v>1.97</v>
      </c>
    </row>
    <row r="19" spans="2:30" s="16" customFormat="1" ht="12.75" customHeight="1">
      <c r="W19" s="24"/>
      <c r="X19" s="24" t="s">
        <v>135</v>
      </c>
      <c r="Y19" s="285">
        <v>1.835</v>
      </c>
      <c r="Z19" s="285"/>
      <c r="AA19" s="285">
        <v>1.4214389437448189</v>
      </c>
      <c r="AB19" s="285">
        <v>1.5820000000000001</v>
      </c>
      <c r="AC19" s="285">
        <v>1.6549841799037375</v>
      </c>
      <c r="AD19" s="285">
        <v>1.92</v>
      </c>
    </row>
    <row r="20" spans="2:30" s="16" customFormat="1" ht="12.75" customHeight="1">
      <c r="W20" s="24"/>
      <c r="X20" s="24" t="s">
        <v>136</v>
      </c>
      <c r="Y20" s="285">
        <v>1.8360000000000001</v>
      </c>
      <c r="Z20" s="285"/>
      <c r="AA20" s="285">
        <v>1.3043566219237108</v>
      </c>
      <c r="AB20" s="285">
        <v>1.6519999999999999</v>
      </c>
      <c r="AC20" s="285">
        <v>1.5943741403801976</v>
      </c>
      <c r="AD20" s="285">
        <v>1.94</v>
      </c>
    </row>
    <row r="21" spans="2:30" s="16" customFormat="1" ht="12.75" customHeight="1">
      <c r="W21" s="24"/>
      <c r="X21" s="24" t="s">
        <v>137</v>
      </c>
      <c r="Y21" s="285">
        <v>1.7669999999999999</v>
      </c>
      <c r="Z21" s="285"/>
      <c r="AA21" s="285">
        <v>1.3000855996954255</v>
      </c>
      <c r="AB21" s="285">
        <v>1.7569999999999999</v>
      </c>
      <c r="AC21" s="285">
        <v>1.6463725656214823</v>
      </c>
      <c r="AD21" s="285">
        <v>2.02</v>
      </c>
    </row>
    <row r="22" spans="2:30" s="16" customFormat="1" ht="12.75" customHeight="1">
      <c r="W22" s="24"/>
      <c r="X22" s="24" t="s">
        <v>138</v>
      </c>
      <c r="Y22" s="285">
        <v>1.796</v>
      </c>
      <c r="Z22" s="285"/>
      <c r="AA22" s="285">
        <v>1.3977985707406126</v>
      </c>
      <c r="AB22" s="285">
        <v>1.7949999999999999</v>
      </c>
      <c r="AC22" s="285">
        <v>1.7011184301366971</v>
      </c>
      <c r="AD22" s="285">
        <v>2.09</v>
      </c>
    </row>
    <row r="23" spans="2:30" s="16" customFormat="1" ht="12.75" customHeight="1">
      <c r="W23" s="24"/>
      <c r="X23" s="276" t="s">
        <v>139</v>
      </c>
      <c r="Y23" s="285">
        <v>1.8069999999999999</v>
      </c>
      <c r="Z23" s="285"/>
      <c r="AA23" s="285">
        <v>1.519450392127333</v>
      </c>
      <c r="AB23" s="285">
        <v>1.764</v>
      </c>
      <c r="AC23" s="285">
        <v>1.6520828568413648</v>
      </c>
      <c r="AD23" s="285">
        <v>2.14</v>
      </c>
    </row>
    <row r="24" spans="2:30" s="16" customFormat="1" ht="12.75" customHeight="1">
      <c r="W24" s="24"/>
      <c r="X24" s="276" t="s">
        <v>140</v>
      </c>
      <c r="Y24" s="285">
        <v>1.7589999999999999</v>
      </c>
      <c r="Z24" s="285"/>
      <c r="AA24" s="285">
        <v>1.4597303919374238</v>
      </c>
      <c r="AB24" s="285">
        <v>1.752</v>
      </c>
      <c r="AC24" s="285">
        <v>1.7347472624611644</v>
      </c>
      <c r="AD24" s="285">
        <v>2.12</v>
      </c>
    </row>
    <row r="25" spans="2:30" s="16" customFormat="1" ht="12.75" customHeight="1">
      <c r="W25" s="24"/>
      <c r="X25" s="276" t="s">
        <v>141</v>
      </c>
      <c r="Y25" s="285">
        <v>1.7250000000000001</v>
      </c>
      <c r="Z25" s="285"/>
      <c r="AA25" s="285">
        <v>1.4279973384239579</v>
      </c>
      <c r="AB25" s="285">
        <v>1.736</v>
      </c>
      <c r="AC25" s="285">
        <v>1.6937456357947773</v>
      </c>
      <c r="AD25" s="285">
        <v>2.13</v>
      </c>
    </row>
    <row r="26" spans="2:30" s="16" customFormat="1" ht="12.75" customHeight="1">
      <c r="W26" s="23"/>
      <c r="X26" s="284" t="s">
        <v>142</v>
      </c>
      <c r="Y26" s="286">
        <v>1.647</v>
      </c>
      <c r="Z26" s="286"/>
      <c r="AA26" s="286">
        <v>1.4733065707954183</v>
      </c>
      <c r="AB26" s="286">
        <v>1.6519999999999999</v>
      </c>
      <c r="AC26" s="286">
        <v>1.7107818306709399</v>
      </c>
      <c r="AD26" s="286">
        <v>2.0499999999999998</v>
      </c>
    </row>
    <row r="27" spans="2:30" s="16" customFormat="1" ht="12.75" customHeight="1">
      <c r="W27" s="597">
        <v>2018</v>
      </c>
      <c r="X27" s="621" t="s">
        <v>143</v>
      </c>
      <c r="Y27" s="620">
        <v>1.53</v>
      </c>
      <c r="Z27" s="620"/>
      <c r="AA27" s="620">
        <v>1.5187742693426973</v>
      </c>
      <c r="AB27" s="620">
        <v>1.6619999999999999</v>
      </c>
      <c r="AC27" s="620">
        <v>1.805580853922609</v>
      </c>
      <c r="AD27" s="620">
        <v>2.06</v>
      </c>
    </row>
    <row r="28" spans="2:30" s="16" customFormat="1" ht="12.75" customHeight="1">
      <c r="B28" s="33"/>
      <c r="W28" s="24"/>
      <c r="X28" s="276" t="s">
        <v>144</v>
      </c>
      <c r="Y28" s="285">
        <v>1.6080000000000001</v>
      </c>
      <c r="Z28" s="285"/>
      <c r="AA28" s="285">
        <v>1.4979347695682723</v>
      </c>
      <c r="AB28" s="285">
        <v>1.7569999999999999</v>
      </c>
      <c r="AC28" s="285">
        <v>1.9227771000399481</v>
      </c>
      <c r="AD28" s="285">
        <v>2.02</v>
      </c>
    </row>
    <row r="29" spans="2:30" s="16" customFormat="1" ht="12.75" customHeight="1">
      <c r="W29" s="24"/>
      <c r="X29" s="276" t="s">
        <v>145</v>
      </c>
      <c r="Y29" s="285">
        <v>1.5309999999999999</v>
      </c>
      <c r="Z29" s="285"/>
      <c r="AA29" s="285">
        <v>1.4734462620498041</v>
      </c>
      <c r="AB29" s="285">
        <v>1.736</v>
      </c>
      <c r="AC29" s="285">
        <v>1.727106974699347</v>
      </c>
      <c r="AD29" s="285">
        <v>2.0099999999999998</v>
      </c>
    </row>
    <row r="30" spans="2:30" s="16" customFormat="1" ht="12.75" customHeight="1">
      <c r="W30" s="24"/>
      <c r="X30" s="276" t="s">
        <v>146</v>
      </c>
      <c r="Y30" s="285">
        <v>1.5349999999999999</v>
      </c>
      <c r="Z30" s="285"/>
      <c r="AA30" s="285">
        <v>1.391051100235615</v>
      </c>
      <c r="AB30" s="285">
        <v>1.742</v>
      </c>
      <c r="AC30" s="285">
        <v>1.5853137806263065</v>
      </c>
      <c r="AD30" s="285">
        <v>2.02</v>
      </c>
    </row>
    <row r="31" spans="2:30" s="16" customFormat="1" ht="12.75" customHeight="1">
      <c r="W31" s="24"/>
      <c r="X31" s="276" t="s">
        <v>147</v>
      </c>
      <c r="Y31" s="285">
        <v>1.423</v>
      </c>
      <c r="Z31" s="285"/>
      <c r="AA31" s="285">
        <v>1.2776076840762294</v>
      </c>
      <c r="AB31" s="285">
        <v>1.905</v>
      </c>
      <c r="AC31" s="285">
        <v>1.7290240416043308</v>
      </c>
      <c r="AD31" s="285">
        <v>1.94</v>
      </c>
    </row>
    <row r="32" spans="2:30" s="16" customFormat="1" ht="12.75" customHeight="1">
      <c r="W32" s="24"/>
      <c r="X32" s="276" t="s">
        <v>148</v>
      </c>
      <c r="Y32" s="285">
        <v>1.3859999999999999</v>
      </c>
      <c r="Z32" s="285"/>
      <c r="AA32" s="285">
        <v>1.2220783493150054</v>
      </c>
      <c r="AB32" s="285">
        <v>1.903</v>
      </c>
      <c r="AC32" s="285">
        <v>1.5963053666203311</v>
      </c>
      <c r="AD32" s="285">
        <v>1.91</v>
      </c>
    </row>
    <row r="33" spans="1:32" ht="12.75" customHeight="1">
      <c r="A33" s="16"/>
      <c r="W33" s="24"/>
      <c r="X33" s="276" t="s">
        <v>149</v>
      </c>
      <c r="Y33" s="285">
        <v>1.393</v>
      </c>
      <c r="Z33" s="285"/>
      <c r="AA33" s="285">
        <v>1.2291332275946341</v>
      </c>
      <c r="AB33" s="285">
        <v>1.9239999999999999</v>
      </c>
      <c r="AC33" s="285">
        <v>1.5935619588549037</v>
      </c>
      <c r="AD33" s="285">
        <v>1.91</v>
      </c>
      <c r="AF33" s="33"/>
    </row>
    <row r="34" spans="1:32" ht="12.75" customHeight="1">
      <c r="A34" s="16"/>
      <c r="W34" s="24"/>
      <c r="X34" s="276" t="s">
        <v>150</v>
      </c>
      <c r="Y34" s="285">
        <v>1.325</v>
      </c>
      <c r="Z34" s="285"/>
      <c r="AA34" s="285">
        <v>1.2207121287891864</v>
      </c>
      <c r="AB34" s="285">
        <v>2.0099999999999998</v>
      </c>
      <c r="AC34" s="285">
        <v>1.7135889863512888</v>
      </c>
      <c r="AD34" s="285">
        <v>1.89</v>
      </c>
    </row>
    <row r="35" spans="1:32" ht="12.75" customHeight="1">
      <c r="A35" s="16"/>
      <c r="W35" s="24"/>
      <c r="X35" s="276" t="s">
        <v>151</v>
      </c>
      <c r="Y35" s="285">
        <v>1.163</v>
      </c>
      <c r="Z35" s="285"/>
      <c r="AA35" s="285">
        <v>1.2110112526404153</v>
      </c>
      <c r="AB35" s="285">
        <v>1.9219999999999999</v>
      </c>
      <c r="AC35" s="285">
        <v>1.6945784505537742</v>
      </c>
      <c r="AD35" s="285">
        <v>1.85</v>
      </c>
    </row>
    <row r="36" spans="1:32" ht="12.75" customHeight="1">
      <c r="A36" s="16"/>
      <c r="W36" s="24"/>
      <c r="X36" s="276" t="s">
        <v>152</v>
      </c>
      <c r="Y36" s="285">
        <v>1.157</v>
      </c>
      <c r="Z36" s="285"/>
      <c r="AA36" s="285">
        <v>1.3259156235512288</v>
      </c>
      <c r="AB36" s="285">
        <v>1.8560000000000001</v>
      </c>
      <c r="AC36" s="285">
        <v>1.6574532786814624</v>
      </c>
      <c r="AD36" s="285">
        <v>1.85</v>
      </c>
    </row>
    <row r="37" spans="1:32" ht="12.75" customHeight="1">
      <c r="A37" s="16"/>
      <c r="W37" s="24"/>
      <c r="X37" s="276" t="s">
        <v>153</v>
      </c>
      <c r="Y37" s="285">
        <v>1.1479999999999999</v>
      </c>
      <c r="Z37" s="285"/>
      <c r="AA37" s="285">
        <v>1.3000376366918802</v>
      </c>
      <c r="AB37" s="285">
        <v>1.875</v>
      </c>
      <c r="AC37" s="285">
        <v>1.6968632769524423</v>
      </c>
      <c r="AD37" s="285">
        <v>1.81</v>
      </c>
    </row>
    <row r="38" spans="1:32" ht="12.75" customHeight="1">
      <c r="A38" s="16"/>
      <c r="D38" s="191"/>
      <c r="W38" s="23"/>
      <c r="X38" s="284" t="s">
        <v>154</v>
      </c>
      <c r="Y38" s="286">
        <v>1.121</v>
      </c>
      <c r="Z38" s="286"/>
      <c r="AA38" s="286">
        <v>1.2797231626823486</v>
      </c>
      <c r="AB38" s="286">
        <v>1.7929999999999999</v>
      </c>
      <c r="AC38" s="286">
        <v>1.7118009252406845</v>
      </c>
      <c r="AD38" s="286">
        <v>1.75</v>
      </c>
    </row>
    <row r="39" spans="1:32" ht="12.75" customHeight="1">
      <c r="A39" s="16"/>
      <c r="W39" s="597">
        <v>2019</v>
      </c>
      <c r="X39" s="621" t="s">
        <v>155</v>
      </c>
      <c r="Y39" s="620">
        <v>1.3440000000000001</v>
      </c>
      <c r="Z39" s="620"/>
      <c r="AA39" s="620">
        <v>1.3484456430627938</v>
      </c>
      <c r="AB39" s="620">
        <v>1.796</v>
      </c>
      <c r="AC39" s="620">
        <v>1.5942084184718439</v>
      </c>
      <c r="AD39" s="620">
        <v>1.7</v>
      </c>
    </row>
    <row r="40" spans="1:32" ht="12.75" customHeight="1">
      <c r="A40" s="16"/>
      <c r="W40" s="24"/>
      <c r="X40" s="276" t="s">
        <v>156</v>
      </c>
      <c r="Y40" s="285">
        <v>1.5189999999999999</v>
      </c>
      <c r="Z40" s="285"/>
      <c r="AA40" s="285">
        <v>1.3642619758971435</v>
      </c>
      <c r="AB40" s="285">
        <v>1.87</v>
      </c>
      <c r="AC40" s="285">
        <v>1.5623205130405733</v>
      </c>
      <c r="AD40" s="285">
        <v>1.7</v>
      </c>
    </row>
    <row r="41" spans="1:32" ht="12.75" customHeight="1">
      <c r="A41" s="16"/>
      <c r="W41" s="24"/>
      <c r="X41" s="276" t="s">
        <v>157</v>
      </c>
      <c r="Y41" s="285">
        <v>1.42</v>
      </c>
      <c r="Z41" s="285"/>
      <c r="AA41" s="285">
        <v>1.3278118738744438</v>
      </c>
      <c r="AB41" s="285">
        <v>1.863</v>
      </c>
      <c r="AC41" s="285">
        <v>1.5586840719177553</v>
      </c>
      <c r="AD41" s="285">
        <v>1.65</v>
      </c>
    </row>
    <row r="42" spans="1:32" ht="12.75" customHeight="1">
      <c r="A42" s="16"/>
      <c r="W42" s="24"/>
      <c r="X42" s="276" t="s">
        <v>158</v>
      </c>
      <c r="Y42" s="285">
        <v>1.377</v>
      </c>
      <c r="Z42" s="285"/>
      <c r="AA42" s="285">
        <v>1.3268952931336022</v>
      </c>
      <c r="AB42" s="285">
        <v>1.81</v>
      </c>
      <c r="AC42" s="285">
        <v>1.4747986477695116</v>
      </c>
      <c r="AD42" s="285">
        <v>1.69</v>
      </c>
    </row>
    <row r="43" spans="1:32" ht="12.75" customHeight="1">
      <c r="A43" s="16"/>
      <c r="W43" s="24"/>
      <c r="X43" s="276" t="s">
        <v>159</v>
      </c>
      <c r="Y43" s="285">
        <v>1.31</v>
      </c>
      <c r="Z43" s="285"/>
      <c r="AA43" s="285">
        <v>1.2854861361331007</v>
      </c>
      <c r="AB43" s="285">
        <v>1.946</v>
      </c>
      <c r="AC43" s="285">
        <v>1.4704295710859212</v>
      </c>
      <c r="AD43" s="285">
        <v>1.65</v>
      </c>
    </row>
    <row r="44" spans="1:32" ht="12.75" customHeight="1">
      <c r="A44" s="16"/>
      <c r="W44" s="24"/>
      <c r="X44" s="276" t="s">
        <v>160</v>
      </c>
      <c r="Y44" s="285">
        <v>1.353</v>
      </c>
      <c r="Z44" s="285"/>
      <c r="AA44" s="285">
        <v>1.3106569545739915</v>
      </c>
      <c r="AB44" s="285">
        <v>2.109</v>
      </c>
      <c r="AC44" s="285">
        <v>1.4740781892726154</v>
      </c>
      <c r="AD44" s="285">
        <v>1.7</v>
      </c>
    </row>
    <row r="45" spans="1:32" ht="12.75" customHeight="1">
      <c r="A45" s="16"/>
      <c r="W45" s="24"/>
      <c r="X45" s="276" t="s">
        <v>161</v>
      </c>
      <c r="Y45" s="285">
        <v>1.391</v>
      </c>
      <c r="Z45" s="285"/>
      <c r="AA45" s="285">
        <v>1.3545872089693876</v>
      </c>
      <c r="AB45" s="285">
        <v>2.21</v>
      </c>
      <c r="AC45" s="285">
        <v>1.4981231184869603</v>
      </c>
      <c r="AD45" s="285">
        <v>1.79</v>
      </c>
    </row>
    <row r="46" spans="1:32" ht="12.75" customHeight="1">
      <c r="A46" s="16"/>
      <c r="W46" s="24"/>
      <c r="X46" s="276" t="s">
        <v>162</v>
      </c>
      <c r="Y46" s="285">
        <v>1.21</v>
      </c>
      <c r="Z46" s="285"/>
      <c r="AA46" s="285">
        <v>1.2746929354421925</v>
      </c>
      <c r="AB46" s="285">
        <v>2.2370000000000001</v>
      </c>
      <c r="AC46" s="285">
        <v>1.4040560171426508</v>
      </c>
      <c r="AD46" s="285">
        <v>1.76</v>
      </c>
    </row>
    <row r="47" spans="1:32" ht="12.75" customHeight="1">
      <c r="A47" s="16"/>
      <c r="W47" s="24"/>
      <c r="X47" s="276" t="s">
        <v>163</v>
      </c>
      <c r="Y47" s="285">
        <v>1.137</v>
      </c>
      <c r="Z47" s="285"/>
      <c r="AA47" s="285">
        <v>1.274910943720843</v>
      </c>
      <c r="AB47" s="285">
        <v>2.2559999999999998</v>
      </c>
      <c r="AC47" s="285">
        <v>1.4597407815047967</v>
      </c>
      <c r="AD47" s="285">
        <v>1.81</v>
      </c>
    </row>
    <row r="48" spans="1:32" ht="12.75" customHeight="1">
      <c r="A48" s="16"/>
      <c r="W48" s="24"/>
      <c r="X48" s="24" t="s">
        <v>164</v>
      </c>
      <c r="Y48" s="285">
        <v>1.1339999999999999</v>
      </c>
      <c r="Z48" s="285"/>
      <c r="AA48" s="285">
        <v>1.325177391729875</v>
      </c>
      <c r="AB48" s="285">
        <v>2.3029999999999999</v>
      </c>
      <c r="AC48" s="285">
        <v>1.4471885265255329</v>
      </c>
      <c r="AD48" s="285">
        <v>1.83</v>
      </c>
    </row>
    <row r="49" spans="23:30" ht="12.75" customHeight="1">
      <c r="W49" s="24"/>
      <c r="X49" s="276" t="s">
        <v>165</v>
      </c>
      <c r="Y49" s="285">
        <v>1.2050000000000001</v>
      </c>
      <c r="Z49" s="285"/>
      <c r="AA49" s="285">
        <v>1.5549619848103902</v>
      </c>
      <c r="AB49" s="285">
        <v>2.3490000000000002</v>
      </c>
      <c r="AC49" s="285">
        <v>1.4133471946109806</v>
      </c>
      <c r="AD49" s="285">
        <v>1.65</v>
      </c>
    </row>
    <row r="50" spans="23:30" ht="12.75" customHeight="1">
      <c r="W50" s="23"/>
      <c r="X50" s="284" t="s">
        <v>166</v>
      </c>
      <c r="Y50" s="286">
        <v>1.321</v>
      </c>
      <c r="Z50" s="286"/>
      <c r="AA50" s="286">
        <v>1.6698068243002624</v>
      </c>
      <c r="AB50" s="286">
        <v>2.2789999999999999</v>
      </c>
      <c r="AC50" s="286">
        <v>1.4445831349686722</v>
      </c>
      <c r="AD50" s="286">
        <v>1.64</v>
      </c>
    </row>
    <row r="51" spans="23:30" ht="12.75" customHeight="1">
      <c r="W51" s="597">
        <v>2020</v>
      </c>
      <c r="X51" s="622" t="s">
        <v>167</v>
      </c>
      <c r="Y51" s="620">
        <v>1.32</v>
      </c>
      <c r="Z51" s="620"/>
      <c r="AA51" s="620">
        <v>1.5467497442166676</v>
      </c>
      <c r="AB51" s="620">
        <v>2.1190000000000002</v>
      </c>
      <c r="AC51" s="620">
        <v>1.4483348028475578</v>
      </c>
      <c r="AD51" s="620">
        <v>1.53</v>
      </c>
    </row>
    <row r="52" spans="23:30" ht="12.75" customHeight="1">
      <c r="W52" s="24"/>
      <c r="X52" s="352" t="s">
        <v>168</v>
      </c>
      <c r="Y52" s="285">
        <v>1.38</v>
      </c>
      <c r="Z52" s="285"/>
      <c r="AA52" s="285">
        <v>1.5336463296615952</v>
      </c>
      <c r="AB52" s="285">
        <v>2.1190000000000002</v>
      </c>
      <c r="AC52" s="285">
        <v>1.4354174103665323</v>
      </c>
      <c r="AD52" s="285">
        <v>1.48</v>
      </c>
    </row>
    <row r="53" spans="23:30" ht="12.75" customHeight="1">
      <c r="W53" s="24"/>
      <c r="X53" s="352" t="s">
        <v>169</v>
      </c>
      <c r="Y53" s="285">
        <v>1.4159999999999999</v>
      </c>
      <c r="Z53" s="285"/>
      <c r="AA53" s="285">
        <v>1.345</v>
      </c>
      <c r="AB53" s="285">
        <v>1.9930000000000001</v>
      </c>
      <c r="AC53" s="285">
        <v>1.2649999999999999</v>
      </c>
      <c r="AD53" s="285">
        <v>1.41</v>
      </c>
    </row>
    <row r="54" spans="23:30" ht="12.75" customHeight="1">
      <c r="W54" s="24"/>
      <c r="X54" s="352" t="s">
        <v>170</v>
      </c>
      <c r="Y54" s="285">
        <v>1.282</v>
      </c>
      <c r="Z54" s="285"/>
      <c r="AA54" s="285">
        <v>1.2110000000000001</v>
      </c>
      <c r="AB54" s="285">
        <v>1.74</v>
      </c>
      <c r="AC54" s="285">
        <v>1.1479999999999999</v>
      </c>
      <c r="AD54">
        <v>1.37</v>
      </c>
    </row>
    <row r="55" spans="23:30" ht="12.75" customHeight="1">
      <c r="W55" s="24"/>
      <c r="X55" s="352" t="s">
        <v>171</v>
      </c>
      <c r="Y55" s="285">
        <v>1.23</v>
      </c>
      <c r="Z55" s="285"/>
      <c r="AA55" s="285">
        <v>1.1299999999999999</v>
      </c>
      <c r="AB55" s="285">
        <v>1.85</v>
      </c>
      <c r="AC55" s="285">
        <v>1.1000000000000001</v>
      </c>
      <c r="AD55" s="285">
        <v>1.43</v>
      </c>
    </row>
    <row r="56" spans="23:30" ht="12.75" customHeight="1">
      <c r="W56" s="24"/>
      <c r="X56" s="352" t="s">
        <v>172</v>
      </c>
      <c r="Y56" s="285">
        <v>1.22</v>
      </c>
      <c r="Z56" s="285"/>
      <c r="AA56" s="285">
        <v>1.3</v>
      </c>
      <c r="AB56" s="285">
        <v>1.89</v>
      </c>
      <c r="AC56" s="285">
        <v>1.1499999999999999</v>
      </c>
      <c r="AD56" s="285">
        <v>1.6</v>
      </c>
    </row>
    <row r="57" spans="23:30" ht="12.75" customHeight="1">
      <c r="W57" s="24"/>
      <c r="X57" s="352" t="s">
        <v>173</v>
      </c>
      <c r="Y57" s="285">
        <v>1.23</v>
      </c>
      <c r="Z57" s="285"/>
      <c r="AA57" s="285">
        <v>1.36</v>
      </c>
      <c r="AB57" s="285">
        <v>1.92</v>
      </c>
      <c r="AC57" s="285">
        <v>1.22</v>
      </c>
      <c r="AD57" s="285">
        <v>1.73</v>
      </c>
    </row>
    <row r="58" spans="23:30" ht="12.75" customHeight="1">
      <c r="W58" s="24"/>
      <c r="X58" s="352" t="s">
        <v>174</v>
      </c>
      <c r="Y58" s="285">
        <v>1.26</v>
      </c>
      <c r="Z58" s="285"/>
      <c r="AA58" s="285">
        <v>1.37</v>
      </c>
      <c r="AB58" s="285">
        <v>2.0299999999999998</v>
      </c>
      <c r="AC58" s="285">
        <v>1.3</v>
      </c>
      <c r="AD58" s="285">
        <v>1.98</v>
      </c>
    </row>
    <row r="59" spans="23:30" ht="12.75" customHeight="1">
      <c r="W59" s="24"/>
      <c r="X59" s="352" t="s">
        <v>175</v>
      </c>
      <c r="Y59" s="285">
        <v>1.25</v>
      </c>
      <c r="Z59" s="285"/>
      <c r="AA59" s="285">
        <v>1.5</v>
      </c>
      <c r="AB59" s="285">
        <v>1.93</v>
      </c>
      <c r="AC59" s="285">
        <v>1.32</v>
      </c>
      <c r="AD59" s="285">
        <v>2.31</v>
      </c>
    </row>
    <row r="60" spans="23:30" ht="12.75" customHeight="1">
      <c r="W60" s="24"/>
      <c r="X60" s="352" t="s">
        <v>176</v>
      </c>
      <c r="Y60" s="285">
        <v>1.27</v>
      </c>
      <c r="Z60" s="285"/>
      <c r="AA60" s="285">
        <v>1.53</v>
      </c>
      <c r="AB60" s="285">
        <v>1.86</v>
      </c>
      <c r="AC60" s="285">
        <v>1.45</v>
      </c>
      <c r="AD60" s="285">
        <v>2.29</v>
      </c>
    </row>
    <row r="61" spans="23:30">
      <c r="W61" s="24"/>
      <c r="X61" s="352" t="s">
        <v>177</v>
      </c>
      <c r="Y61" s="285">
        <v>1.37</v>
      </c>
      <c r="Z61" s="285"/>
      <c r="AA61" s="285">
        <v>1.71</v>
      </c>
      <c r="AB61" s="285">
        <v>1.84</v>
      </c>
      <c r="AC61" s="285">
        <v>1.55</v>
      </c>
      <c r="AD61" s="285">
        <v>2.2999999999999998</v>
      </c>
    </row>
    <row r="62" spans="23:30">
      <c r="W62" s="23"/>
      <c r="X62" s="353" t="s">
        <v>178</v>
      </c>
      <c r="Y62" s="286">
        <v>1.63</v>
      </c>
      <c r="Z62" s="286"/>
      <c r="AA62" s="286">
        <v>1.69</v>
      </c>
      <c r="AB62" s="286">
        <v>1.71</v>
      </c>
      <c r="AC62" s="286">
        <v>1.51</v>
      </c>
      <c r="AD62" s="286">
        <v>2.2799999999999998</v>
      </c>
    </row>
    <row r="63" spans="23:30">
      <c r="W63" s="597">
        <v>2021</v>
      </c>
      <c r="X63" s="622" t="s">
        <v>179</v>
      </c>
      <c r="Y63" s="16">
        <v>1.61</v>
      </c>
      <c r="AA63" s="16">
        <v>1.75</v>
      </c>
      <c r="AB63" s="16">
        <v>1.76</v>
      </c>
      <c r="AC63" s="16">
        <v>1.62</v>
      </c>
      <c r="AD63" s="16">
        <v>2.2000000000000002</v>
      </c>
    </row>
    <row r="64" spans="23:30">
      <c r="W64" s="24"/>
      <c r="X64" s="352" t="s">
        <v>180</v>
      </c>
      <c r="Y64" s="16">
        <v>1.69</v>
      </c>
      <c r="AA64" s="16">
        <v>1.82</v>
      </c>
      <c r="AB64" s="16">
        <v>1.92</v>
      </c>
      <c r="AC64" s="16">
        <v>1.63</v>
      </c>
      <c r="AD64" s="16">
        <v>2.1800000000000002</v>
      </c>
    </row>
    <row r="65" spans="23:30">
      <c r="W65" s="24"/>
      <c r="X65" s="352" t="s">
        <v>181</v>
      </c>
      <c r="Y65" s="16">
        <v>1.7</v>
      </c>
      <c r="AA65" s="16">
        <v>1.78</v>
      </c>
      <c r="AB65" s="16">
        <v>1.95</v>
      </c>
      <c r="AC65" s="16">
        <v>1.72</v>
      </c>
      <c r="AD65" s="16">
        <v>2.23</v>
      </c>
    </row>
    <row r="66" spans="23:30">
      <c r="W66" s="24"/>
      <c r="X66" s="352" t="s">
        <v>182</v>
      </c>
      <c r="Y66" s="16">
        <v>1.77</v>
      </c>
      <c r="AA66" s="16">
        <v>1.85</v>
      </c>
      <c r="AB66" s="16">
        <v>1.94</v>
      </c>
      <c r="AC66" s="16">
        <v>1.61</v>
      </c>
      <c r="AD66" s="16">
        <v>2.41</v>
      </c>
    </row>
    <row r="67" spans="23:30">
      <c r="X67" s="352" t="s">
        <v>183</v>
      </c>
      <c r="Y67" s="16">
        <v>1.8</v>
      </c>
      <c r="AA67" s="16">
        <v>1.89</v>
      </c>
      <c r="AB67" s="16">
        <v>2.1</v>
      </c>
      <c r="AC67" s="16">
        <v>1.62</v>
      </c>
      <c r="AD67" s="16">
        <v>2.61</v>
      </c>
    </row>
    <row r="68" spans="23:30">
      <c r="X68" s="352" t="s">
        <v>184</v>
      </c>
      <c r="Y68" s="16">
        <v>1.76</v>
      </c>
      <c r="AA68" s="16">
        <v>2.0499999999999998</v>
      </c>
      <c r="AB68" s="16">
        <v>2.1800000000000002</v>
      </c>
      <c r="AC68" s="16">
        <v>1.73</v>
      </c>
      <c r="AD68" s="16">
        <v>2.71</v>
      </c>
    </row>
    <row r="69" spans="23:30">
      <c r="X69" s="352" t="s">
        <v>185</v>
      </c>
      <c r="Y69" s="105">
        <v>1.64</v>
      </c>
      <c r="Z69" s="105"/>
      <c r="AA69" s="105">
        <v>2</v>
      </c>
      <c r="AB69" s="105">
        <v>2.29</v>
      </c>
      <c r="AC69" s="105">
        <v>1.65</v>
      </c>
      <c r="AD69" s="105">
        <v>2.78</v>
      </c>
    </row>
    <row r="70" spans="23:30">
      <c r="X70" s="352" t="s">
        <v>186</v>
      </c>
      <c r="Y70" s="105">
        <v>1.6524594972067037</v>
      </c>
      <c r="Z70" s="105"/>
      <c r="AA70" s="105">
        <v>1.9647249644705023</v>
      </c>
      <c r="AB70" s="105">
        <v>2.44</v>
      </c>
      <c r="AC70" s="105">
        <v>1.9852269079089875</v>
      </c>
      <c r="AD70" s="105">
        <v>2.98</v>
      </c>
    </row>
    <row r="71" spans="23:30">
      <c r="X71" s="352" t="s">
        <v>187</v>
      </c>
      <c r="Y71" s="105">
        <v>1.6969315610238385</v>
      </c>
      <c r="Z71" s="105"/>
      <c r="AA71" s="105">
        <v>1.8817390990633467</v>
      </c>
      <c r="AB71" s="105">
        <v>2.4580000000000002</v>
      </c>
      <c r="AC71" s="105">
        <v>1.9262806617747092</v>
      </c>
      <c r="AD71" s="105">
        <v>3</v>
      </c>
    </row>
    <row r="72" spans="23:30">
      <c r="X72" s="352" t="s">
        <v>188</v>
      </c>
      <c r="Y72" s="105">
        <v>1.7190000000000001</v>
      </c>
      <c r="Z72" s="105"/>
      <c r="AA72" s="105">
        <v>1.6194877643170917</v>
      </c>
      <c r="AB72" s="105">
        <v>2.5680000000000001</v>
      </c>
      <c r="AC72" s="105">
        <v>2.0146575934565263</v>
      </c>
      <c r="AD72" s="105">
        <v>2.73</v>
      </c>
    </row>
    <row r="146" spans="24:30">
      <c r="X146" s="192"/>
      <c r="Y146" s="105"/>
      <c r="Z146" s="105"/>
      <c r="AA146" s="105"/>
      <c r="AB146" s="105"/>
      <c r="AC146" s="105"/>
      <c r="AD146" s="105"/>
    </row>
    <row r="147" spans="24:30">
      <c r="Y147" s="131" t="s">
        <v>347</v>
      </c>
      <c r="Z147" s="131"/>
      <c r="AA147" s="131" t="s">
        <v>392</v>
      </c>
      <c r="AB147" s="131" t="s">
        <v>311</v>
      </c>
      <c r="AC147" s="131" t="s">
        <v>303</v>
      </c>
      <c r="AD147" s="131" t="s">
        <v>391</v>
      </c>
    </row>
    <row r="149" spans="24:30">
      <c r="Y149" s="106"/>
      <c r="Z149" s="106"/>
      <c r="AA149" s="106"/>
      <c r="AB149" s="106"/>
      <c r="AC149" s="106"/>
      <c r="AD149" s="106"/>
    </row>
  </sheetData>
  <mergeCells count="1">
    <mergeCell ref="W1:AD1"/>
  </mergeCells>
  <phoneticPr fontId="105"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29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A1:K54"/>
  <sheetViews>
    <sheetView topLeftCell="A19" workbookViewId="0">
      <selection activeCell="J40" sqref="J40"/>
    </sheetView>
  </sheetViews>
  <sheetFormatPr baseColWidth="10" defaultColWidth="11.42578125" defaultRowHeight="12.75"/>
  <cols>
    <col min="1" max="1" width="11.7109375" style="290" customWidth="1"/>
    <col min="2" max="2" width="19.7109375" style="290" customWidth="1"/>
    <col min="3" max="3" width="10.42578125" style="290" bestFit="1" customWidth="1"/>
    <col min="4" max="4" width="14.42578125" style="290" bestFit="1" customWidth="1"/>
    <col min="5" max="5" width="22.140625" style="290" bestFit="1" customWidth="1"/>
    <col min="6" max="6" width="10.42578125" style="290" bestFit="1" customWidth="1"/>
    <col min="7" max="7" width="14.42578125" style="290" bestFit="1" customWidth="1"/>
    <col min="8" max="8" width="22.140625" style="290" bestFit="1" customWidth="1"/>
    <col min="9" max="9" width="10.42578125" style="290" bestFit="1" customWidth="1"/>
    <col min="10" max="10" width="14.42578125" style="290" bestFit="1" customWidth="1"/>
    <col min="11" max="11" width="22.140625" style="290" bestFit="1" customWidth="1"/>
    <col min="12" max="16384" width="11.42578125" style="290"/>
  </cols>
  <sheetData>
    <row r="1" spans="1:11">
      <c r="A1" s="1016" t="s">
        <v>393</v>
      </c>
      <c r="B1" s="1017"/>
      <c r="C1" s="1017"/>
      <c r="D1" s="1017"/>
      <c r="E1" s="1017"/>
      <c r="F1" s="1017"/>
      <c r="G1" s="1017"/>
      <c r="H1" s="1017"/>
      <c r="I1" s="1017"/>
      <c r="J1" s="1017"/>
      <c r="K1" s="1018"/>
    </row>
    <row r="2" spans="1:11">
      <c r="A2" s="1031" t="s">
        <v>394</v>
      </c>
      <c r="B2" s="1032"/>
      <c r="C2" s="1032"/>
      <c r="D2" s="1032"/>
      <c r="E2" s="1032"/>
      <c r="F2" s="1032"/>
      <c r="G2" s="1032"/>
      <c r="H2" s="1032"/>
      <c r="I2" s="1032"/>
      <c r="J2" s="1032"/>
      <c r="K2" s="1033"/>
    </row>
    <row r="3" spans="1:11">
      <c r="A3" s="1034" t="s">
        <v>395</v>
      </c>
      <c r="B3" s="1035"/>
      <c r="C3" s="1035"/>
      <c r="D3" s="1035"/>
      <c r="E3" s="1035"/>
      <c r="F3" s="1035"/>
      <c r="G3" s="1035"/>
      <c r="H3" s="1035"/>
      <c r="I3" s="1035"/>
      <c r="J3" s="1035"/>
      <c r="K3" s="1036"/>
    </row>
    <row r="4" spans="1:11">
      <c r="A4" s="1037" t="s">
        <v>83</v>
      </c>
      <c r="B4" s="1040" t="s">
        <v>84</v>
      </c>
      <c r="C4" s="1043" t="s">
        <v>396</v>
      </c>
      <c r="D4" s="1044"/>
      <c r="E4" s="1045"/>
      <c r="F4" s="1043" t="s">
        <v>397</v>
      </c>
      <c r="G4" s="1044"/>
      <c r="H4" s="1045"/>
      <c r="I4" s="1043" t="s">
        <v>398</v>
      </c>
      <c r="J4" s="1044"/>
      <c r="K4" s="1049"/>
    </row>
    <row r="5" spans="1:11">
      <c r="A5" s="1038"/>
      <c r="B5" s="1041"/>
      <c r="C5" s="1046"/>
      <c r="D5" s="1047"/>
      <c r="E5" s="1048"/>
      <c r="F5" s="1046"/>
      <c r="G5" s="1047"/>
      <c r="H5" s="1048"/>
      <c r="I5" s="1046"/>
      <c r="J5" s="1047"/>
      <c r="K5" s="1050"/>
    </row>
    <row r="6" spans="1:11">
      <c r="A6" s="1039"/>
      <c r="B6" s="1042"/>
      <c r="C6" s="474" t="s">
        <v>399</v>
      </c>
      <c r="D6" s="475" t="s">
        <v>400</v>
      </c>
      <c r="E6" s="476" t="s">
        <v>401</v>
      </c>
      <c r="F6" s="474" t="s">
        <v>399</v>
      </c>
      <c r="G6" s="475" t="s">
        <v>400</v>
      </c>
      <c r="H6" s="476" t="s">
        <v>401</v>
      </c>
      <c r="I6" s="474" t="s">
        <v>399</v>
      </c>
      <c r="J6" s="475" t="s">
        <v>400</v>
      </c>
      <c r="K6" s="477" t="s">
        <v>401</v>
      </c>
    </row>
    <row r="7" spans="1:11">
      <c r="A7" s="406">
        <v>2018</v>
      </c>
      <c r="B7" s="295"/>
      <c r="C7" s="488">
        <v>5585.4249999999965</v>
      </c>
      <c r="D7" s="489">
        <v>4769.1272999999992</v>
      </c>
      <c r="E7" s="490">
        <f>100-(D7/C7)*100</f>
        <v>14.614782223375983</v>
      </c>
      <c r="F7" s="478">
        <v>8693.3718333333327</v>
      </c>
      <c r="G7" s="479">
        <v>8118.7982666666658</v>
      </c>
      <c r="H7" s="490">
        <f>100-(G7/F7)*100</f>
        <v>6.6093292416592249</v>
      </c>
      <c r="I7" s="293">
        <v>6508.3970833333333</v>
      </c>
      <c r="J7" s="489">
        <v>5752.5157166666659</v>
      </c>
      <c r="K7" s="423">
        <f>100-(J7/I7)*100</f>
        <v>11.613940529263715</v>
      </c>
    </row>
    <row r="8" spans="1:11">
      <c r="A8" s="406">
        <v>2019</v>
      </c>
      <c r="B8" s="296"/>
      <c r="C8" s="309">
        <v>5695.3273500000014</v>
      </c>
      <c r="D8" s="308">
        <v>4928.8745333333345</v>
      </c>
      <c r="E8" s="421">
        <f t="shared" ref="E8:E49" si="0">100-(D8/C8)*100</f>
        <v>13.457572665540752</v>
      </c>
      <c r="F8" s="313">
        <v>8746.1964499999995</v>
      </c>
      <c r="G8" s="312">
        <v>8268.9250833333299</v>
      </c>
      <c r="H8" s="421">
        <f t="shared" ref="H8:H40" si="1">100-(G8/F8)*100</f>
        <v>5.456901973276274</v>
      </c>
      <c r="I8" s="312">
        <v>6520.7762833333336</v>
      </c>
      <c r="J8" s="632">
        <v>5803.4087666666655</v>
      </c>
      <c r="K8" s="424">
        <f t="shared" ref="K8:K49" si="2">100-(J8/I8)*100</f>
        <v>11.0012594436066</v>
      </c>
    </row>
    <row r="9" spans="1:11">
      <c r="A9" s="406">
        <v>2020</v>
      </c>
      <c r="B9" s="296"/>
      <c r="C9" s="309">
        <f>AVERAGE(C24:C35)</f>
        <v>6493.4334499999995</v>
      </c>
      <c r="D9" s="308">
        <f>AVERAGE(D24:D35)</f>
        <v>5531.3293833333337</v>
      </c>
      <c r="E9" s="421">
        <f t="shared" si="0"/>
        <v>14.816569293809664</v>
      </c>
      <c r="F9" s="313">
        <f>AVERAGE(F24:F35)</f>
        <v>9761.4717500000006</v>
      </c>
      <c r="G9" s="312">
        <f>AVERAGE(G24:G35)</f>
        <v>8792.6406333333325</v>
      </c>
      <c r="H9" s="421">
        <f t="shared" si="1"/>
        <v>9.9250516876890771</v>
      </c>
      <c r="I9" s="312">
        <f>AVERAGE(I24:I35)</f>
        <v>7476.0924166666664</v>
      </c>
      <c r="J9" s="312">
        <f>AVERAGE(J24:J35)</f>
        <v>6365.0539833333341</v>
      </c>
      <c r="K9" s="424">
        <f t="shared" si="2"/>
        <v>14.861218553912764</v>
      </c>
    </row>
    <row r="10" spans="1:11">
      <c r="A10" s="407"/>
      <c r="B10" s="297"/>
      <c r="C10" s="303"/>
      <c r="D10" s="292"/>
      <c r="E10" s="294"/>
      <c r="F10" s="314"/>
      <c r="G10" s="315"/>
      <c r="H10" s="294"/>
      <c r="I10" s="301"/>
      <c r="J10" s="315"/>
      <c r="K10" s="426"/>
    </row>
    <row r="11" spans="1:11">
      <c r="A11" s="408">
        <v>2019</v>
      </c>
      <c r="B11" s="297" t="s">
        <v>97</v>
      </c>
      <c r="C11" s="304">
        <v>5661.3900000000012</v>
      </c>
      <c r="D11" s="301">
        <v>4885.7358000000004</v>
      </c>
      <c r="E11" s="311">
        <f t="shared" si="0"/>
        <v>13.700773131686745</v>
      </c>
      <c r="F11" s="319">
        <v>8778.9797999999992</v>
      </c>
      <c r="G11" s="301">
        <v>8381.7083999999995</v>
      </c>
      <c r="H11" s="311">
        <f t="shared" si="1"/>
        <v>4.5252570236008438</v>
      </c>
      <c r="I11" s="292">
        <v>6501.8495999999996</v>
      </c>
      <c r="J11" s="301">
        <v>5300.2529999999997</v>
      </c>
      <c r="K11" s="425">
        <f t="shared" si="2"/>
        <v>18.480842743578691</v>
      </c>
    </row>
    <row r="12" spans="1:11">
      <c r="A12" s="408"/>
      <c r="B12" s="298" t="s">
        <v>98</v>
      </c>
      <c r="C12" s="303">
        <v>5595.4997999999996</v>
      </c>
      <c r="D12" s="307">
        <v>4726.3791999999994</v>
      </c>
      <c r="E12" s="311">
        <f t="shared" si="0"/>
        <v>15.532492736395071</v>
      </c>
      <c r="F12" s="319">
        <v>8351.121000000001</v>
      </c>
      <c r="G12" s="301">
        <v>8484.5113999999994</v>
      </c>
      <c r="H12" s="311">
        <f t="shared" si="1"/>
        <v>-1.5972753837478564</v>
      </c>
      <c r="I12" s="315">
        <v>6373.3225999999995</v>
      </c>
      <c r="J12" s="292">
        <v>5594.9752000000008</v>
      </c>
      <c r="K12" s="425">
        <f t="shared" si="2"/>
        <v>12.21258437474981</v>
      </c>
    </row>
    <row r="13" spans="1:11">
      <c r="A13" s="408"/>
      <c r="B13" s="299" t="s">
        <v>99</v>
      </c>
      <c r="C13" s="303">
        <v>5488.7111999999997</v>
      </c>
      <c r="D13" s="292">
        <v>4809.3310000000001</v>
      </c>
      <c r="E13" s="311">
        <f t="shared" si="0"/>
        <v>12.377772763850288</v>
      </c>
      <c r="F13" s="318">
        <v>8464.7054000000007</v>
      </c>
      <c r="G13" s="292">
        <v>8211.4635999999991</v>
      </c>
      <c r="H13" s="311">
        <f t="shared" si="1"/>
        <v>2.9917379050191357</v>
      </c>
      <c r="I13" s="315">
        <v>6300.3288000000002</v>
      </c>
      <c r="J13" s="301">
        <v>5799.5218000000004</v>
      </c>
      <c r="K13" s="425">
        <f t="shared" si="2"/>
        <v>7.9489026033053989</v>
      </c>
    </row>
    <row r="14" spans="1:11">
      <c r="A14" s="408"/>
      <c r="B14" s="297" t="s">
        <v>100</v>
      </c>
      <c r="C14" s="306">
        <v>5491.9722000000002</v>
      </c>
      <c r="D14" s="301">
        <v>4973.6404000000002</v>
      </c>
      <c r="E14" s="311">
        <f t="shared" si="0"/>
        <v>9.4379902360030172</v>
      </c>
      <c r="F14" s="314">
        <v>8597.8776000000016</v>
      </c>
      <c r="G14" s="315">
        <v>8291.4310000000005</v>
      </c>
      <c r="H14" s="311">
        <f t="shared" si="1"/>
        <v>3.5642121725482809</v>
      </c>
      <c r="I14" s="301">
        <v>6434.6482000000005</v>
      </c>
      <c r="J14" s="292">
        <v>5727.6213999999991</v>
      </c>
      <c r="K14" s="425">
        <f t="shared" si="2"/>
        <v>10.987808160203713</v>
      </c>
    </row>
    <row r="15" spans="1:11">
      <c r="A15" s="408"/>
      <c r="B15" s="298" t="s">
        <v>101</v>
      </c>
      <c r="C15" s="302">
        <v>5585.7579999999998</v>
      </c>
      <c r="D15" s="301">
        <v>4802.9616000000005</v>
      </c>
      <c r="E15" s="320">
        <f t="shared" si="0"/>
        <v>14.014148124569644</v>
      </c>
      <c r="F15" s="314">
        <v>8670.6051999999981</v>
      </c>
      <c r="G15" s="315">
        <v>7687.974799999999</v>
      </c>
      <c r="H15" s="320">
        <f t="shared" si="1"/>
        <v>11.33289288733846</v>
      </c>
      <c r="I15" s="301">
        <v>6516.5027999999993</v>
      </c>
      <c r="J15" s="315">
        <v>5890.1681999999992</v>
      </c>
      <c r="K15" s="491">
        <f t="shared" si="2"/>
        <v>9.6115143232962339</v>
      </c>
    </row>
    <row r="16" spans="1:11">
      <c r="A16" s="408"/>
      <c r="B16" s="298" t="s">
        <v>102</v>
      </c>
      <c r="C16" s="306">
        <v>5671.5648000000001</v>
      </c>
      <c r="D16" s="301">
        <v>4714.7107999999998</v>
      </c>
      <c r="E16" s="294">
        <f t="shared" si="0"/>
        <v>16.871075862520343</v>
      </c>
      <c r="F16" s="314">
        <v>8766.3754000000008</v>
      </c>
      <c r="G16" s="301">
        <v>7920.8509999999997</v>
      </c>
      <c r="H16" s="294">
        <f t="shared" si="1"/>
        <v>9.6450854705583424</v>
      </c>
      <c r="I16" s="292">
        <v>6544.6990000000005</v>
      </c>
      <c r="J16" s="316">
        <v>5748.7088000000003</v>
      </c>
      <c r="K16" s="426">
        <f t="shared" si="2"/>
        <v>12.16236529747205</v>
      </c>
    </row>
    <row r="17" spans="1:11">
      <c r="A17" s="408"/>
      <c r="B17" s="298" t="s">
        <v>103</v>
      </c>
      <c r="C17" s="304">
        <v>5702.8409999999994</v>
      </c>
      <c r="D17" s="305">
        <v>4966.5995999999996</v>
      </c>
      <c r="E17" s="311">
        <f t="shared" si="0"/>
        <v>12.910081133245683</v>
      </c>
      <c r="F17" s="314">
        <v>8700.4730000000018</v>
      </c>
      <c r="G17" s="301">
        <v>8402.3684000000012</v>
      </c>
      <c r="H17" s="311">
        <f t="shared" si="1"/>
        <v>3.4263033745406801</v>
      </c>
      <c r="I17" s="315">
        <v>6528.6812000000009</v>
      </c>
      <c r="J17" s="315">
        <v>5825.2867999999999</v>
      </c>
      <c r="K17" s="425">
        <f t="shared" si="2"/>
        <v>10.773912501655019</v>
      </c>
    </row>
    <row r="18" spans="1:11">
      <c r="A18" s="408"/>
      <c r="B18" s="299" t="s">
        <v>104</v>
      </c>
      <c r="C18" s="303">
        <v>5764.0297999999993</v>
      </c>
      <c r="D18" s="301">
        <v>4962.9202000000005</v>
      </c>
      <c r="E18" s="311">
        <f t="shared" si="0"/>
        <v>13.898429185775527</v>
      </c>
      <c r="F18" s="314">
        <v>8720.7472000000016</v>
      </c>
      <c r="G18" s="292">
        <v>8489.8091999999997</v>
      </c>
      <c r="H18" s="311">
        <f t="shared" si="1"/>
        <v>2.6481446452203272</v>
      </c>
      <c r="I18" s="315">
        <v>6453.8584000000001</v>
      </c>
      <c r="J18" s="315">
        <v>5773.8212000000003</v>
      </c>
      <c r="K18" s="425">
        <f t="shared" si="2"/>
        <v>10.536909207676445</v>
      </c>
    </row>
    <row r="19" spans="1:11">
      <c r="A19" s="408"/>
      <c r="B19" s="297" t="s">
        <v>105</v>
      </c>
      <c r="C19" s="303">
        <v>5552.9704000000002</v>
      </c>
      <c r="D19" s="292">
        <v>4554.8854000000001</v>
      </c>
      <c r="E19" s="311">
        <f t="shared" si="0"/>
        <v>17.973893756033704</v>
      </c>
      <c r="F19" s="314">
        <v>8735.8122000000003</v>
      </c>
      <c r="G19" s="315">
        <v>7652.7535999999991</v>
      </c>
      <c r="H19" s="311">
        <f t="shared" si="1"/>
        <v>12.397915330643229</v>
      </c>
      <c r="I19" s="315">
        <v>6466.9907999999996</v>
      </c>
      <c r="J19" s="315">
        <v>5918.7650000000003</v>
      </c>
      <c r="K19" s="425">
        <f t="shared" si="2"/>
        <v>8.4772936432814987</v>
      </c>
    </row>
    <row r="20" spans="1:11">
      <c r="A20" s="408"/>
      <c r="B20" s="297" t="s">
        <v>106</v>
      </c>
      <c r="C20" s="302">
        <v>5667.6923999999999</v>
      </c>
      <c r="D20" s="305">
        <v>5233.8334000000004</v>
      </c>
      <c r="E20" s="294">
        <f t="shared" si="0"/>
        <v>7.6549496581712759</v>
      </c>
      <c r="F20" s="314">
        <v>8796.7668000000012</v>
      </c>
      <c r="G20" s="315">
        <v>8318.6985999999997</v>
      </c>
      <c r="H20" s="294">
        <f t="shared" si="1"/>
        <v>5.4345898995526625</v>
      </c>
      <c r="I20" s="301">
        <v>6503.9137999999994</v>
      </c>
      <c r="J20" s="301">
        <v>5877.5434000000005</v>
      </c>
      <c r="K20" s="426">
        <f t="shared" si="2"/>
        <v>9.6306688443502821</v>
      </c>
    </row>
    <row r="21" spans="1:11">
      <c r="A21" s="408"/>
      <c r="B21" s="297" t="s">
        <v>107</v>
      </c>
      <c r="C21" s="302">
        <v>5990.3072000000002</v>
      </c>
      <c r="D21" s="301">
        <v>5237.9135999999999</v>
      </c>
      <c r="E21" s="311">
        <f t="shared" si="0"/>
        <v>12.560183891737637</v>
      </c>
      <c r="F21" s="314">
        <v>9079.8149999999987</v>
      </c>
      <c r="G21" s="315">
        <v>8579.8730000000014</v>
      </c>
      <c r="H21" s="311">
        <f t="shared" si="1"/>
        <v>5.506081346371019</v>
      </c>
      <c r="I21" s="301">
        <v>6698.3251999999993</v>
      </c>
      <c r="J21" s="301">
        <v>6090.242400000001</v>
      </c>
      <c r="K21" s="425">
        <f t="shared" si="2"/>
        <v>9.0781319485652716</v>
      </c>
    </row>
    <row r="22" spans="1:11">
      <c r="A22" s="408"/>
      <c r="B22" s="297" t="s">
        <v>108</v>
      </c>
      <c r="C22" s="303">
        <v>6171.1913999999997</v>
      </c>
      <c r="D22" s="292">
        <v>5277.5834000000004</v>
      </c>
      <c r="E22" s="294">
        <f t="shared" si="0"/>
        <v>14.480315745837984</v>
      </c>
      <c r="F22" s="314">
        <v>9291.0787999999993</v>
      </c>
      <c r="G22" s="315">
        <v>8805.6579999999994</v>
      </c>
      <c r="H22" s="294">
        <f t="shared" si="1"/>
        <v>5.2245902811630458</v>
      </c>
      <c r="I22" s="292">
        <v>6926.1949999999997</v>
      </c>
      <c r="J22" s="292">
        <v>6093.9980000000005</v>
      </c>
      <c r="K22" s="426">
        <f t="shared" si="2"/>
        <v>12.015211815434</v>
      </c>
    </row>
    <row r="23" spans="1:11">
      <c r="A23" s="408"/>
      <c r="B23" s="297"/>
      <c r="C23" s="321"/>
      <c r="D23" s="292"/>
      <c r="E23" s="294"/>
      <c r="F23" s="314"/>
      <c r="G23" s="315"/>
      <c r="H23" s="294"/>
      <c r="I23" s="292"/>
      <c r="J23" s="292"/>
      <c r="K23" s="426"/>
    </row>
    <row r="24" spans="1:11">
      <c r="A24" s="408">
        <v>2020</v>
      </c>
      <c r="B24" s="297" t="s">
        <v>97</v>
      </c>
      <c r="C24" s="321">
        <v>6139.9340000000002</v>
      </c>
      <c r="D24" s="292">
        <v>5383.6724000000004</v>
      </c>
      <c r="E24" s="294">
        <f t="shared" si="0"/>
        <v>12.317096568139007</v>
      </c>
      <c r="F24" s="314">
        <v>9520.8832000000002</v>
      </c>
      <c r="G24" s="315">
        <v>8816.4506000000001</v>
      </c>
      <c r="H24" s="294">
        <f t="shared" si="1"/>
        <v>7.3988156897040795</v>
      </c>
      <c r="I24" s="292">
        <v>7096.7066000000004</v>
      </c>
      <c r="J24" s="292">
        <v>6171.1621999999998</v>
      </c>
      <c r="K24" s="426">
        <f t="shared" si="2"/>
        <v>13.041886218038101</v>
      </c>
    </row>
    <row r="25" spans="1:11">
      <c r="A25" s="408"/>
      <c r="B25" s="297" t="s">
        <v>98</v>
      </c>
      <c r="C25" s="321">
        <v>6211.6194000000005</v>
      </c>
      <c r="D25" s="292">
        <v>5556.2636000000002</v>
      </c>
      <c r="E25" s="294">
        <f t="shared" si="0"/>
        <v>10.550482214026189</v>
      </c>
      <c r="F25" s="314">
        <v>9509.8940000000002</v>
      </c>
      <c r="G25" s="315">
        <v>9177.7331999999988</v>
      </c>
      <c r="H25" s="294">
        <f t="shared" si="1"/>
        <v>3.4927918229162316</v>
      </c>
      <c r="I25" s="292">
        <v>7210.7199999999993</v>
      </c>
      <c r="J25" s="292">
        <v>6076.0280000000002</v>
      </c>
      <c r="K25" s="426">
        <f t="shared" si="2"/>
        <v>15.736181685046702</v>
      </c>
    </row>
    <row r="26" spans="1:11">
      <c r="A26" s="408"/>
      <c r="B26" s="297" t="s">
        <v>99</v>
      </c>
      <c r="C26" s="321">
        <v>6207.7748000000001</v>
      </c>
      <c r="D26" s="633">
        <v>5646.0944</v>
      </c>
      <c r="E26" s="294">
        <f t="shared" si="0"/>
        <v>9.0480150794129912</v>
      </c>
      <c r="F26" s="314">
        <v>9547.7510000000002</v>
      </c>
      <c r="G26" s="315">
        <v>8987.5996000000014</v>
      </c>
      <c r="H26" s="294">
        <f t="shared" si="1"/>
        <v>5.8668413116345306</v>
      </c>
      <c r="I26" s="292">
        <v>7158.4647999999997</v>
      </c>
      <c r="J26" s="292">
        <v>6316.7352000000001</v>
      </c>
      <c r="K26" s="426">
        <f t="shared" si="2"/>
        <v>11.758521184598123</v>
      </c>
    </row>
    <row r="27" spans="1:11">
      <c r="A27" s="408"/>
      <c r="B27" s="297" t="s">
        <v>100</v>
      </c>
      <c r="C27" s="321">
        <v>6250.5419999999995</v>
      </c>
      <c r="D27" s="292">
        <v>5326.076</v>
      </c>
      <c r="E27" s="294">
        <f t="shared" si="0"/>
        <v>14.79017339616307</v>
      </c>
      <c r="F27" s="314">
        <v>9324.7998000000007</v>
      </c>
      <c r="G27" s="315">
        <v>8066.1883999999991</v>
      </c>
      <c r="H27" s="294">
        <f t="shared" si="1"/>
        <v>13.497462969660774</v>
      </c>
      <c r="I27" s="292">
        <v>7197.4123999999993</v>
      </c>
      <c r="J27" s="292">
        <v>6210.6164000000008</v>
      </c>
      <c r="K27" s="426">
        <f t="shared" si="2"/>
        <v>13.710427375260565</v>
      </c>
    </row>
    <row r="28" spans="1:11">
      <c r="A28" s="408"/>
      <c r="B28" s="297" t="s">
        <v>101</v>
      </c>
      <c r="C28" s="321">
        <v>6214.1079999999984</v>
      </c>
      <c r="D28" s="292">
        <v>5658.496799999999</v>
      </c>
      <c r="E28" s="294">
        <f t="shared" si="0"/>
        <v>8.9411255806947594</v>
      </c>
      <c r="F28" s="314">
        <v>9129.7415999999994</v>
      </c>
      <c r="G28" s="315">
        <v>8614.7459999999992</v>
      </c>
      <c r="H28" s="294">
        <f t="shared" si="1"/>
        <v>5.6408562538067883</v>
      </c>
      <c r="I28" s="292">
        <v>7257.0013999999992</v>
      </c>
      <c r="J28" s="292">
        <v>6441.15</v>
      </c>
      <c r="K28" s="426">
        <f t="shared" si="2"/>
        <v>11.242265986058641</v>
      </c>
    </row>
    <row r="29" spans="1:11">
      <c r="A29" s="408"/>
      <c r="B29" s="297" t="s">
        <v>102</v>
      </c>
      <c r="C29" s="321">
        <v>6187.4760000000006</v>
      </c>
      <c r="D29" s="292">
        <v>5661.9875999999995</v>
      </c>
      <c r="E29" s="294">
        <f t="shared" si="0"/>
        <v>8.4927747598536314</v>
      </c>
      <c r="F29" s="314">
        <v>9108.5888000000014</v>
      </c>
      <c r="G29" s="315">
        <v>8817.84</v>
      </c>
      <c r="H29" s="294">
        <f t="shared" si="1"/>
        <v>3.1920290440600496</v>
      </c>
      <c r="I29" s="292">
        <v>7251.8559999999998</v>
      </c>
      <c r="J29" s="292">
        <v>6419.261199999999</v>
      </c>
      <c r="K29" s="426">
        <f t="shared" si="2"/>
        <v>11.481127038374737</v>
      </c>
    </row>
    <row r="30" spans="1:11">
      <c r="A30" s="408"/>
      <c r="B30" s="297" t="s">
        <v>103</v>
      </c>
      <c r="C30" s="321">
        <v>6348.4916000000003</v>
      </c>
      <c r="D30" s="292">
        <v>5629.6862000000001</v>
      </c>
      <c r="E30" s="294">
        <f t="shared" si="0"/>
        <v>11.322459653250547</v>
      </c>
      <c r="F30" s="314">
        <v>9249.7061999999987</v>
      </c>
      <c r="G30" s="315">
        <v>8717.6049999999996</v>
      </c>
      <c r="H30" s="294">
        <f t="shared" si="1"/>
        <v>5.7526281213126396</v>
      </c>
      <c r="I30" s="292">
        <v>7262.8513999999996</v>
      </c>
      <c r="J30" s="292">
        <v>6458.2316000000001</v>
      </c>
      <c r="K30" s="426">
        <f t="shared" si="2"/>
        <v>11.078566195089707</v>
      </c>
    </row>
    <row r="31" spans="1:11">
      <c r="A31" s="408"/>
      <c r="B31" s="297" t="s">
        <v>104</v>
      </c>
      <c r="C31" s="321">
        <v>6444.6523999999999</v>
      </c>
      <c r="D31" s="292">
        <v>5618.2139999999999</v>
      </c>
      <c r="E31" s="294">
        <f t="shared" si="0"/>
        <v>12.823630332646033</v>
      </c>
      <c r="F31" s="314">
        <v>9534.9629999999997</v>
      </c>
      <c r="G31" s="315">
        <v>8948.4275999999991</v>
      </c>
      <c r="H31" s="294">
        <f t="shared" si="1"/>
        <v>6.1514176824807834</v>
      </c>
      <c r="I31" s="292">
        <v>7491.6617999999999</v>
      </c>
      <c r="J31" s="292">
        <v>6275.3559999999998</v>
      </c>
      <c r="K31" s="426">
        <f t="shared" si="2"/>
        <v>16.235460602345924</v>
      </c>
    </row>
    <row r="32" spans="1:11">
      <c r="A32" s="408"/>
      <c r="B32" s="297" t="s">
        <v>105</v>
      </c>
      <c r="C32" s="321">
        <v>6952.6397999999999</v>
      </c>
      <c r="D32" s="292">
        <v>5612.9616000000005</v>
      </c>
      <c r="E32" s="294">
        <f t="shared" si="0"/>
        <v>19.26862657260051</v>
      </c>
      <c r="F32" s="314">
        <v>10560.913400000001</v>
      </c>
      <c r="G32" s="315">
        <v>8860.521200000001</v>
      </c>
      <c r="H32" s="294">
        <f t="shared" si="1"/>
        <v>16.100806204887547</v>
      </c>
      <c r="I32" s="292">
        <v>7826.7668000000003</v>
      </c>
      <c r="J32" s="292">
        <v>6527.4228000000003</v>
      </c>
      <c r="K32" s="426">
        <f t="shared" si="2"/>
        <v>16.601286753554476</v>
      </c>
    </row>
    <row r="33" spans="1:11">
      <c r="A33" s="408"/>
      <c r="B33" s="297" t="s">
        <v>106</v>
      </c>
      <c r="C33" s="321">
        <v>6965.5437999999995</v>
      </c>
      <c r="D33" s="292">
        <v>5554.5810000000001</v>
      </c>
      <c r="E33" s="294">
        <f t="shared" si="0"/>
        <v>20.256319398924745</v>
      </c>
      <c r="F33" s="314">
        <v>10870.764800000001</v>
      </c>
      <c r="G33" s="315">
        <v>8781.6660000000011</v>
      </c>
      <c r="H33" s="294">
        <f t="shared" si="1"/>
        <v>19.217588076231763</v>
      </c>
      <c r="I33" s="292">
        <v>7936.3396000000012</v>
      </c>
      <c r="J33" s="292">
        <v>6517.0714000000007</v>
      </c>
      <c r="K33" s="426">
        <f t="shared" si="2"/>
        <v>17.883158628947783</v>
      </c>
    </row>
    <row r="34" spans="1:11">
      <c r="A34" s="408"/>
      <c r="B34" s="297" t="s">
        <v>107</v>
      </c>
      <c r="C34" s="321">
        <v>7023.3081999999995</v>
      </c>
      <c r="D34" s="292">
        <v>5532.2543999999998</v>
      </c>
      <c r="E34" s="294">
        <f t="shared" si="0"/>
        <v>21.230077871280088</v>
      </c>
      <c r="F34" s="314">
        <v>10409.197600000001</v>
      </c>
      <c r="G34" s="315">
        <v>9016.0004000000008</v>
      </c>
      <c r="H34" s="294">
        <f t="shared" si="1"/>
        <v>13.384290062857488</v>
      </c>
      <c r="I34" s="292">
        <v>8030.8436000000002</v>
      </c>
      <c r="J34" s="292">
        <v>6574.5814</v>
      </c>
      <c r="K34" s="426">
        <f t="shared" si="2"/>
        <v>18.133365217073845</v>
      </c>
    </row>
    <row r="35" spans="1:11">
      <c r="A35" s="408"/>
      <c r="B35" s="297" t="s">
        <v>108</v>
      </c>
      <c r="C35" s="321">
        <v>6975.1113999999998</v>
      </c>
      <c r="D35" s="292">
        <v>5195.6645999999992</v>
      </c>
      <c r="E35" s="294">
        <f t="shared" si="0"/>
        <v>25.51137462836796</v>
      </c>
      <c r="F35" s="314">
        <v>10370.4576</v>
      </c>
      <c r="G35" s="315">
        <v>8706.9096000000009</v>
      </c>
      <c r="H35" s="294">
        <f t="shared" si="1"/>
        <v>16.041220784702872</v>
      </c>
      <c r="I35" s="292">
        <v>7992.4846000000007</v>
      </c>
      <c r="J35" s="292">
        <v>6393.0316000000003</v>
      </c>
      <c r="K35" s="426">
        <f t="shared" si="2"/>
        <v>20.011962237625085</v>
      </c>
    </row>
    <row r="36" spans="1:11">
      <c r="A36" s="408"/>
      <c r="B36" s="297"/>
      <c r="C36" s="321"/>
      <c r="D36" s="292"/>
      <c r="E36" s="294"/>
      <c r="F36" s="314"/>
      <c r="G36" s="315"/>
      <c r="H36" s="294"/>
      <c r="I36" s="292"/>
      <c r="J36" s="292"/>
      <c r="K36" s="426"/>
    </row>
    <row r="37" spans="1:11">
      <c r="A37" s="408">
        <v>2021</v>
      </c>
      <c r="B37" s="297" t="s">
        <v>97</v>
      </c>
      <c r="C37" s="321">
        <v>6915.8167999999987</v>
      </c>
      <c r="D37" s="292">
        <v>5711.2866000000004</v>
      </c>
      <c r="E37" s="294">
        <f t="shared" si="0"/>
        <v>17.417034528734163</v>
      </c>
      <c r="F37" s="314">
        <v>10652.276600000001</v>
      </c>
      <c r="G37" s="315">
        <v>9162.030999999999</v>
      </c>
      <c r="H37" s="294">
        <f t="shared" si="1"/>
        <v>13.989925871808495</v>
      </c>
      <c r="I37" s="292">
        <v>8000.4106000000002</v>
      </c>
      <c r="J37" s="292">
        <v>6349.5371999999998</v>
      </c>
      <c r="K37" s="426">
        <f t="shared" si="2"/>
        <v>20.634858415891813</v>
      </c>
    </row>
    <row r="38" spans="1:11">
      <c r="A38" s="408"/>
      <c r="B38" s="297" t="s">
        <v>98</v>
      </c>
      <c r="C38" s="321">
        <v>6871.8068000000003</v>
      </c>
      <c r="D38" s="292">
        <v>5854.0450000000001</v>
      </c>
      <c r="E38" s="294">
        <f t="shared" si="0"/>
        <v>14.810687052493961</v>
      </c>
      <c r="F38" s="314">
        <v>10694.1976</v>
      </c>
      <c r="G38" s="315">
        <v>9188.7691999999988</v>
      </c>
      <c r="H38" s="294">
        <f t="shared" si="1"/>
        <v>14.077058011346281</v>
      </c>
      <c r="I38" s="292">
        <v>8068.9108000000006</v>
      </c>
      <c r="J38" s="292">
        <v>6487.1126000000004</v>
      </c>
      <c r="K38" s="426">
        <f t="shared" si="2"/>
        <v>19.603614901778315</v>
      </c>
    </row>
    <row r="39" spans="1:11">
      <c r="A39" s="408"/>
      <c r="B39" s="297" t="s">
        <v>99</v>
      </c>
      <c r="C39" s="321">
        <v>7140.5627999999997</v>
      </c>
      <c r="D39" s="292">
        <v>5805.4977999999992</v>
      </c>
      <c r="E39" s="294">
        <f t="shared" si="0"/>
        <v>18.696915598865687</v>
      </c>
      <c r="F39" s="314">
        <v>10981.151399999999</v>
      </c>
      <c r="G39" s="315">
        <v>8870.0937999999987</v>
      </c>
      <c r="H39" s="294">
        <f t="shared" si="1"/>
        <v>19.224373866660287</v>
      </c>
      <c r="I39" s="292">
        <v>8081.1721999999991</v>
      </c>
      <c r="J39" s="292">
        <v>6617.746799999999</v>
      </c>
      <c r="K39" s="426">
        <f t="shared" si="2"/>
        <v>18.109073334682819</v>
      </c>
    </row>
    <row r="40" spans="1:11">
      <c r="A40" s="408"/>
      <c r="B40" s="297" t="s">
        <v>100</v>
      </c>
      <c r="C40" s="321">
        <v>6916.4285999999993</v>
      </c>
      <c r="D40" s="292">
        <v>5751.2578000000003</v>
      </c>
      <c r="E40" s="294">
        <f t="shared" si="0"/>
        <v>16.846422733258592</v>
      </c>
      <c r="F40" s="314">
        <v>10607.353200000001</v>
      </c>
      <c r="G40" s="315">
        <v>9012.7811999999994</v>
      </c>
      <c r="H40" s="294">
        <f t="shared" si="1"/>
        <v>15.032703917128003</v>
      </c>
      <c r="I40" s="292">
        <v>7902.4350000000004</v>
      </c>
      <c r="J40" s="292">
        <v>6504.6777999999995</v>
      </c>
      <c r="K40" s="426">
        <f t="shared" si="2"/>
        <v>17.687677279218377</v>
      </c>
    </row>
    <row r="41" spans="1:11">
      <c r="A41" s="408"/>
      <c r="B41" s="297" t="s">
        <v>101</v>
      </c>
      <c r="C41" s="321">
        <v>7017.8503999999984</v>
      </c>
      <c r="D41" s="292">
        <v>5669.3104000000003</v>
      </c>
      <c r="E41" s="294">
        <f t="shared" si="0"/>
        <v>19.215855612995085</v>
      </c>
      <c r="F41" s="314">
        <v>10729.6476</v>
      </c>
      <c r="G41" s="315">
        <v>8923.266599999999</v>
      </c>
      <c r="H41" s="294">
        <f>100-(G41/F41)*100</f>
        <v>16.835417782034156</v>
      </c>
      <c r="I41" s="292">
        <v>7962.277399999999</v>
      </c>
      <c r="J41" s="292">
        <v>6422.7751999999991</v>
      </c>
      <c r="K41" s="426">
        <f t="shared" si="2"/>
        <v>19.33494806397978</v>
      </c>
    </row>
    <row r="42" spans="1:11">
      <c r="A42" s="408"/>
      <c r="B42" s="297" t="s">
        <v>102</v>
      </c>
      <c r="C42" s="321">
        <v>7200.7225999999991</v>
      </c>
      <c r="D42" s="292">
        <v>5590.7327999999998</v>
      </c>
      <c r="E42" s="294">
        <f t="shared" si="0"/>
        <v>22.358725497910442</v>
      </c>
      <c r="F42" s="314">
        <v>10873.691199999997</v>
      </c>
      <c r="G42" s="315">
        <v>9046.7003999999997</v>
      </c>
      <c r="H42" s="294">
        <f>100-(G42/F42)*100</f>
        <v>16.801937505821371</v>
      </c>
      <c r="I42" s="292">
        <v>8073.7751999999991</v>
      </c>
      <c r="J42" s="292">
        <v>6532.9103999999998</v>
      </c>
      <c r="K42" s="426">
        <f t="shared" si="2"/>
        <v>19.084811774298601</v>
      </c>
    </row>
    <row r="43" spans="1:11">
      <c r="A43" s="408"/>
      <c r="B43" s="297" t="s">
        <v>103</v>
      </c>
      <c r="C43" s="321">
        <v>7306.7</v>
      </c>
      <c r="D43" s="292">
        <v>5848.7356</v>
      </c>
      <c r="E43" s="294">
        <f t="shared" si="0"/>
        <v>19.95380130565097</v>
      </c>
      <c r="F43" s="314">
        <v>11239.7438</v>
      </c>
      <c r="G43" s="315">
        <v>9327.000399999999</v>
      </c>
      <c r="H43" s="294">
        <f t="shared" ref="H43:H47" si="3">100-(G43/F43)*100</f>
        <v>17.017677929633962</v>
      </c>
      <c r="I43" s="292">
        <v>8287.1576000000005</v>
      </c>
      <c r="J43" s="292">
        <v>6712.5099999999993</v>
      </c>
      <c r="K43" s="426">
        <f t="shared" si="2"/>
        <v>19.001057732991598</v>
      </c>
    </row>
    <row r="44" spans="1:11">
      <c r="A44" s="408"/>
      <c r="B44" s="297" t="s">
        <v>104</v>
      </c>
      <c r="C44" s="321">
        <v>7855.5623999999998</v>
      </c>
      <c r="D44" s="292">
        <v>6235.496799999999</v>
      </c>
      <c r="E44" s="294">
        <f t="shared" si="0"/>
        <v>20.623165058175857</v>
      </c>
      <c r="F44" s="314">
        <v>12155.552800000001</v>
      </c>
      <c r="G44" s="315">
        <v>9675.4748</v>
      </c>
      <c r="H44" s="294">
        <f t="shared" si="3"/>
        <v>20.402840091320257</v>
      </c>
      <c r="I44" s="292">
        <v>8712.8690000000006</v>
      </c>
      <c r="J44" s="292">
        <v>6790.7165999999997</v>
      </c>
      <c r="K44" s="426">
        <f t="shared" si="2"/>
        <v>22.06107310921351</v>
      </c>
    </row>
    <row r="45" spans="1:11">
      <c r="A45" s="408"/>
      <c r="B45" s="297" t="s">
        <v>105</v>
      </c>
      <c r="C45" s="321">
        <v>8511.7783999999992</v>
      </c>
      <c r="D45" s="292">
        <v>6549.7527999999993</v>
      </c>
      <c r="E45" s="294">
        <f t="shared" si="0"/>
        <v>23.050712880401107</v>
      </c>
      <c r="F45" s="314">
        <v>13628.1016</v>
      </c>
      <c r="G45" s="315">
        <v>10233.4172</v>
      </c>
      <c r="H45" s="294">
        <f t="shared" si="3"/>
        <v>24.909444467305704</v>
      </c>
      <c r="I45" s="292">
        <v>9326.4043999999994</v>
      </c>
      <c r="J45" s="292">
        <v>7445.9712</v>
      </c>
      <c r="K45" s="426">
        <f t="shared" si="2"/>
        <v>20.162466898819005</v>
      </c>
    </row>
    <row r="46" spans="1:11">
      <c r="A46" s="408"/>
      <c r="B46" s="297" t="s">
        <v>106</v>
      </c>
      <c r="C46" s="321">
        <v>8492.7596000000012</v>
      </c>
      <c r="D46" s="292">
        <v>6593.7584000000006</v>
      </c>
      <c r="E46" s="294">
        <f t="shared" si="0"/>
        <v>22.360237301430274</v>
      </c>
      <c r="F46" s="314">
        <v>14033.964400000001</v>
      </c>
      <c r="G46" s="315">
        <v>10821.281800000001</v>
      </c>
      <c r="H46" s="294">
        <f t="shared" si="3"/>
        <v>22.892195736224039</v>
      </c>
      <c r="I46" s="292">
        <v>9270.7587999999996</v>
      </c>
      <c r="J46" s="292">
        <v>7367.1580000000004</v>
      </c>
      <c r="K46" s="426">
        <f t="shared" si="2"/>
        <v>20.533387191564074</v>
      </c>
    </row>
    <row r="47" spans="1:11">
      <c r="A47" s="408"/>
      <c r="B47" s="300" t="s">
        <v>107</v>
      </c>
      <c r="C47" s="321">
        <v>8142.4935999999998</v>
      </c>
      <c r="D47" s="292">
        <v>6832.0907999999999</v>
      </c>
      <c r="E47" s="294">
        <f t="shared" si="0"/>
        <v>16.093384463943579</v>
      </c>
      <c r="F47" s="314">
        <v>13597.978800000001</v>
      </c>
      <c r="G47" s="315">
        <v>11473.2402</v>
      </c>
      <c r="H47" s="294">
        <f t="shared" si="3"/>
        <v>15.625400151381328</v>
      </c>
      <c r="I47" s="292">
        <v>9200.0948000000008</v>
      </c>
      <c r="J47" s="292">
        <v>7598.7345999999989</v>
      </c>
      <c r="K47" s="426">
        <f t="shared" si="2"/>
        <v>17.405909773886265</v>
      </c>
    </row>
    <row r="48" spans="1:11">
      <c r="A48" s="480" t="s">
        <v>402</v>
      </c>
      <c r="B48" s="481"/>
      <c r="C48" s="482">
        <f>AVERAGE(C24:C34)</f>
        <v>6449.6445454545456</v>
      </c>
      <c r="D48" s="483">
        <f>AVERAGE(D24:D34)</f>
        <v>5561.8443636363636</v>
      </c>
      <c r="E48" s="484">
        <f>100-(D48/C48)*100</f>
        <v>13.765102488382368</v>
      </c>
      <c r="F48" s="482">
        <f>AVERAGE(F24:F34)</f>
        <v>9706.1094000000012</v>
      </c>
      <c r="G48" s="483">
        <f>AVERAGE(G24:G34)</f>
        <v>8800.4343636363628</v>
      </c>
      <c r="H48" s="484">
        <f>100-(G48/F48)*100</f>
        <v>9.3309790673041277</v>
      </c>
      <c r="I48" s="483">
        <f>AVERAGE(I24:I34)</f>
        <v>7429.1476727272729</v>
      </c>
      <c r="J48" s="483">
        <f>AVERAGE(J24:J34)</f>
        <v>6362.5105636363642</v>
      </c>
      <c r="K48" s="485">
        <f>100-(J48/I48)*100</f>
        <v>14.357462741070293</v>
      </c>
    </row>
    <row r="49" spans="1:11">
      <c r="A49" s="409" t="s">
        <v>403</v>
      </c>
      <c r="B49" s="634"/>
      <c r="C49" s="287">
        <f>AVERAGE(C37:C47)</f>
        <v>7488.407454545455</v>
      </c>
      <c r="D49" s="632">
        <f>AVERAGE(D37:D47)</f>
        <v>6040.1786181818179</v>
      </c>
      <c r="E49" s="288">
        <f t="shared" si="0"/>
        <v>19.339610526729061</v>
      </c>
      <c r="F49" s="287">
        <f>AVERAGE(F37:F47)</f>
        <v>11744.878090909089</v>
      </c>
      <c r="G49" s="632">
        <f>AVERAGE(G37:G47)</f>
        <v>9612.1869636363626</v>
      </c>
      <c r="H49" s="288">
        <f>100-(G49/F49)*100</f>
        <v>18.15847819589969</v>
      </c>
      <c r="I49" s="632">
        <f>AVERAGE(I37:I47)</f>
        <v>8444.2059818181806</v>
      </c>
      <c r="J49" s="632">
        <f>AVERAGE(J37:J47)</f>
        <v>6802.7136727272728</v>
      </c>
      <c r="K49" s="427">
        <f t="shared" si="2"/>
        <v>19.439273658474477</v>
      </c>
    </row>
    <row r="50" spans="1:11">
      <c r="A50" s="409" t="s">
        <v>404</v>
      </c>
      <c r="B50" s="634"/>
      <c r="C50" s="496">
        <f>(C49-C48)/C48*100</f>
        <v>16.105738878633062</v>
      </c>
      <c r="D50" s="635">
        <f>(D49-D48)/D48*100</f>
        <v>8.6002811886076724</v>
      </c>
      <c r="E50" s="288"/>
      <c r="F50" s="496">
        <f>(F49-F48)/F48*100</f>
        <v>21.00500423897023</v>
      </c>
      <c r="G50" s="635">
        <f>(G49-G48)/G48*100</f>
        <v>9.2240060712705709</v>
      </c>
      <c r="H50" s="288"/>
      <c r="I50" s="635">
        <f>(I49-I48)/I48*100</f>
        <v>13.663186596993235</v>
      </c>
      <c r="J50" s="635">
        <f>(J49-J48)/J48*100</f>
        <v>6.9187014259245396</v>
      </c>
      <c r="K50" s="427"/>
    </row>
    <row r="51" spans="1:11">
      <c r="A51" s="409" t="s">
        <v>110</v>
      </c>
      <c r="B51" s="634"/>
      <c r="C51" s="496">
        <f>(C47-C46)/C46*100</f>
        <v>-4.1242895889811999</v>
      </c>
      <c r="D51" s="635">
        <f>(D47-D46)/D46*100</f>
        <v>3.6145152057739836</v>
      </c>
      <c r="E51" s="288"/>
      <c r="F51" s="496">
        <f>(F47-F46)/F46*100</f>
        <v>-3.1066460450761864</v>
      </c>
      <c r="G51" s="635">
        <f>(G47-G46)/G46*100</f>
        <v>6.0247798001157271</v>
      </c>
      <c r="H51" s="288"/>
      <c r="I51" s="635">
        <f>(I47-I46)/I46*100</f>
        <v>-0.76222455490912844</v>
      </c>
      <c r="J51" s="635">
        <f>(J47-J46)/J46*100</f>
        <v>3.1433641032267596</v>
      </c>
      <c r="K51" s="427"/>
    </row>
    <row r="52" spans="1:11" ht="13.5" thickBot="1">
      <c r="A52" s="436" t="s">
        <v>405</v>
      </c>
      <c r="B52" s="437"/>
      <c r="C52" s="438">
        <f>((C47-C34)/C34)*100</f>
        <v>15.935302397807352</v>
      </c>
      <c r="D52" s="439">
        <f>((D47-D34)/D34)*100</f>
        <v>23.495600636152961</v>
      </c>
      <c r="E52" s="440"/>
      <c r="F52" s="438">
        <f>((F47-F34)/F34)*100</f>
        <v>30.634265219443996</v>
      </c>
      <c r="G52" s="439">
        <f>((G47-G34)/G34)*100</f>
        <v>27.2542113019427</v>
      </c>
      <c r="H52" s="440"/>
      <c r="I52" s="439">
        <f>((I47-I34)/I34)*100</f>
        <v>14.559506550469997</v>
      </c>
      <c r="J52" s="439">
        <f>((J47-J34)/J34)*100</f>
        <v>15.577466270324052</v>
      </c>
      <c r="K52" s="492"/>
    </row>
    <row r="53" spans="1:11">
      <c r="A53" s="1026" t="s">
        <v>406</v>
      </c>
      <c r="B53" s="1027"/>
      <c r="C53" s="1027"/>
      <c r="D53" s="1027"/>
      <c r="E53" s="1027"/>
      <c r="F53" s="1027"/>
      <c r="G53" s="1027"/>
      <c r="H53" s="1027"/>
      <c r="I53" s="1027"/>
      <c r="J53" s="1027"/>
      <c r="K53" s="1028"/>
    </row>
    <row r="54" spans="1:11" ht="13.5" thickBot="1">
      <c r="A54" s="1011" t="s">
        <v>407</v>
      </c>
      <c r="B54" s="1029"/>
      <c r="C54" s="1029"/>
      <c r="D54" s="1029"/>
      <c r="E54" s="1029"/>
      <c r="F54" s="1029"/>
      <c r="G54" s="1029"/>
      <c r="H54" s="1029"/>
      <c r="I54" s="1029"/>
      <c r="J54" s="1029"/>
      <c r="K54" s="1030"/>
    </row>
  </sheetData>
  <mergeCells count="10">
    <mergeCell ref="A53:K53"/>
    <mergeCell ref="A54:K54"/>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0070C0"/>
    <pageSetUpPr fitToPage="1"/>
  </sheetPr>
  <dimension ref="A1:CG50"/>
  <sheetViews>
    <sheetView view="pageBreakPreview" zoomScaleNormal="100" zoomScaleSheetLayoutView="100" workbookViewId="0">
      <selection activeCell="J40" sqref="J40"/>
    </sheetView>
  </sheetViews>
  <sheetFormatPr baseColWidth="10" defaultColWidth="11.42578125" defaultRowHeight="12.75"/>
  <cols>
    <col min="1" max="1" width="8" style="31" customWidth="1"/>
    <col min="2" max="2" width="115.140625" style="20" customWidth="1"/>
    <col min="3" max="3" width="9.5703125" style="20" customWidth="1"/>
    <col min="4" max="6" width="9.42578125" style="20" customWidth="1"/>
    <col min="7" max="85" width="11.42578125" style="20"/>
    <col min="86" max="16384" width="11.42578125" style="16"/>
  </cols>
  <sheetData>
    <row r="1" spans="1:85">
      <c r="A1" s="561"/>
      <c r="B1" s="340"/>
      <c r="C1" s="340"/>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727" t="s">
        <v>19</v>
      </c>
      <c r="B2" s="727"/>
      <c r="C2" s="727"/>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561"/>
      <c r="B6" s="340"/>
      <c r="C6" s="340"/>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562" t="s">
        <v>20</v>
      </c>
      <c r="B7" s="563" t="s">
        <v>21</v>
      </c>
      <c r="C7" s="564" t="s">
        <v>22</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565"/>
      <c r="B8" s="340"/>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565">
        <v>1</v>
      </c>
      <c r="B9" s="20" t="s">
        <v>23</v>
      </c>
      <c r="C9" s="37">
        <v>5</v>
      </c>
    </row>
    <row r="10" spans="1:85">
      <c r="A10" s="565">
        <v>2</v>
      </c>
      <c r="B10" s="291" t="s">
        <v>24</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565">
        <v>3</v>
      </c>
      <c r="B11" s="291" t="s">
        <v>25</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565">
        <v>4</v>
      </c>
      <c r="B12" s="291" t="s">
        <v>26</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565">
        <v>5</v>
      </c>
      <c r="B13" s="291" t="s">
        <v>27</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565"/>
      <c r="B14" s="20" t="s">
        <v>28</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565">
        <v>6</v>
      </c>
      <c r="B15" s="291" t="s">
        <v>29</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565"/>
      <c r="B16" s="291" t="s">
        <v>430</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565">
        <v>7</v>
      </c>
      <c r="B17" s="20" t="s">
        <v>30</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565">
        <v>8</v>
      </c>
      <c r="B18" s="20" t="s">
        <v>31</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566">
        <v>9</v>
      </c>
      <c r="B19" s="20" t="s">
        <v>32</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566">
        <v>10</v>
      </c>
      <c r="B20" s="20" t="s">
        <v>33</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565">
        <v>11</v>
      </c>
      <c r="B21" s="20" t="s">
        <v>34</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565">
        <v>12</v>
      </c>
      <c r="B22" s="20" t="s">
        <v>35</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565">
        <v>13</v>
      </c>
      <c r="B23" s="20" t="s">
        <v>36</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565">
        <v>14</v>
      </c>
      <c r="B24" s="20" t="s">
        <v>37</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565">
        <v>15</v>
      </c>
      <c r="B25" s="340" t="s">
        <v>38</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565">
        <v>16</v>
      </c>
      <c r="B26" s="340" t="s">
        <v>39</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565">
        <v>17</v>
      </c>
      <c r="B27" s="340" t="s">
        <v>40</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565"/>
      <c r="B28" s="340" t="s">
        <v>41</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565">
        <v>18</v>
      </c>
      <c r="B29" s="340" t="s">
        <v>42</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565"/>
      <c r="B30" s="340" t="s">
        <v>43</v>
      </c>
      <c r="C30" s="38"/>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565"/>
      <c r="B31" s="340"/>
      <c r="C31" s="567"/>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A32" s="564" t="s">
        <v>44</v>
      </c>
      <c r="B32" s="563" t="s">
        <v>21</v>
      </c>
      <c r="C32" s="568"/>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5"/>
      <c r="B33" s="340"/>
      <c r="C33" s="3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565">
        <v>1</v>
      </c>
      <c r="B34" s="354" t="s">
        <v>431</v>
      </c>
      <c r="C34" s="37">
        <v>8</v>
      </c>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565">
        <v>2</v>
      </c>
      <c r="B35" s="354" t="s">
        <v>432</v>
      </c>
      <c r="C35" s="37">
        <v>9</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565">
        <v>3</v>
      </c>
      <c r="B36" s="291" t="s">
        <v>45</v>
      </c>
      <c r="C36" s="4">
        <v>10</v>
      </c>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65">
        <v>4</v>
      </c>
      <c r="B37" s="291" t="s">
        <v>433</v>
      </c>
      <c r="C37" s="37">
        <v>14</v>
      </c>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565">
        <v>5</v>
      </c>
      <c r="B38" s="291" t="s">
        <v>434</v>
      </c>
      <c r="C38" s="37">
        <v>15</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565">
        <v>6</v>
      </c>
      <c r="B39" s="291" t="s">
        <v>435</v>
      </c>
      <c r="C39" s="37">
        <v>16</v>
      </c>
      <c r="D39" s="191"/>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565">
        <v>7</v>
      </c>
      <c r="B40" s="291" t="s">
        <v>436</v>
      </c>
      <c r="C40" s="37">
        <v>17</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565">
        <v>8</v>
      </c>
      <c r="B41" s="291" t="s">
        <v>437</v>
      </c>
      <c r="C41" s="37">
        <v>27</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565">
        <v>9</v>
      </c>
      <c r="B42" s="291" t="s">
        <v>438</v>
      </c>
      <c r="C42" s="37">
        <v>29</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20"/>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20"/>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20"/>
      <c r="B45" s="291"/>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32"/>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4:8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4:85">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4" r:id="rId7" location="'Pág.8-G1'!A1" display="'Pág.8-G1'!A1" xr:uid="{00000000-0004-0000-0200-000008000000}"/>
    <hyperlink ref="C35" r:id="rId8" location="'Pág.9-G2'!A1" display="'Pág.9-G2'!A1" xr:uid="{00000000-0004-0000-0200-000009000000}"/>
    <hyperlink ref="C36" r:id="rId9" location="'Pag.10-G3 '!A1" display="'Pag.10-G3 '!A1" xr:uid="{00000000-0004-0000-0200-00000A000000}"/>
    <hyperlink ref="C37" r:id="rId10" location="'Pág.14-G4'!A1" display="'Pág.14-G4'!A1" xr:uid="{00000000-0004-0000-0200-00000B000000}"/>
    <hyperlink ref="C38" r:id="rId11" location="'Pág.15-G5'!A1" display="'Pág.15-G5'!A1" xr:uid="{00000000-0004-0000-0200-00000C000000}"/>
    <hyperlink ref="C39" r:id="rId12" location="'Pág.16-G6'!A1" display="'Pág.16-G6'!A1" xr:uid="{00000000-0004-0000-0200-00000D000000}"/>
    <hyperlink ref="C40" r:id="rId13" location="'Pág.17-G7'!A1" display="'Pág.17-G7'!A1" xr:uid="{00000000-0004-0000-0200-00000E000000}"/>
    <hyperlink ref="C41" r:id="rId14" location="'Pág.18-G8'!A1" display="'Pág.18-G8'!A1" xr:uid="{00000000-0004-0000-0200-00000F000000}"/>
    <hyperlink ref="C42" location="'Pág.23-G10 '!A1" display="'Pág.23-G10 '!A1" xr:uid="{00000000-0004-0000-0200-000010000000}"/>
  </hyperlinks>
  <printOptions horizontalCentered="1"/>
  <pageMargins left="0.70866141732283472" right="0.70866141732283472" top="0.74803149606299213" bottom="0.74803149606299213" header="0" footer="0.31496062992125984"/>
  <pageSetup paperSize="9" scale="67" orientation="portrait" r:id="rId1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70C0"/>
    <pageSetUpPr fitToPage="1"/>
  </sheetPr>
  <dimension ref="A1:K55"/>
  <sheetViews>
    <sheetView workbookViewId="0">
      <pane ySplit="6" topLeftCell="A16" activePane="bottomLeft" state="frozen"/>
      <selection activeCell="J40" sqref="J40"/>
      <selection pane="bottomLeft" activeCell="J40" sqref="J40"/>
    </sheetView>
  </sheetViews>
  <sheetFormatPr baseColWidth="10" defaultColWidth="11.42578125" defaultRowHeight="12.75"/>
  <cols>
    <col min="1" max="1" width="13.42578125" style="290" customWidth="1"/>
    <col min="2" max="2" width="20.28515625" style="290" customWidth="1"/>
    <col min="3" max="3" width="10.140625" style="290" customWidth="1"/>
    <col min="4" max="4" width="10.5703125" style="290" customWidth="1"/>
    <col min="5" max="5" width="21.7109375" style="290" bestFit="1" customWidth="1"/>
    <col min="6" max="6" width="9.7109375" style="290" customWidth="1"/>
    <col min="7" max="7" width="10.7109375" style="290" customWidth="1"/>
    <col min="8" max="8" width="21.7109375" style="290" bestFit="1" customWidth="1"/>
    <col min="9" max="9" width="9.28515625" style="290" customWidth="1"/>
    <col min="10" max="10" width="10.7109375" style="290" customWidth="1"/>
    <col min="11" max="11" width="21.7109375" style="290" bestFit="1" customWidth="1"/>
    <col min="12" max="16384" width="11.42578125" style="290"/>
  </cols>
  <sheetData>
    <row r="1" spans="1:11">
      <c r="A1" s="1016" t="s">
        <v>408</v>
      </c>
      <c r="B1" s="1017"/>
      <c r="C1" s="1017"/>
      <c r="D1" s="1017"/>
      <c r="E1" s="1017"/>
      <c r="F1" s="1017"/>
      <c r="G1" s="1017"/>
      <c r="H1" s="1017"/>
      <c r="I1" s="1017"/>
      <c r="J1" s="1017"/>
      <c r="K1" s="1018"/>
    </row>
    <row r="2" spans="1:11">
      <c r="A2" s="1031" t="s">
        <v>409</v>
      </c>
      <c r="B2" s="1032"/>
      <c r="C2" s="1032"/>
      <c r="D2" s="1032"/>
      <c r="E2" s="1032"/>
      <c r="F2" s="1032"/>
      <c r="G2" s="1032"/>
      <c r="H2" s="1032"/>
      <c r="I2" s="1032"/>
      <c r="J2" s="1032"/>
      <c r="K2" s="1033"/>
    </row>
    <row r="3" spans="1:11">
      <c r="A3" s="1034" t="s">
        <v>395</v>
      </c>
      <c r="B3" s="1035"/>
      <c r="C3" s="1035"/>
      <c r="D3" s="1035"/>
      <c r="E3" s="1035"/>
      <c r="F3" s="1035"/>
      <c r="G3" s="1035"/>
      <c r="H3" s="1035"/>
      <c r="I3" s="1035"/>
      <c r="J3" s="1035"/>
      <c r="K3" s="1036"/>
    </row>
    <row r="4" spans="1:11">
      <c r="A4" s="1037" t="s">
        <v>83</v>
      </c>
      <c r="B4" s="1040" t="s">
        <v>84</v>
      </c>
      <c r="C4" s="1043" t="s">
        <v>396</v>
      </c>
      <c r="D4" s="1044"/>
      <c r="E4" s="1045"/>
      <c r="F4" s="1043" t="s">
        <v>397</v>
      </c>
      <c r="G4" s="1044"/>
      <c r="H4" s="1045"/>
      <c r="I4" s="1043" t="s">
        <v>398</v>
      </c>
      <c r="J4" s="1044"/>
      <c r="K4" s="1049"/>
    </row>
    <row r="5" spans="1:11">
      <c r="A5" s="1038"/>
      <c r="B5" s="1041"/>
      <c r="C5" s="1046"/>
      <c r="D5" s="1047"/>
      <c r="E5" s="1048"/>
      <c r="F5" s="1046"/>
      <c r="G5" s="1047"/>
      <c r="H5" s="1048"/>
      <c r="I5" s="1046"/>
      <c r="J5" s="1047"/>
      <c r="K5" s="1050"/>
    </row>
    <row r="6" spans="1:11">
      <c r="A6" s="1039"/>
      <c r="B6" s="1042"/>
      <c r="C6" s="474" t="s">
        <v>410</v>
      </c>
      <c r="D6" s="475" t="s">
        <v>411</v>
      </c>
      <c r="E6" s="476" t="s">
        <v>412</v>
      </c>
      <c r="F6" s="474" t="s">
        <v>410</v>
      </c>
      <c r="G6" s="475" t="s">
        <v>411</v>
      </c>
      <c r="H6" s="476" t="s">
        <v>412</v>
      </c>
      <c r="I6" s="474" t="s">
        <v>410</v>
      </c>
      <c r="J6" s="475" t="s">
        <v>411</v>
      </c>
      <c r="K6" s="477" t="s">
        <v>412</v>
      </c>
    </row>
    <row r="7" spans="1:11">
      <c r="A7" s="428">
        <v>2018</v>
      </c>
      <c r="B7" s="322"/>
      <c r="C7" s="486">
        <v>5398.5367499999993</v>
      </c>
      <c r="D7" s="332">
        <v>4972.0275833333335</v>
      </c>
      <c r="E7" s="334">
        <f>100-(D7/C7)*100</f>
        <v>7.9004587060867237</v>
      </c>
      <c r="F7" s="333">
        <v>8835.1852083333342</v>
      </c>
      <c r="G7" s="332">
        <v>7924.5376250000008</v>
      </c>
      <c r="H7" s="334">
        <f>(G7/F7-1)*100</f>
        <v>-10.30705708890417</v>
      </c>
      <c r="I7" s="333">
        <v>6242.4886666666653</v>
      </c>
      <c r="J7" s="493">
        <v>5958.5479999999989</v>
      </c>
      <c r="K7" s="429">
        <f>(J7/I7-1)*100</f>
        <v>-4.5485171352066534</v>
      </c>
    </row>
    <row r="8" spans="1:11">
      <c r="A8" s="428">
        <v>2019</v>
      </c>
      <c r="B8" s="323"/>
      <c r="C8" s="313">
        <v>5378.2700416666667</v>
      </c>
      <c r="D8" s="331">
        <v>5062.8452083333332</v>
      </c>
      <c r="E8" s="334">
        <f>100-(D8/C8)*100</f>
        <v>5.8648009655459106</v>
      </c>
      <c r="F8" s="335">
        <v>8790.5874583333334</v>
      </c>
      <c r="G8" s="336">
        <v>8057.6348750000006</v>
      </c>
      <c r="H8" s="334">
        <f>(G8/F8-1)*100</f>
        <v>-8.3379249317234834</v>
      </c>
      <c r="I8" s="335">
        <v>6229.298749999999</v>
      </c>
      <c r="J8" s="336">
        <v>5969.0193749999999</v>
      </c>
      <c r="K8" s="430">
        <f>(J8/I8-1)*100</f>
        <v>-4.1783093963826845</v>
      </c>
    </row>
    <row r="9" spans="1:11">
      <c r="A9" s="428">
        <v>2020</v>
      </c>
      <c r="B9" s="324"/>
      <c r="C9" s="313">
        <f>AVERAGE(C25:C36)</f>
        <v>6119.8932083333339</v>
      </c>
      <c r="D9" s="336">
        <f>AVERAGE(D25:D36)</f>
        <v>5774.1388750000006</v>
      </c>
      <c r="E9" s="334">
        <f>100-(D9/C9)*100</f>
        <v>5.6496791947697176</v>
      </c>
      <c r="F9" s="335">
        <f>AVERAGE(F25:F36)</f>
        <v>9388.6635416666668</v>
      </c>
      <c r="G9" s="336">
        <f>AVERAGE(G25:G36)</f>
        <v>8951.6909166666665</v>
      </c>
      <c r="H9" s="334">
        <f>(G9/F9-1)*100</f>
        <v>-4.6542580108524074</v>
      </c>
      <c r="I9" s="335">
        <f>AVERAGE(I25:I36)</f>
        <v>6872.4970833333318</v>
      </c>
      <c r="J9" s="336">
        <f>AVERAGE(J25:J36)</f>
        <v>6620.847791666667</v>
      </c>
      <c r="K9" s="430">
        <f>(J9/I9-1)*100</f>
        <v>-3.6616864091066126</v>
      </c>
    </row>
    <row r="10" spans="1:11">
      <c r="A10" s="431"/>
      <c r="B10" s="324"/>
      <c r="C10" s="317"/>
      <c r="D10" s="329"/>
      <c r="E10" s="337"/>
      <c r="F10" s="317"/>
      <c r="G10" s="329"/>
      <c r="H10" s="334"/>
      <c r="I10" s="317"/>
      <c r="J10" s="329"/>
      <c r="K10" s="432"/>
    </row>
    <row r="11" spans="1:11">
      <c r="A11" s="433"/>
      <c r="B11" s="325"/>
      <c r="C11" s="317"/>
      <c r="D11" s="329"/>
      <c r="E11" s="337"/>
      <c r="F11" s="317"/>
      <c r="G11" s="329"/>
      <c r="H11" s="337"/>
      <c r="I11" s="317"/>
      <c r="J11" s="329"/>
      <c r="K11" s="432"/>
    </row>
    <row r="12" spans="1:11">
      <c r="A12" s="433">
        <v>2019</v>
      </c>
      <c r="B12" s="325" t="s">
        <v>97</v>
      </c>
      <c r="C12" s="317">
        <v>5447.3140000000003</v>
      </c>
      <c r="D12" s="329">
        <v>4961.7355000000007</v>
      </c>
      <c r="E12" s="337">
        <f t="shared" ref="E12:E50" si="0">100-(D12/C12)*100</f>
        <v>8.9140905040539167</v>
      </c>
      <c r="F12" s="317">
        <v>9030.7515000000003</v>
      </c>
      <c r="G12" s="329">
        <v>8069.6885000000002</v>
      </c>
      <c r="H12" s="337">
        <f t="shared" ref="H12:H48" si="1">100-(G12/F12)*100</f>
        <v>10.642115442994964</v>
      </c>
      <c r="I12" s="317">
        <v>6074.5230000000001</v>
      </c>
      <c r="J12" s="329">
        <v>5713.2734999999993</v>
      </c>
      <c r="K12" s="432">
        <f t="shared" ref="K12:K48" si="2">100-(J12/I12)*100</f>
        <v>5.9469607737101455</v>
      </c>
    </row>
    <row r="13" spans="1:11">
      <c r="A13" s="433"/>
      <c r="B13" s="326" t="s">
        <v>98</v>
      </c>
      <c r="C13" s="317">
        <v>5298.6049999999996</v>
      </c>
      <c r="D13" s="329">
        <v>4814.9619999999995</v>
      </c>
      <c r="E13" s="337">
        <f t="shared" si="0"/>
        <v>9.1277421132543282</v>
      </c>
      <c r="F13" s="317">
        <v>8707.3225000000002</v>
      </c>
      <c r="G13" s="329">
        <v>7839.4939999999997</v>
      </c>
      <c r="H13" s="337">
        <f t="shared" si="1"/>
        <v>9.9666516314286184</v>
      </c>
      <c r="I13" s="317">
        <v>6266.7440000000006</v>
      </c>
      <c r="J13" s="329">
        <v>5810.9960000000001</v>
      </c>
      <c r="K13" s="432">
        <f t="shared" si="2"/>
        <v>7.2724847225289579</v>
      </c>
    </row>
    <row r="14" spans="1:11">
      <c r="A14" s="433"/>
      <c r="B14" s="327" t="s">
        <v>99</v>
      </c>
      <c r="C14" s="317">
        <v>5386.0519999999997</v>
      </c>
      <c r="D14" s="329">
        <v>4907.7449999999999</v>
      </c>
      <c r="E14" s="337">
        <f t="shared" si="0"/>
        <v>8.8804749749909604</v>
      </c>
      <c r="F14" s="317">
        <v>8800.2805000000008</v>
      </c>
      <c r="G14" s="329">
        <v>7654.2269999999999</v>
      </c>
      <c r="H14" s="337">
        <f t="shared" si="1"/>
        <v>13.022920121693858</v>
      </c>
      <c r="I14" s="317">
        <v>6059.7165000000005</v>
      </c>
      <c r="J14" s="329">
        <v>5991.5540000000001</v>
      </c>
      <c r="K14" s="432">
        <f t="shared" si="2"/>
        <v>1.1248463521354495</v>
      </c>
    </row>
    <row r="15" spans="1:11">
      <c r="A15" s="433"/>
      <c r="B15" s="325" t="s">
        <v>100</v>
      </c>
      <c r="C15" s="317">
        <v>5370.4364999999998</v>
      </c>
      <c r="D15" s="329">
        <v>5110.1905000000006</v>
      </c>
      <c r="E15" s="337">
        <f t="shared" si="0"/>
        <v>4.845900328585941</v>
      </c>
      <c r="F15" s="317">
        <v>8738.6375000000007</v>
      </c>
      <c r="G15" s="329">
        <v>7970.9840000000004</v>
      </c>
      <c r="H15" s="337">
        <f t="shared" si="1"/>
        <v>8.7845902750857903</v>
      </c>
      <c r="I15" s="317">
        <v>6207.933</v>
      </c>
      <c r="J15" s="329">
        <v>5827.4904999999999</v>
      </c>
      <c r="K15" s="432">
        <f t="shared" si="2"/>
        <v>6.1283280602416284</v>
      </c>
    </row>
    <row r="16" spans="1:11">
      <c r="A16" s="433"/>
      <c r="B16" s="326" t="s">
        <v>101</v>
      </c>
      <c r="C16" s="317">
        <v>5154.4385000000002</v>
      </c>
      <c r="D16" s="329">
        <v>4877.7564999999995</v>
      </c>
      <c r="E16" s="337">
        <f t="shared" si="0"/>
        <v>5.3678397753703138</v>
      </c>
      <c r="F16" s="317">
        <v>8491.0854999999992</v>
      </c>
      <c r="G16" s="329">
        <v>7996.1635000000006</v>
      </c>
      <c r="H16" s="337">
        <f t="shared" si="1"/>
        <v>5.8287247254782528</v>
      </c>
      <c r="I16" s="317">
        <v>6290.5825000000004</v>
      </c>
      <c r="J16" s="329">
        <v>5901.4189999999999</v>
      </c>
      <c r="K16" s="432">
        <f t="shared" si="2"/>
        <v>6.1864461677436253</v>
      </c>
    </row>
    <row r="17" spans="1:11">
      <c r="A17" s="433"/>
      <c r="B17" s="327" t="s">
        <v>102</v>
      </c>
      <c r="C17" s="317">
        <v>5235.6355000000003</v>
      </c>
      <c r="D17" s="329">
        <v>4961.8140000000003</v>
      </c>
      <c r="E17" s="337">
        <f t="shared" si="0"/>
        <v>5.2299572802575653</v>
      </c>
      <c r="F17" s="317">
        <v>8658.7914999999994</v>
      </c>
      <c r="G17" s="329">
        <v>7645.5489999999991</v>
      </c>
      <c r="H17" s="337">
        <f t="shared" si="1"/>
        <v>11.701892810330406</v>
      </c>
      <c r="I17" s="317">
        <v>6222.8220000000001</v>
      </c>
      <c r="J17" s="329">
        <v>5890.1049999999996</v>
      </c>
      <c r="K17" s="432">
        <f t="shared" si="2"/>
        <v>5.3467221141790731</v>
      </c>
    </row>
    <row r="18" spans="1:11">
      <c r="A18" s="433"/>
      <c r="B18" s="325" t="s">
        <v>103</v>
      </c>
      <c r="C18" s="339">
        <v>5272.2924999999996</v>
      </c>
      <c r="D18" s="329">
        <v>5148.3209999999999</v>
      </c>
      <c r="E18" s="337">
        <f t="shared" si="0"/>
        <v>2.3513775079815815</v>
      </c>
      <c r="F18" s="317">
        <v>8673.0645000000004</v>
      </c>
      <c r="G18" s="329">
        <v>8175.9335000000001</v>
      </c>
      <c r="H18" s="337">
        <f t="shared" si="1"/>
        <v>5.7318955716286979</v>
      </c>
      <c r="I18" s="317">
        <v>6181.5015000000003</v>
      </c>
      <c r="J18" s="329">
        <v>5971.8265000000001</v>
      </c>
      <c r="K18" s="432">
        <f t="shared" si="2"/>
        <v>3.3919752344960301</v>
      </c>
    </row>
    <row r="19" spans="1:11">
      <c r="A19" s="433"/>
      <c r="B19" s="326" t="s">
        <v>104</v>
      </c>
      <c r="C19" s="317">
        <v>5423.0285000000003</v>
      </c>
      <c r="D19" s="329">
        <v>5111.2494999999999</v>
      </c>
      <c r="E19" s="337">
        <f t="shared" si="0"/>
        <v>5.7491676468231816</v>
      </c>
      <c r="F19" s="317">
        <v>8818.1114999999991</v>
      </c>
      <c r="G19" s="329">
        <v>8330.6270000000004</v>
      </c>
      <c r="H19" s="337">
        <f t="shared" si="1"/>
        <v>5.5282188255387723</v>
      </c>
      <c r="I19" s="317">
        <v>6143.3805000000002</v>
      </c>
      <c r="J19" s="329">
        <v>6109.0720000000001</v>
      </c>
      <c r="K19" s="432">
        <f t="shared" si="2"/>
        <v>0.55846288537719602</v>
      </c>
    </row>
    <row r="20" spans="1:11">
      <c r="A20" s="433"/>
      <c r="B20" s="327" t="s">
        <v>105</v>
      </c>
      <c r="C20" s="317">
        <v>5266.51</v>
      </c>
      <c r="D20" s="329">
        <v>4726.1605</v>
      </c>
      <c r="E20" s="337">
        <f t="shared" si="0"/>
        <v>10.2601058385914</v>
      </c>
      <c r="F20" s="317">
        <v>8728.2819999999992</v>
      </c>
      <c r="G20" s="329">
        <v>7399.8119999999999</v>
      </c>
      <c r="H20" s="337">
        <f t="shared" si="1"/>
        <v>15.220291919990657</v>
      </c>
      <c r="I20" s="317">
        <v>6086.0675000000001</v>
      </c>
      <c r="J20" s="329">
        <v>6031.0050000000001</v>
      </c>
      <c r="K20" s="432">
        <f t="shared" si="2"/>
        <v>0.90473035338500551</v>
      </c>
    </row>
    <row r="21" spans="1:11">
      <c r="A21" s="433"/>
      <c r="B21" s="325" t="s">
        <v>106</v>
      </c>
      <c r="C21" s="338">
        <v>5421.6185000000005</v>
      </c>
      <c r="D21" s="329">
        <v>5266.9164999999994</v>
      </c>
      <c r="E21" s="337">
        <f t="shared" si="0"/>
        <v>2.8534283627665928</v>
      </c>
      <c r="F21" s="317">
        <v>8724.5950000000012</v>
      </c>
      <c r="G21" s="329">
        <v>8297.5239999999994</v>
      </c>
      <c r="H21" s="337">
        <f t="shared" si="1"/>
        <v>4.895023780473494</v>
      </c>
      <c r="I21" s="317">
        <v>6287.2304999999997</v>
      </c>
      <c r="J21" s="329">
        <v>5993.4549999999999</v>
      </c>
      <c r="K21" s="432">
        <f t="shared" si="2"/>
        <v>4.6725740371694684</v>
      </c>
    </row>
    <row r="22" spans="1:11">
      <c r="A22" s="433"/>
      <c r="B22" s="325" t="s">
        <v>107</v>
      </c>
      <c r="C22" s="317">
        <v>5547.5015000000003</v>
      </c>
      <c r="D22" s="329">
        <v>5373.3410000000003</v>
      </c>
      <c r="E22" s="337">
        <f t="shared" si="0"/>
        <v>3.13944034084534</v>
      </c>
      <c r="F22" s="317">
        <v>8904.7415000000001</v>
      </c>
      <c r="G22" s="329">
        <v>8592.0529999999999</v>
      </c>
      <c r="H22" s="337">
        <f t="shared" si="1"/>
        <v>3.5114831800563877</v>
      </c>
      <c r="I22" s="317">
        <v>6426.8429999999998</v>
      </c>
      <c r="J22" s="329">
        <v>6198.6134999999995</v>
      </c>
      <c r="K22" s="432">
        <f t="shared" si="2"/>
        <v>3.551191463678208</v>
      </c>
    </row>
    <row r="23" spans="1:11">
      <c r="A23" s="433"/>
      <c r="B23" s="325" t="s">
        <v>108</v>
      </c>
      <c r="C23" s="317">
        <v>5715.808</v>
      </c>
      <c r="D23" s="329">
        <v>5493.9504999999999</v>
      </c>
      <c r="E23" s="337">
        <f t="shared" si="0"/>
        <v>3.8814722257990439</v>
      </c>
      <c r="F23" s="317">
        <v>9211.3859999999986</v>
      </c>
      <c r="G23" s="329">
        <v>8719.5630000000001</v>
      </c>
      <c r="H23" s="337">
        <f t="shared" si="1"/>
        <v>5.339294216961477</v>
      </c>
      <c r="I23" s="317">
        <v>6504.241</v>
      </c>
      <c r="J23" s="329">
        <v>6189.4225000000006</v>
      </c>
      <c r="K23" s="432">
        <f t="shared" si="2"/>
        <v>4.8402034918447754</v>
      </c>
    </row>
    <row r="24" spans="1:11">
      <c r="A24" s="433"/>
      <c r="B24" s="325"/>
      <c r="C24" s="317"/>
      <c r="D24" s="329"/>
      <c r="E24" s="337"/>
      <c r="F24" s="317"/>
      <c r="G24" s="329"/>
      <c r="H24" s="337"/>
      <c r="I24" s="317"/>
      <c r="J24" s="329"/>
      <c r="K24" s="432"/>
    </row>
    <row r="25" spans="1:11">
      <c r="A25" s="433">
        <v>2020</v>
      </c>
      <c r="B25" s="327" t="s">
        <v>97</v>
      </c>
      <c r="C25" s="314">
        <v>5767.3035</v>
      </c>
      <c r="D25" s="330">
        <v>5632.7795000000006</v>
      </c>
      <c r="E25" s="337">
        <f t="shared" si="0"/>
        <v>2.3325285378166711</v>
      </c>
      <c r="F25" s="317">
        <v>9209.2334999999985</v>
      </c>
      <c r="G25" s="329">
        <v>8795.1909999999989</v>
      </c>
      <c r="H25" s="337">
        <f t="shared" si="1"/>
        <v>4.4959496357650153</v>
      </c>
      <c r="I25" s="317">
        <v>6659.8904999999995</v>
      </c>
      <c r="J25" s="329">
        <v>6407.9380000000001</v>
      </c>
      <c r="K25" s="432">
        <f t="shared" si="2"/>
        <v>3.7831327707264677</v>
      </c>
    </row>
    <row r="26" spans="1:11">
      <c r="A26" s="433"/>
      <c r="B26" s="327" t="s">
        <v>98</v>
      </c>
      <c r="C26" s="314">
        <v>5812.4030000000002</v>
      </c>
      <c r="D26" s="330">
        <v>5783.1849999999995</v>
      </c>
      <c r="E26" s="337">
        <f t="shared" si="0"/>
        <v>0.50268365768857848</v>
      </c>
      <c r="F26" s="317">
        <v>9331.9629999999997</v>
      </c>
      <c r="G26" s="329">
        <v>9115.7200000000012</v>
      </c>
      <c r="H26" s="337">
        <f t="shared" si="1"/>
        <v>2.3172295046604745</v>
      </c>
      <c r="I26" s="317">
        <v>6641.9804999999997</v>
      </c>
      <c r="J26" s="329">
        <v>6420.9215000000004</v>
      </c>
      <c r="K26" s="432">
        <f t="shared" si="2"/>
        <v>3.3282091087138781</v>
      </c>
    </row>
    <row r="27" spans="1:11">
      <c r="A27" s="433"/>
      <c r="B27" s="327" t="s">
        <v>99</v>
      </c>
      <c r="C27" s="314">
        <v>5917.2224999999999</v>
      </c>
      <c r="D27" s="369">
        <v>5859.4475000000002</v>
      </c>
      <c r="E27" s="337">
        <f t="shared" si="0"/>
        <v>0.97638714785526304</v>
      </c>
      <c r="F27" s="317">
        <v>9228.3695000000007</v>
      </c>
      <c r="G27" s="329">
        <v>9039.5990000000002</v>
      </c>
      <c r="H27" s="337">
        <f t="shared" si="1"/>
        <v>2.0455455321766323</v>
      </c>
      <c r="I27" s="317">
        <v>6576.3940000000002</v>
      </c>
      <c r="J27" s="329">
        <v>6604.5725000000002</v>
      </c>
      <c r="K27" s="432">
        <f t="shared" si="2"/>
        <v>-0.428479498034946</v>
      </c>
    </row>
    <row r="28" spans="1:11">
      <c r="A28" s="433"/>
      <c r="B28" s="327" t="s">
        <v>100</v>
      </c>
      <c r="C28" s="314">
        <v>6019.7449999999999</v>
      </c>
      <c r="D28" s="330">
        <v>5673.8094999999994</v>
      </c>
      <c r="E28" s="311">
        <f t="shared" si="0"/>
        <v>5.7466802995808024</v>
      </c>
      <c r="F28" s="304">
        <v>8941.4014999999999</v>
      </c>
      <c r="G28" s="411">
        <v>8654.3814999999995</v>
      </c>
      <c r="H28" s="311">
        <f t="shared" si="1"/>
        <v>3.210011316458619</v>
      </c>
      <c r="I28" s="304">
        <v>6639.8879999999999</v>
      </c>
      <c r="J28" s="411">
        <v>6588.4760000000006</v>
      </c>
      <c r="K28" s="425">
        <f t="shared" si="2"/>
        <v>0.77429016874982892</v>
      </c>
    </row>
    <row r="29" spans="1:11">
      <c r="A29" s="433"/>
      <c r="B29" s="327" t="s">
        <v>101</v>
      </c>
      <c r="C29" s="314">
        <v>6009.2819999999992</v>
      </c>
      <c r="D29" s="330">
        <v>5837.97</v>
      </c>
      <c r="E29" s="311">
        <f t="shared" si="0"/>
        <v>2.8507898281358592</v>
      </c>
      <c r="F29" s="304">
        <v>8982.7695000000003</v>
      </c>
      <c r="G29" s="411">
        <v>8803.4964999999993</v>
      </c>
      <c r="H29" s="311">
        <f t="shared" si="1"/>
        <v>1.9957430723342213</v>
      </c>
      <c r="I29" s="304">
        <v>6755.5324999999993</v>
      </c>
      <c r="J29" s="411">
        <v>6630.9944999999998</v>
      </c>
      <c r="K29" s="425">
        <f t="shared" si="2"/>
        <v>1.8434964231169033</v>
      </c>
    </row>
    <row r="30" spans="1:11">
      <c r="A30" s="433"/>
      <c r="B30" s="327" t="s">
        <v>102</v>
      </c>
      <c r="C30" s="314">
        <v>6022.6615000000002</v>
      </c>
      <c r="D30" s="330">
        <v>5814.4229999999998</v>
      </c>
      <c r="E30" s="311">
        <f t="shared" si="0"/>
        <v>3.4575826650725787</v>
      </c>
      <c r="F30" s="304">
        <v>9117.5349999999999</v>
      </c>
      <c r="G30" s="411">
        <v>8759.6185000000005</v>
      </c>
      <c r="H30" s="311">
        <f t="shared" si="1"/>
        <v>3.9255840531459398</v>
      </c>
      <c r="I30" s="304">
        <v>6716.4534999999996</v>
      </c>
      <c r="J30" s="411">
        <v>6623.2574999999997</v>
      </c>
      <c r="K30" s="425">
        <f t="shared" si="2"/>
        <v>1.3875775362697027</v>
      </c>
    </row>
    <row r="31" spans="1:11">
      <c r="A31" s="433"/>
      <c r="B31" s="327" t="s">
        <v>103</v>
      </c>
      <c r="C31" s="314">
        <v>6238.3189999999995</v>
      </c>
      <c r="D31" s="292">
        <v>5708.5275000000001</v>
      </c>
      <c r="E31" s="311">
        <f t="shared" si="0"/>
        <v>8.4925362104759188</v>
      </c>
      <c r="F31" s="321">
        <v>8830.4369999999999</v>
      </c>
      <c r="G31" s="315">
        <v>9035.34</v>
      </c>
      <c r="H31" s="311">
        <f t="shared" si="1"/>
        <v>-2.3204174380044833</v>
      </c>
      <c r="I31" s="321">
        <v>6869.8490000000002</v>
      </c>
      <c r="J31" s="315">
        <v>6612.1750000000002</v>
      </c>
      <c r="K31" s="425">
        <f t="shared" si="2"/>
        <v>3.750795687066784</v>
      </c>
    </row>
    <row r="32" spans="1:11">
      <c r="A32" s="433"/>
      <c r="B32" s="327" t="s">
        <v>104</v>
      </c>
      <c r="C32" s="314">
        <v>6151.9495000000006</v>
      </c>
      <c r="D32" s="292">
        <v>5780.8464999999997</v>
      </c>
      <c r="E32" s="311">
        <f t="shared" si="0"/>
        <v>6.0322829373030515</v>
      </c>
      <c r="F32" s="321">
        <v>9418.7394999999997</v>
      </c>
      <c r="G32" s="315">
        <v>8958.2695000000003</v>
      </c>
      <c r="H32" s="311">
        <f t="shared" si="1"/>
        <v>4.8888707453900793</v>
      </c>
      <c r="I32" s="321">
        <v>6942.2109999999993</v>
      </c>
      <c r="J32" s="315">
        <v>6564.3635000000004</v>
      </c>
      <c r="K32" s="425">
        <f t="shared" si="2"/>
        <v>5.4427544769238381</v>
      </c>
    </row>
    <row r="33" spans="1:11">
      <c r="A33" s="433"/>
      <c r="B33" s="327" t="s">
        <v>105</v>
      </c>
      <c r="C33" s="314">
        <v>6391.9714999999997</v>
      </c>
      <c r="D33" s="292">
        <v>5947.9174999999996</v>
      </c>
      <c r="E33" s="310">
        <f t="shared" si="0"/>
        <v>6.9470585092564932</v>
      </c>
      <c r="F33" s="321">
        <v>9912.7734999999993</v>
      </c>
      <c r="G33" s="315">
        <v>8573.8459999999995</v>
      </c>
      <c r="H33" s="310">
        <f t="shared" si="1"/>
        <v>13.507092641630507</v>
      </c>
      <c r="I33" s="321">
        <v>7066.3760000000002</v>
      </c>
      <c r="J33" s="315">
        <v>6852.6275000000005</v>
      </c>
      <c r="K33" s="487">
        <f t="shared" si="2"/>
        <v>3.0248673436001638</v>
      </c>
    </row>
    <row r="34" spans="1:11">
      <c r="A34" s="433"/>
      <c r="B34" s="327" t="s">
        <v>106</v>
      </c>
      <c r="C34" s="314">
        <v>6528.4960000000001</v>
      </c>
      <c r="D34" s="292">
        <v>5809.0095000000001</v>
      </c>
      <c r="E34" s="310">
        <f t="shared" si="0"/>
        <v>11.020708291771953</v>
      </c>
      <c r="F34" s="321">
        <v>10127.448</v>
      </c>
      <c r="G34" s="315">
        <v>9102.6345000000001</v>
      </c>
      <c r="H34" s="310">
        <f t="shared" si="1"/>
        <v>10.119168224808462</v>
      </c>
      <c r="I34" s="321">
        <v>7269.1080000000002</v>
      </c>
      <c r="J34" s="315">
        <v>6669.8065000000006</v>
      </c>
      <c r="K34" s="487">
        <f t="shared" si="2"/>
        <v>8.2444984996783575</v>
      </c>
    </row>
    <row r="35" spans="1:11">
      <c r="A35" s="433"/>
      <c r="B35" s="327" t="s">
        <v>107</v>
      </c>
      <c r="C35" s="314">
        <v>6295.7174999999997</v>
      </c>
      <c r="D35" s="292">
        <v>5785.6605</v>
      </c>
      <c r="E35" s="310">
        <f t="shared" si="0"/>
        <v>8.1016500502127116</v>
      </c>
      <c r="F35" s="321">
        <v>9772.8940000000002</v>
      </c>
      <c r="G35" s="315">
        <v>9210.0869999999995</v>
      </c>
      <c r="H35" s="310">
        <f t="shared" si="1"/>
        <v>5.7588571000565452</v>
      </c>
      <c r="I35" s="321">
        <v>7344.4354999999996</v>
      </c>
      <c r="J35" s="315">
        <v>6750.5744999999997</v>
      </c>
      <c r="K35" s="487">
        <f t="shared" si="2"/>
        <v>8.0858631000299397</v>
      </c>
    </row>
    <row r="36" spans="1:11">
      <c r="A36" s="433"/>
      <c r="B36" s="327" t="s">
        <v>108</v>
      </c>
      <c r="C36" s="314">
        <v>6283.6475</v>
      </c>
      <c r="D36" s="292">
        <v>5656.0905000000002</v>
      </c>
      <c r="E36" s="310">
        <f t="shared" si="0"/>
        <v>9.9871452050739578</v>
      </c>
      <c r="F36" s="321">
        <v>9790.3984999999993</v>
      </c>
      <c r="G36" s="315">
        <v>9372.1075000000001</v>
      </c>
      <c r="H36" s="310">
        <f t="shared" si="1"/>
        <v>4.2724614324942962</v>
      </c>
      <c r="I36" s="321">
        <v>6987.8464999999997</v>
      </c>
      <c r="J36" s="315">
        <v>6724.4665000000005</v>
      </c>
      <c r="K36" s="487">
        <f t="shared" si="2"/>
        <v>3.7691154206091824</v>
      </c>
    </row>
    <row r="37" spans="1:11">
      <c r="A37" s="433"/>
      <c r="B37" s="327"/>
      <c r="C37" s="314"/>
      <c r="D37" s="292"/>
      <c r="E37" s="310"/>
      <c r="F37" s="321"/>
      <c r="G37" s="315"/>
      <c r="H37" s="310"/>
      <c r="I37" s="321"/>
      <c r="J37" s="315"/>
      <c r="K37" s="487"/>
    </row>
    <row r="38" spans="1:11">
      <c r="A38" s="433">
        <v>2021</v>
      </c>
      <c r="B38" s="327" t="s">
        <v>97</v>
      </c>
      <c r="C38" s="314">
        <v>6419.7445000000007</v>
      </c>
      <c r="D38" s="292">
        <v>5978.0405000000001</v>
      </c>
      <c r="E38" s="310">
        <f>100-(D38/C38)*100</f>
        <v>6.8803984333021475</v>
      </c>
      <c r="F38" s="321">
        <v>9644.6080000000002</v>
      </c>
      <c r="G38" s="315">
        <v>9376.1450000000004</v>
      </c>
      <c r="H38" s="310">
        <f t="shared" si="1"/>
        <v>2.7835553295685997</v>
      </c>
      <c r="I38" s="321">
        <v>6926.0910000000003</v>
      </c>
      <c r="J38" s="315">
        <v>6782.8720000000003</v>
      </c>
      <c r="K38" s="487">
        <f t="shared" si="2"/>
        <v>2.0678186295848633</v>
      </c>
    </row>
    <row r="39" spans="1:11">
      <c r="A39" s="433"/>
      <c r="B39" s="327" t="s">
        <v>98</v>
      </c>
      <c r="C39" s="314">
        <v>6679.2085000000006</v>
      </c>
      <c r="D39" s="292">
        <v>6178.9884999999995</v>
      </c>
      <c r="E39" s="310">
        <f t="shared" ref="E39:E48" si="3">100-(D39/C39)*100</f>
        <v>7.4892107350743942</v>
      </c>
      <c r="F39" s="321">
        <v>10009.4995</v>
      </c>
      <c r="G39" s="315">
        <v>9381.7934999999998</v>
      </c>
      <c r="H39" s="310">
        <f t="shared" si="1"/>
        <v>6.2711027659275089</v>
      </c>
      <c r="I39" s="321">
        <v>7274.2</v>
      </c>
      <c r="J39" s="315">
        <v>6927.2685000000001</v>
      </c>
      <c r="K39" s="487">
        <f t="shared" si="2"/>
        <v>4.7693423331775335</v>
      </c>
    </row>
    <row r="40" spans="1:11">
      <c r="A40" s="433"/>
      <c r="B40" s="327" t="s">
        <v>99</v>
      </c>
      <c r="C40" s="314">
        <v>6710.9760000000006</v>
      </c>
      <c r="D40" s="292">
        <v>6104.5035000000007</v>
      </c>
      <c r="E40" s="310">
        <f t="shared" si="3"/>
        <v>9.0370238248505075</v>
      </c>
      <c r="F40" s="321">
        <v>9844.6409999999996</v>
      </c>
      <c r="G40" s="315">
        <v>9333.98</v>
      </c>
      <c r="H40" s="310">
        <f t="shared" si="1"/>
        <v>5.1871977860848375</v>
      </c>
      <c r="I40" s="321">
        <v>7326.9184999999998</v>
      </c>
      <c r="J40" s="315">
        <v>6909.3254999999999</v>
      </c>
      <c r="K40" s="487">
        <f t="shared" si="2"/>
        <v>5.6994355812747131</v>
      </c>
    </row>
    <row r="41" spans="1:11">
      <c r="A41" s="433"/>
      <c r="B41" s="327" t="s">
        <v>100</v>
      </c>
      <c r="C41" s="314">
        <v>6777.9904999999999</v>
      </c>
      <c r="D41" s="292">
        <v>6050.6625000000004</v>
      </c>
      <c r="E41" s="310">
        <f t="shared" si="3"/>
        <v>10.730732065794427</v>
      </c>
      <c r="F41" s="321">
        <v>10144.530999999999</v>
      </c>
      <c r="G41" s="315">
        <v>9055.6945000000014</v>
      </c>
      <c r="H41" s="310">
        <f t="shared" si="1"/>
        <v>10.733236460118249</v>
      </c>
      <c r="I41" s="321">
        <v>7361.5950000000003</v>
      </c>
      <c r="J41" s="315">
        <v>6934.6049999999996</v>
      </c>
      <c r="K41" s="487">
        <f t="shared" si="2"/>
        <v>5.8002375843821881</v>
      </c>
    </row>
    <row r="42" spans="1:11">
      <c r="A42" s="433"/>
      <c r="B42" s="327" t="s">
        <v>101</v>
      </c>
      <c r="C42" s="314">
        <v>6827.5745000000006</v>
      </c>
      <c r="D42" s="292">
        <v>5909.2579999999998</v>
      </c>
      <c r="E42" s="310">
        <f t="shared" si="3"/>
        <v>13.450113213704228</v>
      </c>
      <c r="F42" s="321">
        <v>9891.5339999999997</v>
      </c>
      <c r="G42" s="315">
        <v>9043.2659999999996</v>
      </c>
      <c r="H42" s="310">
        <f t="shared" si="1"/>
        <v>8.5756971567807341</v>
      </c>
      <c r="I42" s="321">
        <v>7280.2995000000001</v>
      </c>
      <c r="J42" s="315">
        <v>6859.1215000000002</v>
      </c>
      <c r="K42" s="487">
        <f t="shared" si="2"/>
        <v>5.7851740852144786</v>
      </c>
    </row>
    <row r="43" spans="1:11">
      <c r="A43" s="433"/>
      <c r="B43" s="327" t="s">
        <v>102</v>
      </c>
      <c r="C43" s="314">
        <v>6719.5689999999995</v>
      </c>
      <c r="D43" s="292">
        <v>5922.2649999999994</v>
      </c>
      <c r="E43" s="310">
        <f t="shared" si="3"/>
        <v>11.865403867420667</v>
      </c>
      <c r="F43" s="321">
        <v>10060.8995</v>
      </c>
      <c r="G43" s="315">
        <v>9442.3240000000005</v>
      </c>
      <c r="H43" s="310">
        <f t="shared" si="1"/>
        <v>6.1483120868069392</v>
      </c>
      <c r="I43" s="321">
        <v>7371.6785</v>
      </c>
      <c r="J43" s="315">
        <v>6946.5174999999999</v>
      </c>
      <c r="K43" s="487">
        <f t="shared" si="2"/>
        <v>5.76749243744149</v>
      </c>
    </row>
    <row r="44" spans="1:11">
      <c r="A44" s="433"/>
      <c r="B44" s="327" t="s">
        <v>103</v>
      </c>
      <c r="C44" s="314">
        <v>6828.6639999999998</v>
      </c>
      <c r="D44" s="292">
        <v>6186.4974999999995</v>
      </c>
      <c r="E44" s="310">
        <f t="shared" si="3"/>
        <v>9.4039844397088501</v>
      </c>
      <c r="F44" s="321">
        <v>10326.0725</v>
      </c>
      <c r="G44" s="315">
        <v>9681.4575000000004</v>
      </c>
      <c r="H44" s="310">
        <f t="shared" si="1"/>
        <v>6.2425961080555936</v>
      </c>
      <c r="I44" s="321">
        <v>7630.8055000000004</v>
      </c>
      <c r="J44" s="315">
        <v>7151.5344999999998</v>
      </c>
      <c r="K44" s="487">
        <f t="shared" si="2"/>
        <v>6.2807393007199579</v>
      </c>
    </row>
    <row r="45" spans="1:11">
      <c r="A45" s="433"/>
      <c r="B45" s="327" t="s">
        <v>104</v>
      </c>
      <c r="C45" s="314">
        <v>7239.4305000000004</v>
      </c>
      <c r="D45" s="292">
        <v>6861.3814999999995</v>
      </c>
      <c r="E45" s="310">
        <f t="shared" si="3"/>
        <v>5.2220820408456348</v>
      </c>
      <c r="F45" s="321">
        <v>11049.243</v>
      </c>
      <c r="G45" s="315">
        <v>10538.415999999999</v>
      </c>
      <c r="H45" s="310">
        <f t="shared" si="1"/>
        <v>4.6231854978662454</v>
      </c>
      <c r="I45" s="321">
        <v>7989.298499999999</v>
      </c>
      <c r="J45" s="315">
        <v>7555.7955000000002</v>
      </c>
      <c r="K45" s="487">
        <f t="shared" si="2"/>
        <v>5.426045853712921</v>
      </c>
    </row>
    <row r="46" spans="1:11">
      <c r="A46" s="433"/>
      <c r="B46" s="327" t="s">
        <v>105</v>
      </c>
      <c r="C46" s="314">
        <v>7529.4089999999997</v>
      </c>
      <c r="D46" s="292">
        <v>7199.2004999999999</v>
      </c>
      <c r="E46" s="310">
        <v>4.1636621014971098</v>
      </c>
      <c r="F46" s="321">
        <v>11307.779500000001</v>
      </c>
      <c r="G46" s="315">
        <v>10587.104500000001</v>
      </c>
      <c r="H46" s="310">
        <v>5.9016677389463865</v>
      </c>
      <c r="I46" s="321">
        <v>8493.5570000000007</v>
      </c>
      <c r="J46" s="315">
        <v>7945.549</v>
      </c>
      <c r="K46" s="487">
        <v>6.3539527885368159</v>
      </c>
    </row>
    <row r="47" spans="1:11">
      <c r="A47" s="433"/>
      <c r="B47" s="327" t="s">
        <v>106</v>
      </c>
      <c r="C47" s="314">
        <v>7108.2605000000003</v>
      </c>
      <c r="D47" s="292">
        <v>7447.655999999999</v>
      </c>
      <c r="E47" s="310">
        <v>-4.7746632245680729</v>
      </c>
      <c r="F47" s="321">
        <v>11910.760999999999</v>
      </c>
      <c r="G47" s="315">
        <v>11456.576999999999</v>
      </c>
      <c r="H47" s="310">
        <v>3.8132240248964706</v>
      </c>
      <c r="I47" s="321">
        <v>8285.6149999999998</v>
      </c>
      <c r="J47" s="315">
        <v>8030.6244999999999</v>
      </c>
      <c r="K47" s="487">
        <v>3.0775084287648014</v>
      </c>
    </row>
    <row r="48" spans="1:11">
      <c r="A48" s="434"/>
      <c r="B48" s="328" t="s">
        <v>107</v>
      </c>
      <c r="C48" s="321">
        <v>7538.4825000000001</v>
      </c>
      <c r="D48" s="292">
        <v>7418.4214999999995</v>
      </c>
      <c r="E48" s="310">
        <f t="shared" si="3"/>
        <v>1.5926414898489156</v>
      </c>
      <c r="F48" s="321">
        <v>12536.121500000001</v>
      </c>
      <c r="G48" s="315">
        <v>11815.51</v>
      </c>
      <c r="H48" s="310">
        <f t="shared" si="1"/>
        <v>5.7482810772055899</v>
      </c>
      <c r="I48" s="321">
        <v>8496.0264999999999</v>
      </c>
      <c r="J48" s="315">
        <v>8117.4174999999996</v>
      </c>
      <c r="K48" s="487">
        <f t="shared" si="2"/>
        <v>4.4563067217363397</v>
      </c>
    </row>
    <row r="49" spans="1:11">
      <c r="A49" s="1053" t="s">
        <v>402</v>
      </c>
      <c r="B49" s="1054"/>
      <c r="C49" s="483">
        <f>AVERAGE(C25:C35)</f>
        <v>6105.0064545454543</v>
      </c>
      <c r="D49" s="483">
        <f>AVERAGE(D25:D35)</f>
        <v>5784.8705454545452</v>
      </c>
      <c r="E49" s="484">
        <f t="shared" si="0"/>
        <v>5.2438258906762201</v>
      </c>
      <c r="F49" s="483">
        <f>AVERAGE(F25:F35)</f>
        <v>9352.1421818181825</v>
      </c>
      <c r="G49" s="483">
        <f>AVERAGE(G25:G35)</f>
        <v>8913.4712272727265</v>
      </c>
      <c r="H49" s="484">
        <f>100-(G49/F49)*100</f>
        <v>4.6905932995575199</v>
      </c>
      <c r="I49" s="483">
        <f>AVERAGE(I25:I35)</f>
        <v>6862.0107727272707</v>
      </c>
      <c r="J49" s="483">
        <f>AVERAGE(J25:J35)</f>
        <v>6611.4279090909104</v>
      </c>
      <c r="K49" s="485">
        <f>100-(J49/I49)*100</f>
        <v>3.6517410411579334</v>
      </c>
    </row>
    <row r="50" spans="1:11">
      <c r="A50" s="1055" t="s">
        <v>403</v>
      </c>
      <c r="B50" s="1056"/>
      <c r="C50" s="632">
        <f>AVERAGE(C38:C48)</f>
        <v>6943.5735909090909</v>
      </c>
      <c r="D50" s="632">
        <f>AVERAGE(D38:D48)</f>
        <v>6477.8977272727261</v>
      </c>
      <c r="E50" s="288">
        <f t="shared" si="0"/>
        <v>6.7065734601855951</v>
      </c>
      <c r="F50" s="632">
        <f>AVERAGE(F38:F48)</f>
        <v>10611.426409090909</v>
      </c>
      <c r="G50" s="632">
        <f>AVERAGE(G38:G48)</f>
        <v>9973.842545454545</v>
      </c>
      <c r="H50" s="288">
        <f>100-(G50/F50)*100</f>
        <v>6.0084652058665711</v>
      </c>
      <c r="I50" s="632">
        <f>AVERAGE(I38:I48)</f>
        <v>7676.0077272727267</v>
      </c>
      <c r="J50" s="632">
        <f>AVERAGE(J38:J48)</f>
        <v>7287.3300909090904</v>
      </c>
      <c r="K50" s="427">
        <f>100-(J50/I50)*100</f>
        <v>5.063538888616165</v>
      </c>
    </row>
    <row r="51" spans="1:11">
      <c r="A51" s="671" t="s">
        <v>404</v>
      </c>
      <c r="B51" s="672"/>
      <c r="C51" s="635">
        <f>(C50-C49)/C49*100</f>
        <v>13.735728907203452</v>
      </c>
      <c r="D51" s="635">
        <f>(D50-D49)/D49*100</f>
        <v>11.979994649365597</v>
      </c>
      <c r="E51" s="288"/>
      <c r="F51" s="635">
        <f>(F50-F49)/F49*100</f>
        <v>13.465195489873366</v>
      </c>
      <c r="G51" s="635">
        <f>(G50-G49)/G49*100</f>
        <v>11.896278017226097</v>
      </c>
      <c r="H51" s="288"/>
      <c r="I51" s="635">
        <f>(I50-I49)/I49*100</f>
        <v>11.862367773898686</v>
      </c>
      <c r="J51" s="635">
        <f>(J50-J49)/J49*100</f>
        <v>10.2232405935909</v>
      </c>
      <c r="K51" s="427"/>
    </row>
    <row r="52" spans="1:11">
      <c r="A52" s="435" t="s">
        <v>413</v>
      </c>
      <c r="B52" s="497"/>
      <c r="C52" s="635">
        <f>(C48-C47)/C47*100</f>
        <v>6.0524230928227762</v>
      </c>
      <c r="D52" s="635">
        <f>(D48-D47)/D47*100</f>
        <v>-0.39253289894162102</v>
      </c>
      <c r="E52" s="288"/>
      <c r="F52" s="635">
        <f>(F48-F47)/F47*100</f>
        <v>5.2503824062963114</v>
      </c>
      <c r="G52" s="635">
        <f>(G48-G47)/G47*100</f>
        <v>3.1329864059744978</v>
      </c>
      <c r="H52" s="288"/>
      <c r="I52" s="635">
        <f>(I48-I47)/I47*100</f>
        <v>2.5394795679017208</v>
      </c>
      <c r="J52" s="635">
        <f>(J48-J47)/J47*100</f>
        <v>1.0807752248906628</v>
      </c>
      <c r="K52" s="427"/>
    </row>
    <row r="53" spans="1:11" ht="13.5" thickBot="1">
      <c r="A53" s="441" t="s">
        <v>414</v>
      </c>
      <c r="B53" s="498"/>
      <c r="C53" s="439">
        <f>((C48-C35)/C35)*100</f>
        <v>19.739846967402848</v>
      </c>
      <c r="D53" s="439">
        <f>((D48-D35)/D35)*100</f>
        <v>28.220822842958025</v>
      </c>
      <c r="E53" s="442"/>
      <c r="F53" s="439">
        <f>((F48-F35)/F35*100)</f>
        <v>28.274403672034104</v>
      </c>
      <c r="G53" s="439">
        <f>((G48-G35)/G35*100)</f>
        <v>28.288799009173321</v>
      </c>
      <c r="H53" s="442"/>
      <c r="I53" s="439">
        <f>((I48-I35)/I35)*100</f>
        <v>15.679775525293952</v>
      </c>
      <c r="J53" s="439">
        <f>((J48-J35)/J35)*100</f>
        <v>20.247802612947979</v>
      </c>
      <c r="K53" s="443"/>
    </row>
    <row r="54" spans="1:11">
      <c r="A54" s="1051" t="s">
        <v>406</v>
      </c>
      <c r="B54" s="1027"/>
      <c r="C54" s="1027"/>
      <c r="D54" s="1027"/>
      <c r="E54" s="1027"/>
      <c r="F54" s="1027"/>
      <c r="G54" s="1027"/>
      <c r="H54" s="1027"/>
      <c r="I54" s="1027"/>
      <c r="J54" s="1027"/>
      <c r="K54" s="1028"/>
    </row>
    <row r="55" spans="1:11" ht="13.5" thickBot="1">
      <c r="A55" s="1052" t="s">
        <v>407</v>
      </c>
      <c r="B55" s="1029"/>
      <c r="C55" s="1029"/>
      <c r="D55" s="1029"/>
      <c r="E55" s="1029"/>
      <c r="F55" s="1029"/>
      <c r="G55" s="1029"/>
      <c r="H55" s="1029"/>
      <c r="I55" s="1029"/>
      <c r="J55" s="1029"/>
      <c r="K55" s="1030"/>
    </row>
  </sheetData>
  <mergeCells count="12">
    <mergeCell ref="A54:K54"/>
    <mergeCell ref="A55:K55"/>
    <mergeCell ref="A1:K1"/>
    <mergeCell ref="A2:K2"/>
    <mergeCell ref="A3:K3"/>
    <mergeCell ref="A4:A6"/>
    <mergeCell ref="B4:B6"/>
    <mergeCell ref="C4:E5"/>
    <mergeCell ref="F4:H5"/>
    <mergeCell ref="I4:K5"/>
    <mergeCell ref="A49:B49"/>
    <mergeCell ref="A50:B50"/>
  </mergeCells>
  <pageMargins left="0.70866141732283472" right="0.70866141732283472" top="0.74803149606299213" bottom="0.74803149606299213" header="0.31496062992125984" footer="0.31496062992125984"/>
  <pageSetup paperSize="126" scale="5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70C0"/>
    <pageSetUpPr fitToPage="1"/>
  </sheetPr>
  <dimension ref="A1:P44"/>
  <sheetViews>
    <sheetView view="pageBreakPreview" topLeftCell="A10" zoomScaleNormal="100" zoomScaleSheetLayoutView="100" workbookViewId="0">
      <selection activeCell="J40" sqref="J40"/>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65" hidden="1" customWidth="1"/>
    <col min="8" max="12" width="11.42578125" hidden="1" customWidth="1"/>
  </cols>
  <sheetData>
    <row r="1" spans="1:14" ht="15.75" customHeight="1">
      <c r="A1" s="728" t="s">
        <v>46</v>
      </c>
      <c r="B1" s="729"/>
      <c r="C1" s="729"/>
      <c r="D1" s="729"/>
      <c r="E1" s="730"/>
    </row>
    <row r="2" spans="1:14" ht="15.75" customHeight="1">
      <c r="A2" s="731" t="s">
        <v>47</v>
      </c>
      <c r="B2" s="732"/>
      <c r="C2" s="732"/>
      <c r="D2" s="732"/>
      <c r="E2" s="733"/>
    </row>
    <row r="3" spans="1:14" ht="16.5" customHeight="1" thickBot="1">
      <c r="A3" s="739" t="s">
        <v>415</v>
      </c>
      <c r="B3" s="732"/>
      <c r="C3" s="732"/>
      <c r="D3" s="732"/>
      <c r="E3" s="733"/>
    </row>
    <row r="4" spans="1:14" ht="12.75" customHeight="1">
      <c r="A4" s="734" t="s">
        <v>48</v>
      </c>
      <c r="B4" s="738" t="s">
        <v>49</v>
      </c>
      <c r="C4" s="738"/>
      <c r="D4" s="740" t="s">
        <v>50</v>
      </c>
      <c r="E4" s="736" t="s">
        <v>51</v>
      </c>
    </row>
    <row r="5" spans="1:14" ht="24" customHeight="1" thickBot="1">
      <c r="A5" s="735"/>
      <c r="B5" s="713" t="s">
        <v>416</v>
      </c>
      <c r="C5" s="713" t="s">
        <v>417</v>
      </c>
      <c r="D5" s="741"/>
      <c r="E5" s="737"/>
    </row>
    <row r="6" spans="1:14" ht="12.75" customHeight="1">
      <c r="A6" s="204" t="s">
        <v>52</v>
      </c>
      <c r="B6" s="531">
        <v>187053.94200000004</v>
      </c>
      <c r="C6" s="531">
        <v>175779.848</v>
      </c>
      <c r="D6" s="206">
        <f>((C6-B6)/B6)*100</f>
        <v>-6.0271886705280124</v>
      </c>
      <c r="E6" s="207" t="str">
        <f>IF(D6&lt;-10, "Baja fuerte", IF(D6&lt;0, "Baja", IF( D6&lt;10, "Alza", "Alza fuerte")))</f>
        <v>Baja</v>
      </c>
      <c r="F6" s="42"/>
      <c r="G6" s="161"/>
      <c r="M6" s="6"/>
    </row>
    <row r="7" spans="1:14" ht="12.75" customHeight="1">
      <c r="A7" s="208" t="s">
        <v>53</v>
      </c>
      <c r="B7" s="205">
        <v>43030.348999999995</v>
      </c>
      <c r="C7" s="205">
        <v>42736.936999999998</v>
      </c>
      <c r="D7" s="206">
        <f>(C7/B7-1)*100</f>
        <v>-0.68187222929564362</v>
      </c>
      <c r="E7" s="207" t="str">
        <f t="shared" ref="E7:E12" si="0">IF(D7&lt;-10, "Baja fuerte", IF(D7&lt;0, "Baja", IF( D7&lt;10, "Alza", "Alza fuerte")))</f>
        <v>Baja</v>
      </c>
      <c r="F7" s="42"/>
      <c r="G7" s="161"/>
    </row>
    <row r="8" spans="1:14" ht="12.75" customHeight="1">
      <c r="A8" s="208" t="s">
        <v>54</v>
      </c>
      <c r="B8" s="205">
        <v>97444.120999999999</v>
      </c>
      <c r="C8" s="205">
        <v>88129.84</v>
      </c>
      <c r="D8" s="206">
        <f>((C8-B8)/B8)*100</f>
        <v>-9.5585869156744749</v>
      </c>
      <c r="E8" s="207" t="str">
        <f t="shared" si="0"/>
        <v>Baja</v>
      </c>
      <c r="F8" s="167"/>
      <c r="G8" s="167"/>
      <c r="N8" s="6"/>
    </row>
    <row r="9" spans="1:14" ht="12.75" customHeight="1">
      <c r="A9" s="209" t="s">
        <v>55</v>
      </c>
      <c r="B9" s="205">
        <v>481669.41399999999</v>
      </c>
      <c r="C9" s="205">
        <v>489863.52299999999</v>
      </c>
      <c r="D9" s="210">
        <f>((C9-B9)/B9)*100</f>
        <v>1.7011893970913412</v>
      </c>
      <c r="E9" s="207" t="str">
        <f t="shared" si="0"/>
        <v>Alza</v>
      </c>
      <c r="F9" s="167"/>
      <c r="G9" s="167"/>
    </row>
    <row r="10" spans="1:14" ht="12.75" customHeight="1">
      <c r="A10" s="209" t="s">
        <v>56</v>
      </c>
      <c r="B10" s="205">
        <v>639886.22699999996</v>
      </c>
      <c r="C10" s="205">
        <v>621084.87800000003</v>
      </c>
      <c r="D10" s="210">
        <f>((C10-B10)/B10)*100</f>
        <v>-2.9382331118684837</v>
      </c>
      <c r="E10" s="207" t="str">
        <f t="shared" si="0"/>
        <v>Baja</v>
      </c>
      <c r="F10" s="42"/>
      <c r="G10" s="42"/>
      <c r="H10" s="42"/>
    </row>
    <row r="11" spans="1:14" ht="12.75" customHeight="1">
      <c r="A11" s="209" t="s">
        <v>57</v>
      </c>
      <c r="B11" s="205">
        <v>575525.39399999997</v>
      </c>
      <c r="C11" s="205">
        <v>557753.88300000003</v>
      </c>
      <c r="D11" s="210">
        <f>((C11-B11)/B11)*100</f>
        <v>-3.0878760842306017</v>
      </c>
      <c r="E11" s="207" t="str">
        <f t="shared" si="0"/>
        <v>Baja</v>
      </c>
      <c r="F11" s="1"/>
      <c r="H11" s="165"/>
    </row>
    <row r="12" spans="1:14" ht="12.75" customHeight="1" thickBot="1">
      <c r="A12" s="211" t="s">
        <v>58</v>
      </c>
      <c r="B12" s="532">
        <v>60068.680999999997</v>
      </c>
      <c r="C12" s="532">
        <v>59149.173999999999</v>
      </c>
      <c r="D12" s="533">
        <f>((C12-B12)/B12)*100</f>
        <v>-1.5307594318576729</v>
      </c>
      <c r="E12" s="534" t="str">
        <f t="shared" si="0"/>
        <v>Baja</v>
      </c>
      <c r="H12" s="165"/>
      <c r="I12" s="166"/>
    </row>
    <row r="13" spans="1:14" s="1" customFormat="1">
      <c r="A13" s="422" t="s">
        <v>59</v>
      </c>
      <c r="B13" s="756" t="s">
        <v>60</v>
      </c>
      <c r="C13" s="757"/>
      <c r="D13" s="758" t="s">
        <v>50</v>
      </c>
      <c r="E13" s="762" t="s">
        <v>51</v>
      </c>
      <c r="G13" s="166"/>
      <c r="H13" s="165"/>
    </row>
    <row r="14" spans="1:14" s="1" customFormat="1" ht="27" customHeight="1" thickBot="1">
      <c r="A14" s="548" t="s">
        <v>427</v>
      </c>
      <c r="B14" s="543" t="s">
        <v>428</v>
      </c>
      <c r="C14" s="543" t="s">
        <v>429</v>
      </c>
      <c r="D14" s="759"/>
      <c r="E14" s="763"/>
      <c r="F14"/>
      <c r="G14" s="203"/>
      <c r="H14"/>
      <c r="I14"/>
      <c r="J14"/>
      <c r="K14"/>
    </row>
    <row r="15" spans="1:14" s="359" customFormat="1" ht="12.75" customHeight="1">
      <c r="A15" s="365" t="s">
        <v>61</v>
      </c>
      <c r="B15" s="366">
        <v>1514</v>
      </c>
      <c r="C15" s="366">
        <v>2017</v>
      </c>
      <c r="D15" s="235">
        <f>((C15-B15)/B15)*100</f>
        <v>33.223249669749009</v>
      </c>
      <c r="E15" s="236" t="str">
        <f>IF(D15&lt;-10, "Baja fuerte", IF(D15&lt;0, "Baja", IF( D15&lt;10, "Alza", "Alza fuerte")))</f>
        <v>Alza fuerte</v>
      </c>
      <c r="F15" s="357"/>
      <c r="G15" s="356"/>
      <c r="H15" s="358"/>
    </row>
    <row r="16" spans="1:14" s="360" customFormat="1" ht="12.75" customHeight="1">
      <c r="A16" s="365" t="s">
        <v>62</v>
      </c>
      <c r="B16" s="366">
        <v>1242</v>
      </c>
      <c r="C16" s="366">
        <v>1748</v>
      </c>
      <c r="D16" s="235">
        <f>((C16-B16)/B16)*100</f>
        <v>40.74074074074074</v>
      </c>
      <c r="E16" s="236" t="str">
        <f>IF(D16&lt;-10, "Baja fuerte", IF(D16&lt;0, "Baja", IF( D16&lt;10, "Alza", "Alza fuerte")))</f>
        <v>Alza fuerte</v>
      </c>
      <c r="F16" s="2"/>
      <c r="G16" s="203"/>
      <c r="H16" s="42"/>
      <c r="I16" s="2"/>
      <c r="J16" s="2"/>
      <c r="K16" s="2"/>
    </row>
    <row r="17" spans="1:16" s="360" customFormat="1" ht="12.75" customHeight="1">
      <c r="A17" s="365" t="s">
        <v>63</v>
      </c>
      <c r="B17" s="366">
        <v>926</v>
      </c>
      <c r="C17" s="366">
        <v>1210</v>
      </c>
      <c r="D17" s="367">
        <f>((C17-B17)/B17)*100</f>
        <v>30.669546436285096</v>
      </c>
      <c r="E17" s="236" t="str">
        <f>IF(D17&lt;-10, "Baja fuerte", IF(D17&lt;0, "Baja", IF( D17&lt;10, "Alza", "Alza fuerte")))</f>
        <v>Alza fuerte</v>
      </c>
      <c r="F17" s="2"/>
      <c r="G17" s="203"/>
      <c r="H17" s="2"/>
      <c r="I17" s="2"/>
      <c r="J17" s="2"/>
      <c r="K17" s="2"/>
    </row>
    <row r="18" spans="1:16" s="360" customFormat="1" ht="12.75" customHeight="1" thickBot="1">
      <c r="A18" s="365" t="s">
        <v>64</v>
      </c>
      <c r="B18" s="366">
        <v>1265</v>
      </c>
      <c r="C18" s="366">
        <v>1786</v>
      </c>
      <c r="D18" s="235">
        <f>((C18-B18)/B18)*100</f>
        <v>41.185770750988141</v>
      </c>
      <c r="E18" s="236" t="str">
        <f>IF(D18&lt;-10, "Baja fuerte", IF(D18&lt;0, "Baja", IF( D18&lt;10, "Alza", "Alza fuerte")))</f>
        <v>Alza fuerte</v>
      </c>
      <c r="F18" s="2"/>
      <c r="G18" s="2"/>
      <c r="H18" s="361"/>
      <c r="I18" s="42"/>
      <c r="J18" s="2"/>
      <c r="K18" s="2"/>
      <c r="O18" s="203"/>
      <c r="P18" s="203"/>
    </row>
    <row r="19" spans="1:16" ht="12.75" customHeight="1">
      <c r="A19" s="754" t="s">
        <v>418</v>
      </c>
      <c r="B19" s="752" t="s">
        <v>60</v>
      </c>
      <c r="C19" s="753"/>
      <c r="D19" s="750" t="s">
        <v>50</v>
      </c>
      <c r="E19" s="766" t="s">
        <v>51</v>
      </c>
      <c r="F19" s="542"/>
      <c r="G19"/>
      <c r="J19" s="165"/>
    </row>
    <row r="20" spans="1:16" ht="14.25" customHeight="1" thickBot="1">
      <c r="A20" s="755"/>
      <c r="B20" s="543" t="s">
        <v>419</v>
      </c>
      <c r="C20" s="543" t="s">
        <v>420</v>
      </c>
      <c r="D20" s="751"/>
      <c r="E20" s="767"/>
      <c r="F20" s="542"/>
      <c r="G20"/>
      <c r="J20" s="165"/>
    </row>
    <row r="21" spans="1:16" ht="12.75" customHeight="1">
      <c r="A21" s="212" t="s">
        <v>65</v>
      </c>
      <c r="B21" s="514"/>
      <c r="C21" s="514"/>
      <c r="D21" s="514"/>
      <c r="E21" s="544"/>
      <c r="H21" s="165"/>
      <c r="I21" s="165"/>
      <c r="J21" s="165"/>
    </row>
    <row r="22" spans="1:16" ht="35.25" customHeight="1">
      <c r="A22" s="233" t="s">
        <v>66</v>
      </c>
      <c r="B22" s="234">
        <v>193.05636363636361</v>
      </c>
      <c r="C22" s="234">
        <v>286.09636363636361</v>
      </c>
      <c r="D22" s="235">
        <f>((C22-B22)/B22)*100</f>
        <v>48.193179570732994</v>
      </c>
      <c r="E22" s="236" t="str">
        <f>IF(D22&lt;-10, "Baja fuerte", IF(D22&lt;0, "Baja", IF( D22&lt;10, "Alza", "Alza fuerte")))</f>
        <v>Alza fuerte</v>
      </c>
      <c r="H22" s="165"/>
      <c r="I22" s="161"/>
      <c r="J22" s="165"/>
    </row>
    <row r="23" spans="1:16" ht="24" customHeight="1">
      <c r="A23" s="237" t="s">
        <v>67</v>
      </c>
      <c r="B23" s="545"/>
      <c r="C23" s="545"/>
      <c r="D23" s="235"/>
      <c r="E23" s="238"/>
      <c r="G23" s="161"/>
      <c r="H23" s="165"/>
      <c r="I23" s="165"/>
      <c r="J23" s="165"/>
    </row>
    <row r="24" spans="1:16" ht="26.25" customHeight="1" thickBot="1">
      <c r="A24" s="239" t="s">
        <v>68</v>
      </c>
      <c r="B24" s="234">
        <v>367.35727272727274</v>
      </c>
      <c r="C24" s="234">
        <v>530.81909090909085</v>
      </c>
      <c r="D24" s="235">
        <f>((C24-B24)/B24)*100</f>
        <v>44.496687643685959</v>
      </c>
      <c r="E24" s="236" t="str">
        <f>IF(D24&lt;-10, "Baja fuerte", IF(D24&lt;0, "Baja", IF( D24&lt;10, "Alza", "Alza fuerte")))</f>
        <v>Alza fuerte</v>
      </c>
      <c r="G24" s="161"/>
      <c r="H24" s="165"/>
      <c r="I24" s="161"/>
      <c r="J24" s="165"/>
    </row>
    <row r="25" spans="1:16" ht="12.75" customHeight="1">
      <c r="A25" s="714" t="s">
        <v>69</v>
      </c>
      <c r="B25" s="760" t="s">
        <v>49</v>
      </c>
      <c r="C25" s="761"/>
      <c r="D25" s="748" t="s">
        <v>50</v>
      </c>
      <c r="E25" s="764" t="s">
        <v>51</v>
      </c>
      <c r="F25" s="125"/>
      <c r="G25" s="161"/>
      <c r="H25" s="165"/>
      <c r="I25" s="165"/>
      <c r="J25" s="165"/>
    </row>
    <row r="26" spans="1:16" ht="15" customHeight="1" thickBot="1">
      <c r="A26" s="715" t="s">
        <v>70</v>
      </c>
      <c r="B26" s="716" t="s">
        <v>421</v>
      </c>
      <c r="C26" s="716" t="s">
        <v>420</v>
      </c>
      <c r="D26" s="749"/>
      <c r="E26" s="765"/>
      <c r="G26" s="161"/>
    </row>
    <row r="27" spans="1:16" ht="12.75" customHeight="1">
      <c r="A27" s="212" t="s">
        <v>71</v>
      </c>
      <c r="B27" s="546"/>
      <c r="C27" s="546"/>
      <c r="D27" s="546"/>
      <c r="E27" s="217"/>
      <c r="G27" s="161"/>
    </row>
    <row r="28" spans="1:16" ht="12.75" customHeight="1">
      <c r="A28" s="209" t="s">
        <v>72</v>
      </c>
      <c r="B28" s="221">
        <v>201933</v>
      </c>
      <c r="C28" s="221">
        <v>263743</v>
      </c>
      <c r="D28" s="218">
        <f>((C28-B28)/B28)*100</f>
        <v>30.609162444969375</v>
      </c>
      <c r="E28" s="207" t="str">
        <f t="shared" ref="E28:E36" si="1">IF(D28&lt;-10, "Baja fuerte", IF(D28&lt;0, "Baja", IF( D28&lt;10, "Alza", "Alza fuerte")))</f>
        <v>Alza fuerte</v>
      </c>
      <c r="G28" s="161"/>
      <c r="N28" s="6"/>
    </row>
    <row r="29" spans="1:16" ht="12.75" customHeight="1">
      <c r="A29" s="209" t="s">
        <v>73</v>
      </c>
      <c r="B29" s="229">
        <v>84524</v>
      </c>
      <c r="C29" s="229">
        <v>131289</v>
      </c>
      <c r="D29" s="218">
        <f t="shared" ref="D29:D35" si="2">((C29-B29)/B29)*100</f>
        <v>55.327480952155604</v>
      </c>
      <c r="E29" s="207" t="str">
        <f t="shared" si="1"/>
        <v>Alza fuerte</v>
      </c>
      <c r="F29" s="6"/>
    </row>
    <row r="30" spans="1:16" ht="12.75" customHeight="1">
      <c r="A30" s="209" t="s">
        <v>74</v>
      </c>
      <c r="B30" s="229">
        <v>102452</v>
      </c>
      <c r="C30" s="229">
        <v>137421</v>
      </c>
      <c r="D30" s="218">
        <f>((C30-B30)/B30)*100</f>
        <v>34.132081364931871</v>
      </c>
      <c r="E30" s="207" t="str">
        <f t="shared" si="1"/>
        <v>Alza fuerte</v>
      </c>
      <c r="F30" s="6"/>
      <c r="G30" s="161"/>
      <c r="I30" s="124"/>
    </row>
    <row r="31" spans="1:16" ht="12.75" customHeight="1">
      <c r="A31" s="209" t="s">
        <v>75</v>
      </c>
      <c r="B31" s="221">
        <f>'Pág.24-C13 '!E30</f>
        <v>1115.4970000000001</v>
      </c>
      <c r="C31" s="221">
        <f>'Pág.24-C13 '!F30</f>
        <v>2234.2170000000001</v>
      </c>
      <c r="D31" s="218">
        <f>((C31-B31)/B31)*100</f>
        <v>100.28892950855088</v>
      </c>
      <c r="E31" s="207" t="str">
        <f t="shared" si="1"/>
        <v>Alza fuerte</v>
      </c>
      <c r="G31" s="161"/>
    </row>
    <row r="32" spans="1:16" ht="12.75" customHeight="1">
      <c r="A32" s="213" t="s">
        <v>76</v>
      </c>
      <c r="B32" s="221"/>
      <c r="C32" s="221"/>
      <c r="D32" s="218"/>
      <c r="E32" s="219"/>
      <c r="G32" s="161"/>
    </row>
    <row r="33" spans="1:13" ht="12.75" customHeight="1">
      <c r="A33" s="208" t="s">
        <v>77</v>
      </c>
      <c r="B33" s="221">
        <f>'Pág.18-C7'!C18</f>
        <v>22035</v>
      </c>
      <c r="C33" s="221">
        <f>'Pág.18-C7'!D18</f>
        <v>15518</v>
      </c>
      <c r="D33" s="218">
        <f>((C33-B33)/B33)*100</f>
        <v>-29.575675062400723</v>
      </c>
      <c r="E33" s="207" t="str">
        <f t="shared" si="1"/>
        <v>Baja fuerte</v>
      </c>
      <c r="G33" s="161"/>
    </row>
    <row r="34" spans="1:13" ht="12.75" customHeight="1">
      <c r="A34" s="209" t="s">
        <v>73</v>
      </c>
      <c r="B34" s="221">
        <v>258871</v>
      </c>
      <c r="C34" s="221">
        <v>248734</v>
      </c>
      <c r="D34" s="218">
        <f t="shared" si="2"/>
        <v>-3.9158499793333359</v>
      </c>
      <c r="E34" s="207" t="str">
        <f t="shared" si="1"/>
        <v>Baja</v>
      </c>
      <c r="G34" s="161"/>
    </row>
    <row r="35" spans="1:13" ht="12.75" customHeight="1">
      <c r="A35" s="209" t="s">
        <v>74</v>
      </c>
      <c r="B35" s="230">
        <v>142564</v>
      </c>
      <c r="C35" s="229">
        <v>139436</v>
      </c>
      <c r="D35" s="218">
        <f t="shared" si="2"/>
        <v>-2.1941022979153222</v>
      </c>
      <c r="E35" s="207" t="str">
        <f t="shared" si="1"/>
        <v>Baja</v>
      </c>
      <c r="G35" s="161"/>
    </row>
    <row r="36" spans="1:13" ht="12.75" customHeight="1" thickBot="1">
      <c r="A36" s="211" t="s">
        <v>75</v>
      </c>
      <c r="B36" s="221">
        <f>'Pág.20-C9 '!E23</f>
        <v>589.68100000000004</v>
      </c>
      <c r="C36" s="221">
        <f>'Pág.20-C9 '!F23</f>
        <v>934.76900000000001</v>
      </c>
      <c r="D36" s="218">
        <f>((C36-B36)/B36)*100</f>
        <v>58.521132612378544</v>
      </c>
      <c r="E36" s="207" t="str">
        <f t="shared" si="1"/>
        <v>Alza fuerte</v>
      </c>
      <c r="G36" s="161"/>
    </row>
    <row r="37" spans="1:13" ht="12.75" customHeight="1">
      <c r="A37" s="745" t="s">
        <v>78</v>
      </c>
      <c r="B37" s="746"/>
      <c r="C37" s="746"/>
      <c r="D37" s="746"/>
      <c r="E37" s="747"/>
    </row>
    <row r="38" spans="1:13" ht="12.75" customHeight="1" thickBot="1">
      <c r="A38" s="742" t="s">
        <v>79</v>
      </c>
      <c r="B38" s="743"/>
      <c r="C38" s="743"/>
      <c r="D38" s="743"/>
      <c r="E38" s="744"/>
      <c r="M38" s="6"/>
    </row>
    <row r="39" spans="1:13" ht="12.75" customHeight="1">
      <c r="B39" s="140"/>
      <c r="C39" s="140"/>
      <c r="D39" s="6"/>
      <c r="E39" s="6"/>
      <c r="F39" s="6"/>
      <c r="H39" s="6"/>
      <c r="I39" s="6"/>
      <c r="J39" s="6"/>
    </row>
    <row r="40" spans="1:13">
      <c r="B40" s="6"/>
      <c r="C40" s="6"/>
      <c r="D40" s="6"/>
      <c r="E40" s="6"/>
      <c r="F40" s="6"/>
      <c r="H40" s="6"/>
      <c r="I40" s="6"/>
      <c r="J40" s="6"/>
    </row>
    <row r="41" spans="1:13">
      <c r="B41" s="6"/>
      <c r="C41" s="6"/>
      <c r="D41" s="6"/>
      <c r="E41" s="6"/>
      <c r="F41" s="6"/>
      <c r="H41" s="6"/>
      <c r="I41" s="6"/>
      <c r="J41" s="6"/>
    </row>
    <row r="42" spans="1:13">
      <c r="B42" s="6"/>
      <c r="C42" s="6"/>
      <c r="D42" s="6"/>
      <c r="E42" s="6"/>
      <c r="F42" s="6"/>
      <c r="H42" s="6"/>
      <c r="I42" s="6"/>
    </row>
    <row r="43" spans="1:13">
      <c r="B43" s="6"/>
      <c r="C43" s="6"/>
      <c r="D43" s="6"/>
      <c r="F43" s="6"/>
      <c r="H43" s="6"/>
    </row>
    <row r="44" spans="1:13">
      <c r="B44" s="6"/>
      <c r="C44" s="6"/>
      <c r="D44" s="6"/>
      <c r="F44" s="6"/>
      <c r="H44" s="6"/>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paperSize="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0070C0"/>
    <pageSetUpPr fitToPage="1"/>
  </sheetPr>
  <dimension ref="A1:GE143"/>
  <sheetViews>
    <sheetView view="pageBreakPreview" topLeftCell="A22" zoomScale="90" zoomScaleNormal="75" zoomScaleSheetLayoutView="90" zoomScalePageLayoutView="75" workbookViewId="0">
      <selection activeCell="J40" sqref="J40"/>
    </sheetView>
  </sheetViews>
  <sheetFormatPr baseColWidth="10" defaultColWidth="11.42578125" defaultRowHeight="14.25" customHeight="1"/>
  <cols>
    <col min="1" max="1" width="10.7109375" style="41" customWidth="1"/>
    <col min="2" max="2" width="33.42578125" style="40" customWidth="1"/>
    <col min="3" max="3" width="12.5703125" style="41" customWidth="1"/>
    <col min="4" max="10" width="10.140625" style="41" customWidth="1"/>
    <col min="11" max="11" width="10.7109375" style="41" customWidth="1"/>
    <col min="12" max="12" width="13.85546875" style="80" hidden="1" customWidth="1"/>
    <col min="13" max="13" width="12" style="80" hidden="1" customWidth="1"/>
    <col min="14" max="14" width="13" style="80" bestFit="1" customWidth="1"/>
    <col min="15" max="19" width="11.42578125" style="80"/>
    <col min="20" max="187" width="11.42578125" style="20"/>
    <col min="188" max="16384" width="11.42578125" style="16"/>
  </cols>
  <sheetData>
    <row r="1" spans="1:187" s="62" customFormat="1" ht="12.75" customHeight="1" thickBot="1">
      <c r="A1" s="775" t="s">
        <v>80</v>
      </c>
      <c r="B1" s="776"/>
      <c r="C1" s="776"/>
      <c r="D1" s="776"/>
      <c r="E1" s="776"/>
      <c r="F1" s="776"/>
      <c r="G1" s="776"/>
      <c r="H1" s="776"/>
      <c r="I1" s="776"/>
      <c r="J1" s="776"/>
      <c r="K1" s="777"/>
      <c r="L1" s="89"/>
      <c r="M1" s="89"/>
      <c r="N1" s="89"/>
      <c r="O1" s="89"/>
      <c r="P1" s="89"/>
      <c r="Q1" s="89"/>
      <c r="R1" s="89"/>
      <c r="S1" s="89"/>
      <c r="T1" s="63"/>
      <c r="U1" s="41"/>
      <c r="V1" s="4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row>
    <row r="2" spans="1:187" s="62" customFormat="1" ht="12.75" customHeight="1">
      <c r="A2" s="779" t="s">
        <v>81</v>
      </c>
      <c r="B2" s="780"/>
      <c r="C2" s="780"/>
      <c r="D2" s="780"/>
      <c r="E2" s="780"/>
      <c r="F2" s="780"/>
      <c r="G2" s="780"/>
      <c r="H2" s="780"/>
      <c r="I2" s="780"/>
      <c r="J2" s="780"/>
      <c r="K2" s="781"/>
      <c r="L2" s="89"/>
      <c r="M2" s="89"/>
      <c r="N2" s="89"/>
      <c r="O2" s="89"/>
      <c r="P2" s="89"/>
      <c r="Q2" s="89"/>
      <c r="R2" s="89"/>
      <c r="S2" s="89"/>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row>
    <row r="3" spans="1:187" ht="12.75" customHeight="1" thickBot="1">
      <c r="A3" s="772" t="s">
        <v>82</v>
      </c>
      <c r="B3" s="773"/>
      <c r="C3" s="773"/>
      <c r="D3" s="773"/>
      <c r="E3" s="773"/>
      <c r="F3" s="773"/>
      <c r="G3" s="773"/>
      <c r="H3" s="773"/>
      <c r="I3" s="773"/>
      <c r="J3" s="773"/>
      <c r="K3" s="774"/>
    </row>
    <row r="4" spans="1:187" ht="39.75" customHeight="1" thickBot="1">
      <c r="A4" s="653" t="s">
        <v>83</v>
      </c>
      <c r="B4" s="244" t="s">
        <v>84</v>
      </c>
      <c r="C4" s="244" t="s">
        <v>85</v>
      </c>
      <c r="D4" s="244" t="s">
        <v>86</v>
      </c>
      <c r="E4" s="244" t="s">
        <v>87</v>
      </c>
      <c r="F4" s="244" t="s">
        <v>88</v>
      </c>
      <c r="G4" s="244" t="s">
        <v>89</v>
      </c>
      <c r="H4" s="244" t="s">
        <v>90</v>
      </c>
      <c r="I4" s="244" t="s">
        <v>91</v>
      </c>
      <c r="J4" s="244" t="s">
        <v>92</v>
      </c>
      <c r="K4" s="654" t="s">
        <v>93</v>
      </c>
      <c r="L4" s="100"/>
      <c r="M4" s="101"/>
      <c r="N4" s="101"/>
      <c r="O4" s="101"/>
      <c r="P4" s="100"/>
      <c r="Q4" s="101"/>
      <c r="R4" s="100"/>
      <c r="S4" s="101"/>
      <c r="U4" s="778"/>
      <c r="V4" s="778"/>
      <c r="W4" s="778"/>
      <c r="X4" s="778"/>
      <c r="Y4" s="778"/>
      <c r="Z4" s="778"/>
      <c r="AA4" s="778"/>
    </row>
    <row r="5" spans="1:187" ht="12.75" customHeight="1">
      <c r="A5" s="554">
        <v>2017</v>
      </c>
      <c r="C5" s="47">
        <v>759030</v>
      </c>
      <c r="D5" s="47">
        <v>390958</v>
      </c>
      <c r="E5" s="47">
        <v>167963</v>
      </c>
      <c r="F5" s="47">
        <v>150551</v>
      </c>
      <c r="G5" s="47">
        <v>17412</v>
      </c>
      <c r="H5" s="47">
        <v>15843</v>
      </c>
      <c r="I5" s="47">
        <v>22615</v>
      </c>
      <c r="J5" s="47">
        <v>149320</v>
      </c>
      <c r="K5" s="655">
        <v>12331</v>
      </c>
      <c r="L5" s="60"/>
      <c r="M5" s="59"/>
      <c r="N5" s="103"/>
      <c r="U5" s="83"/>
      <c r="V5" s="83"/>
      <c r="W5" s="83"/>
      <c r="X5" s="83"/>
      <c r="Y5" s="83"/>
      <c r="Z5" s="83"/>
      <c r="AA5" s="83"/>
    </row>
    <row r="6" spans="1:187" ht="12.75" customHeight="1">
      <c r="A6" s="554">
        <v>2018</v>
      </c>
      <c r="C6" s="47">
        <v>760802</v>
      </c>
      <c r="D6" s="47">
        <v>407569</v>
      </c>
      <c r="E6" s="47">
        <v>159723</v>
      </c>
      <c r="F6" s="47">
        <v>143359</v>
      </c>
      <c r="G6" s="47">
        <v>16364</v>
      </c>
      <c r="H6" s="47">
        <v>10149</v>
      </c>
      <c r="I6" s="47">
        <v>24165</v>
      </c>
      <c r="J6" s="47">
        <v>143265</v>
      </c>
      <c r="K6" s="655">
        <v>15931</v>
      </c>
      <c r="L6" s="60"/>
      <c r="M6" s="59"/>
      <c r="N6" s="103"/>
      <c r="U6" s="83"/>
      <c r="V6" s="83"/>
      <c r="W6" s="83"/>
      <c r="X6" s="83"/>
      <c r="Y6" s="83"/>
      <c r="Z6" s="83"/>
      <c r="AA6" s="83"/>
    </row>
    <row r="7" spans="1:187" ht="12.75" customHeight="1">
      <c r="A7" s="554">
        <v>2019</v>
      </c>
      <c r="C7" s="47">
        <v>817670</v>
      </c>
      <c r="D7" s="47">
        <v>421557</v>
      </c>
      <c r="E7" s="47">
        <v>188456</v>
      </c>
      <c r="F7" s="47">
        <v>169027</v>
      </c>
      <c r="G7" s="47">
        <v>19429</v>
      </c>
      <c r="H7" s="47">
        <v>9717</v>
      </c>
      <c r="I7" s="47">
        <v>24347</v>
      </c>
      <c r="J7" s="47">
        <v>159902</v>
      </c>
      <c r="K7" s="655">
        <v>13691</v>
      </c>
      <c r="L7" s="60"/>
      <c r="M7" s="59"/>
      <c r="N7" s="103"/>
      <c r="U7" s="83"/>
      <c r="V7" s="83"/>
      <c r="W7" s="83"/>
      <c r="X7" s="83"/>
      <c r="Y7" s="83"/>
      <c r="Z7" s="83"/>
      <c r="AA7" s="83"/>
    </row>
    <row r="8" spans="1:187" ht="12.75" customHeight="1">
      <c r="A8" s="554" t="s">
        <v>94</v>
      </c>
      <c r="C8" s="47">
        <v>874422</v>
      </c>
      <c r="D8" s="47">
        <v>431570</v>
      </c>
      <c r="E8" s="47">
        <v>207045</v>
      </c>
      <c r="F8" s="47">
        <v>189684</v>
      </c>
      <c r="G8" s="47">
        <v>17361</v>
      </c>
      <c r="H8" s="47">
        <v>12490</v>
      </c>
      <c r="I8" s="47">
        <v>26670</v>
      </c>
      <c r="J8" s="47">
        <v>188078</v>
      </c>
      <c r="K8" s="655">
        <v>8569</v>
      </c>
      <c r="L8" s="60"/>
      <c r="M8" s="59"/>
      <c r="N8" s="103"/>
      <c r="U8" s="83"/>
      <c r="V8" s="83"/>
      <c r="W8" s="83"/>
      <c r="X8" s="83"/>
      <c r="Y8" s="83"/>
      <c r="Z8" s="83"/>
      <c r="AA8" s="83"/>
    </row>
    <row r="9" spans="1:187" ht="12.75" customHeight="1">
      <c r="A9" s="554"/>
      <c r="B9" s="626"/>
      <c r="C9" s="42"/>
      <c r="D9" s="50"/>
      <c r="E9" s="50"/>
      <c r="F9" s="50"/>
      <c r="G9" s="50"/>
      <c r="H9" s="50"/>
      <c r="I9" s="50"/>
      <c r="J9" s="50"/>
      <c r="K9" s="656"/>
      <c r="L9" s="60"/>
      <c r="M9" s="103"/>
      <c r="N9" s="103"/>
      <c r="O9" s="60"/>
      <c r="P9" s="20"/>
      <c r="Q9" s="20"/>
      <c r="R9" s="20"/>
      <c r="S9" s="20"/>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row>
    <row r="10" spans="1:187" ht="12.75" customHeight="1">
      <c r="A10" s="342" t="s">
        <v>94</v>
      </c>
      <c r="B10" s="629" t="s">
        <v>95</v>
      </c>
      <c r="C10" s="657">
        <v>732414</v>
      </c>
      <c r="D10" s="657">
        <v>362586</v>
      </c>
      <c r="E10" s="657">
        <v>175382</v>
      </c>
      <c r="F10" s="657">
        <v>160429</v>
      </c>
      <c r="G10" s="657">
        <v>14953</v>
      </c>
      <c r="H10" s="657">
        <v>10551</v>
      </c>
      <c r="I10" s="657">
        <v>22082</v>
      </c>
      <c r="J10" s="657">
        <v>154305</v>
      </c>
      <c r="K10" s="658">
        <v>7508</v>
      </c>
      <c r="L10" s="60"/>
      <c r="M10" s="103"/>
      <c r="N10" s="136"/>
      <c r="O10" s="60"/>
      <c r="P10" s="60"/>
      <c r="Q10" s="60"/>
      <c r="R10" s="60"/>
      <c r="S10" s="60"/>
      <c r="T10" s="60"/>
      <c r="U10" s="6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342" t="s">
        <v>96</v>
      </c>
      <c r="B11" s="43" t="str">
        <f>B10</f>
        <v>Ene-oct</v>
      </c>
      <c r="C11" s="42">
        <v>684727</v>
      </c>
      <c r="D11" s="42">
        <v>326431</v>
      </c>
      <c r="E11" s="42">
        <v>173487</v>
      </c>
      <c r="F11" s="42">
        <v>160076</v>
      </c>
      <c r="G11" s="42">
        <v>13411</v>
      </c>
      <c r="H11" s="42">
        <v>11335</v>
      </c>
      <c r="I11" s="42">
        <v>20526</v>
      </c>
      <c r="J11" s="42">
        <v>144523</v>
      </c>
      <c r="K11" s="659">
        <v>8425</v>
      </c>
      <c r="L11" s="42">
        <f>SUM(L61:L61)</f>
        <v>0</v>
      </c>
      <c r="M11" s="42">
        <f>SUM(M61:M61)</f>
        <v>0</v>
      </c>
      <c r="N11" s="136"/>
      <c r="O11" s="521"/>
      <c r="P11" s="135"/>
      <c r="Q11" s="135"/>
      <c r="R11" s="135"/>
      <c r="S11" s="60"/>
      <c r="T11" s="60"/>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163"/>
      <c r="B12" s="43"/>
      <c r="C12" s="42"/>
      <c r="D12" s="50"/>
      <c r="E12" s="50"/>
      <c r="F12" s="50"/>
      <c r="G12" s="50"/>
      <c r="H12" s="50"/>
      <c r="I12" s="50"/>
      <c r="J12" s="50"/>
      <c r="K12" s="656"/>
      <c r="L12" s="60"/>
      <c r="M12" s="46"/>
      <c r="N12" s="46"/>
      <c r="O12" s="46"/>
      <c r="P12" s="46"/>
      <c r="Q12" s="46"/>
      <c r="R12" s="46"/>
      <c r="S12" s="46"/>
      <c r="T12" s="105"/>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342">
        <v>2018</v>
      </c>
      <c r="B13" s="43" t="s">
        <v>97</v>
      </c>
      <c r="C13" s="42">
        <v>62902</v>
      </c>
      <c r="D13" s="42">
        <v>34184</v>
      </c>
      <c r="E13" s="42">
        <v>13300</v>
      </c>
      <c r="F13" s="42">
        <v>12174</v>
      </c>
      <c r="G13" s="42">
        <v>1126</v>
      </c>
      <c r="H13" s="42">
        <v>789</v>
      </c>
      <c r="I13" s="42">
        <v>2114</v>
      </c>
      <c r="J13" s="42">
        <v>11661</v>
      </c>
      <c r="K13" s="659">
        <v>854</v>
      </c>
      <c r="L13" s="133"/>
      <c r="M13" s="136"/>
      <c r="N13" s="60"/>
      <c r="O13" s="60"/>
      <c r="P13" s="60"/>
      <c r="Q13" s="60"/>
      <c r="R13" s="60"/>
      <c r="S13" s="60"/>
      <c r="T13" s="60"/>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342"/>
      <c r="B14" s="43" t="s">
        <v>98</v>
      </c>
      <c r="C14" s="42">
        <v>59093</v>
      </c>
      <c r="D14" s="42">
        <v>31879</v>
      </c>
      <c r="E14" s="42">
        <v>11645</v>
      </c>
      <c r="F14" s="42">
        <v>10430</v>
      </c>
      <c r="G14" s="42">
        <v>1215</v>
      </c>
      <c r="H14" s="42">
        <v>746</v>
      </c>
      <c r="I14" s="42">
        <v>1967</v>
      </c>
      <c r="J14" s="42">
        <v>11327</v>
      </c>
      <c r="K14" s="659">
        <v>1529</v>
      </c>
      <c r="L14" s="133"/>
      <c r="M14" s="136"/>
      <c r="N14" s="60"/>
      <c r="O14" s="60"/>
      <c r="P14" s="60"/>
      <c r="Q14" s="60"/>
      <c r="R14" s="60"/>
      <c r="S14" s="60"/>
      <c r="T14" s="60"/>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342"/>
      <c r="B15" s="43" t="s">
        <v>99</v>
      </c>
      <c r="C15" s="42">
        <v>63037</v>
      </c>
      <c r="D15" s="42">
        <v>32811</v>
      </c>
      <c r="E15" s="42">
        <v>13685</v>
      </c>
      <c r="F15" s="42">
        <v>12431</v>
      </c>
      <c r="G15" s="42">
        <v>1254</v>
      </c>
      <c r="H15" s="42">
        <v>676</v>
      </c>
      <c r="I15" s="42">
        <v>2144</v>
      </c>
      <c r="J15" s="42">
        <v>12591</v>
      </c>
      <c r="K15" s="659">
        <v>1130</v>
      </c>
      <c r="L15" s="133"/>
      <c r="M15" s="136"/>
      <c r="N15" s="60"/>
      <c r="O15" s="60"/>
      <c r="P15" s="60"/>
      <c r="Q15" s="60"/>
      <c r="R15" s="60"/>
      <c r="S15" s="60"/>
      <c r="T15" s="60"/>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342"/>
      <c r="B16" s="43" t="s">
        <v>100</v>
      </c>
      <c r="C16" s="42">
        <v>64600</v>
      </c>
      <c r="D16" s="42">
        <v>32586</v>
      </c>
      <c r="E16" s="42">
        <v>15721</v>
      </c>
      <c r="F16" s="42">
        <v>13998</v>
      </c>
      <c r="G16" s="42">
        <v>1723</v>
      </c>
      <c r="H16" s="42">
        <v>798</v>
      </c>
      <c r="I16" s="42">
        <v>2323</v>
      </c>
      <c r="J16" s="42">
        <v>12153</v>
      </c>
      <c r="K16" s="659">
        <v>1019</v>
      </c>
      <c r="L16" s="133"/>
      <c r="M16" s="136"/>
      <c r="N16" s="60"/>
      <c r="O16" s="60"/>
      <c r="P16" s="60"/>
      <c r="Q16" s="60"/>
      <c r="R16" s="60"/>
      <c r="S16" s="60"/>
      <c r="T16" s="60"/>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342"/>
      <c r="B17" s="43" t="s">
        <v>101</v>
      </c>
      <c r="C17" s="42">
        <v>68040</v>
      </c>
      <c r="D17" s="42">
        <v>33933</v>
      </c>
      <c r="E17" s="42">
        <v>15951</v>
      </c>
      <c r="F17" s="42">
        <v>14535</v>
      </c>
      <c r="G17" s="42">
        <v>1416</v>
      </c>
      <c r="H17" s="42">
        <v>815</v>
      </c>
      <c r="I17" s="42">
        <v>1960</v>
      </c>
      <c r="J17" s="42">
        <v>14078</v>
      </c>
      <c r="K17" s="659">
        <v>1303</v>
      </c>
      <c r="L17" s="133"/>
      <c r="M17" s="136"/>
      <c r="N17" s="60"/>
      <c r="O17" s="60"/>
      <c r="P17" s="60"/>
      <c r="Q17" s="60"/>
      <c r="R17" s="60"/>
      <c r="S17" s="60"/>
      <c r="T17" s="60"/>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342"/>
      <c r="B18" s="43" t="s">
        <v>102</v>
      </c>
      <c r="C18" s="42">
        <v>65073</v>
      </c>
      <c r="D18" s="42">
        <v>33703</v>
      </c>
      <c r="E18" s="42">
        <v>15245</v>
      </c>
      <c r="F18" s="42">
        <v>13805</v>
      </c>
      <c r="G18" s="42">
        <v>1440</v>
      </c>
      <c r="H18" s="42">
        <v>878</v>
      </c>
      <c r="I18" s="42">
        <v>1831</v>
      </c>
      <c r="J18" s="42">
        <v>14078</v>
      </c>
      <c r="K18" s="659">
        <v>1025</v>
      </c>
      <c r="L18" s="133"/>
      <c r="M18" s="136"/>
      <c r="N18" s="60"/>
      <c r="O18" s="60"/>
      <c r="P18" s="60"/>
      <c r="Q18" s="60"/>
      <c r="R18" s="60"/>
      <c r="S18" s="60"/>
      <c r="T18" s="60"/>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342"/>
      <c r="B19" s="43" t="s">
        <v>103</v>
      </c>
      <c r="C19" s="42">
        <v>59474</v>
      </c>
      <c r="D19" s="42">
        <v>33154</v>
      </c>
      <c r="E19" s="42">
        <v>12121</v>
      </c>
      <c r="F19" s="42">
        <v>10703</v>
      </c>
      <c r="G19" s="42">
        <v>1418</v>
      </c>
      <c r="H19" s="42">
        <v>968</v>
      </c>
      <c r="I19" s="42">
        <v>1633</v>
      </c>
      <c r="J19" s="42">
        <v>10446</v>
      </c>
      <c r="K19" s="659">
        <v>1152</v>
      </c>
      <c r="L19" s="133"/>
      <c r="M19" s="136"/>
      <c r="N19" s="60"/>
      <c r="O19" s="60"/>
      <c r="P19" s="60"/>
      <c r="Q19" s="60"/>
      <c r="R19" s="60"/>
      <c r="S19" s="60"/>
      <c r="T19" s="60"/>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342"/>
      <c r="B20" s="43" t="s">
        <v>104</v>
      </c>
      <c r="C20" s="42">
        <v>74954</v>
      </c>
      <c r="D20" s="42">
        <v>40090</v>
      </c>
      <c r="E20" s="42">
        <v>14078</v>
      </c>
      <c r="F20" s="42">
        <v>12526</v>
      </c>
      <c r="G20" s="42">
        <v>1552</v>
      </c>
      <c r="H20" s="42">
        <v>1228</v>
      </c>
      <c r="I20" s="42">
        <v>1991</v>
      </c>
      <c r="J20" s="42">
        <v>11021</v>
      </c>
      <c r="K20" s="659">
        <v>6546</v>
      </c>
      <c r="L20" s="133"/>
      <c r="M20" s="136"/>
      <c r="N20" s="60"/>
      <c r="O20" s="60"/>
      <c r="P20" s="60"/>
      <c r="Q20" s="60"/>
      <c r="R20" s="60"/>
      <c r="S20" s="60"/>
      <c r="T20" s="60"/>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342"/>
      <c r="B21" s="43" t="s">
        <v>105</v>
      </c>
      <c r="C21" s="42">
        <v>53409</v>
      </c>
      <c r="D21" s="42">
        <v>31221</v>
      </c>
      <c r="E21" s="42">
        <v>9610</v>
      </c>
      <c r="F21" s="42">
        <v>8520</v>
      </c>
      <c r="G21" s="42">
        <v>1090</v>
      </c>
      <c r="H21" s="42">
        <v>1092</v>
      </c>
      <c r="I21" s="42">
        <v>1865</v>
      </c>
      <c r="J21" s="42">
        <v>9279</v>
      </c>
      <c r="K21" s="659">
        <v>342</v>
      </c>
      <c r="L21" s="133"/>
      <c r="M21" s="136"/>
      <c r="N21" s="60"/>
      <c r="O21" s="60"/>
      <c r="P21" s="60"/>
      <c r="Q21" s="60"/>
      <c r="R21" s="60"/>
      <c r="S21" s="60"/>
      <c r="T21" s="60"/>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342"/>
      <c r="B22" s="43" t="s">
        <v>106</v>
      </c>
      <c r="C22" s="42">
        <v>66553</v>
      </c>
      <c r="D22" s="42">
        <v>36990</v>
      </c>
      <c r="E22" s="42">
        <v>13770</v>
      </c>
      <c r="F22" s="42">
        <v>12250</v>
      </c>
      <c r="G22" s="42">
        <v>1520</v>
      </c>
      <c r="H22" s="42">
        <v>966</v>
      </c>
      <c r="I22" s="42">
        <v>2262</v>
      </c>
      <c r="J22" s="42">
        <v>12293</v>
      </c>
      <c r="K22" s="659">
        <v>272</v>
      </c>
      <c r="L22" s="133"/>
      <c r="M22" s="136"/>
      <c r="N22" s="60"/>
      <c r="O22" s="60"/>
      <c r="P22" s="60"/>
      <c r="Q22" s="60"/>
      <c r="R22" s="60"/>
      <c r="S22" s="60"/>
      <c r="T22" s="60"/>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342"/>
      <c r="B23" s="43" t="s">
        <v>107</v>
      </c>
      <c r="C23" s="42">
        <v>60842</v>
      </c>
      <c r="D23" s="42">
        <v>32727</v>
      </c>
      <c r="E23" s="42">
        <v>12616</v>
      </c>
      <c r="F23" s="42">
        <v>11264</v>
      </c>
      <c r="G23" s="42">
        <v>1352</v>
      </c>
      <c r="H23" s="42">
        <v>663</v>
      </c>
      <c r="I23" s="42">
        <v>2230</v>
      </c>
      <c r="J23" s="42">
        <v>12261</v>
      </c>
      <c r="K23" s="659">
        <v>345</v>
      </c>
      <c r="L23" s="133"/>
      <c r="M23" s="136"/>
      <c r="N23" s="60"/>
      <c r="O23" s="60"/>
      <c r="P23" s="60"/>
      <c r="Q23" s="60"/>
      <c r="R23" s="60"/>
      <c r="S23" s="60"/>
      <c r="T23" s="60"/>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342"/>
      <c r="B24" s="43" t="s">
        <v>108</v>
      </c>
      <c r="C24" s="42">
        <v>62825</v>
      </c>
      <c r="D24" s="42">
        <v>34291</v>
      </c>
      <c r="E24" s="42">
        <v>11981</v>
      </c>
      <c r="F24" s="42">
        <v>10723</v>
      </c>
      <c r="G24" s="42">
        <v>1258</v>
      </c>
      <c r="H24" s="42">
        <v>530</v>
      </c>
      <c r="I24" s="42">
        <v>1845</v>
      </c>
      <c r="J24" s="42">
        <v>13764</v>
      </c>
      <c r="K24" s="659">
        <v>414</v>
      </c>
      <c r="L24" s="133"/>
      <c r="M24" s="136"/>
      <c r="N24" s="60"/>
      <c r="O24" s="60"/>
      <c r="P24" s="60"/>
      <c r="Q24" s="60"/>
      <c r="R24" s="60"/>
      <c r="S24" s="60"/>
      <c r="T24" s="60"/>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342"/>
      <c r="B25" s="43"/>
      <c r="C25" s="42"/>
      <c r="D25" s="42"/>
      <c r="E25" s="42"/>
      <c r="F25" s="42"/>
      <c r="G25" s="42"/>
      <c r="H25" s="42"/>
      <c r="I25" s="42"/>
      <c r="J25" s="42"/>
      <c r="K25" s="659"/>
      <c r="L25" s="133"/>
      <c r="M25" s="136"/>
      <c r="N25" s="60"/>
      <c r="O25" s="60"/>
      <c r="P25" s="60"/>
      <c r="Q25" s="60"/>
      <c r="R25" s="60"/>
      <c r="S25" s="60"/>
      <c r="T25" s="60"/>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42">
        <v>2019</v>
      </c>
      <c r="B26" s="43" t="s">
        <v>97</v>
      </c>
      <c r="C26" s="42">
        <v>66695</v>
      </c>
      <c r="D26" s="42">
        <v>35538</v>
      </c>
      <c r="E26" s="42">
        <v>14015</v>
      </c>
      <c r="F26" s="42">
        <v>12930</v>
      </c>
      <c r="G26" s="42">
        <v>1085</v>
      </c>
      <c r="H26" s="42">
        <v>560</v>
      </c>
      <c r="I26" s="42">
        <v>1973</v>
      </c>
      <c r="J26" s="42">
        <v>14195</v>
      </c>
      <c r="K26" s="659">
        <v>414</v>
      </c>
      <c r="L26" s="133"/>
      <c r="M26" s="136"/>
      <c r="N26" s="60"/>
      <c r="O26" s="60"/>
      <c r="P26" s="60"/>
      <c r="Q26" s="60"/>
      <c r="R26" s="60"/>
      <c r="S26" s="60"/>
      <c r="T26" s="60"/>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42"/>
      <c r="B27" s="43" t="s">
        <v>98</v>
      </c>
      <c r="C27" s="42">
        <v>59714</v>
      </c>
      <c r="D27" s="42">
        <v>32002</v>
      </c>
      <c r="E27" s="42">
        <v>12351</v>
      </c>
      <c r="F27" s="42">
        <v>11385</v>
      </c>
      <c r="G27" s="42">
        <v>966</v>
      </c>
      <c r="H27" s="42">
        <v>613</v>
      </c>
      <c r="I27" s="42">
        <v>1884</v>
      </c>
      <c r="J27" s="42">
        <v>12366</v>
      </c>
      <c r="K27" s="659">
        <v>498</v>
      </c>
      <c r="L27" s="133"/>
      <c r="M27" s="136"/>
      <c r="N27" s="60"/>
      <c r="O27" s="60"/>
      <c r="P27" s="60"/>
      <c r="Q27" s="60"/>
      <c r="R27" s="60"/>
      <c r="S27" s="60"/>
      <c r="T27" s="60"/>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42"/>
      <c r="B28" s="43" t="s">
        <v>99</v>
      </c>
      <c r="C28" s="42">
        <v>65832</v>
      </c>
      <c r="D28" s="42">
        <v>35125</v>
      </c>
      <c r="E28" s="42">
        <v>13935</v>
      </c>
      <c r="F28" s="42">
        <v>12740</v>
      </c>
      <c r="G28" s="42">
        <v>1195</v>
      </c>
      <c r="H28" s="42">
        <v>485</v>
      </c>
      <c r="I28" s="42">
        <v>2166</v>
      </c>
      <c r="J28" s="42">
        <v>13585</v>
      </c>
      <c r="K28" s="659">
        <v>536</v>
      </c>
      <c r="L28" s="133"/>
      <c r="M28" s="136"/>
      <c r="N28" s="109"/>
      <c r="O28" s="60"/>
      <c r="P28" s="60"/>
      <c r="Q28" s="60"/>
      <c r="R28" s="60"/>
      <c r="S28" s="60"/>
      <c r="T28" s="60"/>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42"/>
      <c r="B29" s="43" t="s">
        <v>100</v>
      </c>
      <c r="C29" s="42">
        <v>66608</v>
      </c>
      <c r="D29" s="42">
        <v>33333</v>
      </c>
      <c r="E29" s="42">
        <v>16328</v>
      </c>
      <c r="F29" s="42">
        <v>14792</v>
      </c>
      <c r="G29" s="42">
        <v>1536</v>
      </c>
      <c r="H29" s="42">
        <v>539</v>
      </c>
      <c r="I29" s="42">
        <v>1872</v>
      </c>
      <c r="J29" s="42">
        <v>13460</v>
      </c>
      <c r="K29" s="659">
        <v>1076</v>
      </c>
      <c r="L29" s="133"/>
      <c r="M29" s="136"/>
      <c r="N29" s="60"/>
      <c r="O29" s="60"/>
      <c r="P29" s="60"/>
      <c r="Q29" s="60"/>
      <c r="R29" s="60"/>
      <c r="S29" s="60"/>
      <c r="T29" s="60"/>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42"/>
      <c r="B30" s="43" t="s">
        <v>101</v>
      </c>
      <c r="C30" s="42">
        <v>74374</v>
      </c>
      <c r="D30" s="42">
        <v>37329</v>
      </c>
      <c r="E30" s="42">
        <v>18705</v>
      </c>
      <c r="F30" s="42">
        <v>16986</v>
      </c>
      <c r="G30" s="42">
        <v>1719</v>
      </c>
      <c r="H30" s="42">
        <v>596</v>
      </c>
      <c r="I30" s="42">
        <v>2128</v>
      </c>
      <c r="J30" s="42">
        <v>14580</v>
      </c>
      <c r="K30" s="659">
        <v>1036</v>
      </c>
      <c r="L30" s="133"/>
      <c r="M30" s="136"/>
      <c r="N30" s="60"/>
      <c r="O30" s="60"/>
      <c r="P30" s="60"/>
      <c r="Q30" s="60"/>
      <c r="R30" s="60"/>
      <c r="S30" s="60"/>
      <c r="T30" s="60"/>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342"/>
      <c r="B31" s="43" t="s">
        <v>102</v>
      </c>
      <c r="C31" s="42">
        <v>66876</v>
      </c>
      <c r="D31" s="42">
        <v>32892</v>
      </c>
      <c r="E31" s="42">
        <v>16517</v>
      </c>
      <c r="F31" s="42">
        <v>14754</v>
      </c>
      <c r="G31" s="42">
        <v>1763</v>
      </c>
      <c r="H31" s="42">
        <v>653</v>
      </c>
      <c r="I31" s="42">
        <v>1976</v>
      </c>
      <c r="J31" s="42">
        <v>13880</v>
      </c>
      <c r="K31" s="659">
        <v>958</v>
      </c>
      <c r="L31" s="133"/>
      <c r="M31" s="136"/>
      <c r="N31" s="60"/>
      <c r="O31" s="60"/>
      <c r="P31" s="60"/>
      <c r="Q31" s="60"/>
      <c r="R31" s="60"/>
      <c r="S31" s="60"/>
      <c r="T31" s="60"/>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342"/>
      <c r="B32" s="43" t="s">
        <v>103</v>
      </c>
      <c r="C32" s="42">
        <v>71656</v>
      </c>
      <c r="D32" s="42">
        <v>38929</v>
      </c>
      <c r="E32" s="42">
        <v>16789</v>
      </c>
      <c r="F32" s="42">
        <v>15332</v>
      </c>
      <c r="G32" s="42">
        <v>1457</v>
      </c>
      <c r="H32" s="42">
        <v>959</v>
      </c>
      <c r="I32" s="42">
        <v>1886</v>
      </c>
      <c r="J32" s="42">
        <v>11710</v>
      </c>
      <c r="K32" s="659">
        <v>1383</v>
      </c>
      <c r="L32" s="133"/>
      <c r="M32" s="136"/>
      <c r="N32" s="60"/>
      <c r="O32" s="60"/>
      <c r="P32" s="60"/>
      <c r="Q32" s="60"/>
      <c r="R32" s="60"/>
      <c r="S32" s="60"/>
      <c r="T32" s="60"/>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342"/>
      <c r="B33" s="43" t="s">
        <v>104</v>
      </c>
      <c r="C33" s="42">
        <v>75912</v>
      </c>
      <c r="D33" s="42">
        <v>38783</v>
      </c>
      <c r="E33" s="42">
        <v>15785</v>
      </c>
      <c r="F33" s="42">
        <v>14110</v>
      </c>
      <c r="G33" s="42">
        <v>1675</v>
      </c>
      <c r="H33" s="42">
        <v>1365</v>
      </c>
      <c r="I33" s="42">
        <v>2078</v>
      </c>
      <c r="J33" s="42">
        <v>12481</v>
      </c>
      <c r="K33" s="659">
        <v>5420</v>
      </c>
      <c r="L33" s="133"/>
      <c r="M33" s="136"/>
      <c r="N33" s="60"/>
      <c r="O33" s="60"/>
      <c r="P33" s="60"/>
      <c r="Q33" s="60"/>
      <c r="R33" s="60"/>
      <c r="S33" s="60"/>
      <c r="T33" s="60"/>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342"/>
      <c r="B34" s="43" t="s">
        <v>105</v>
      </c>
      <c r="C34" s="42">
        <v>58296</v>
      </c>
      <c r="D34" s="42">
        <v>31836</v>
      </c>
      <c r="E34" s="42">
        <v>12855</v>
      </c>
      <c r="F34" s="42">
        <v>10713</v>
      </c>
      <c r="G34" s="42">
        <v>2142</v>
      </c>
      <c r="H34" s="42">
        <v>1219</v>
      </c>
      <c r="I34" s="42">
        <v>1998</v>
      </c>
      <c r="J34" s="42">
        <v>9901</v>
      </c>
      <c r="K34" s="659">
        <v>487</v>
      </c>
      <c r="L34" s="133"/>
      <c r="M34" s="136"/>
      <c r="N34" s="60"/>
      <c r="O34" s="60"/>
      <c r="P34" s="60"/>
      <c r="Q34" s="60"/>
      <c r="R34" s="60"/>
      <c r="S34" s="60"/>
      <c r="T34" s="60"/>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342"/>
      <c r="B35" s="43" t="s">
        <v>106</v>
      </c>
      <c r="C35" s="42">
        <v>69113</v>
      </c>
      <c r="D35" s="42">
        <v>34742</v>
      </c>
      <c r="E35" s="42">
        <v>17436</v>
      </c>
      <c r="F35" s="42">
        <v>14870</v>
      </c>
      <c r="G35" s="42">
        <v>2566</v>
      </c>
      <c r="H35" s="42">
        <v>1048</v>
      </c>
      <c r="I35" s="42">
        <v>2143</v>
      </c>
      <c r="J35" s="42">
        <v>13052</v>
      </c>
      <c r="K35" s="659">
        <v>692</v>
      </c>
      <c r="L35" s="133"/>
      <c r="M35" s="136"/>
      <c r="N35" s="60"/>
      <c r="O35" s="60"/>
      <c r="P35" s="60"/>
      <c r="Q35" s="60"/>
      <c r="R35" s="60"/>
      <c r="S35" s="60"/>
      <c r="T35" s="60"/>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342"/>
      <c r="B36" s="43" t="s">
        <v>107</v>
      </c>
      <c r="C36" s="42">
        <v>67367</v>
      </c>
      <c r="D36" s="630">
        <v>32556</v>
      </c>
      <c r="E36" s="42">
        <v>16757</v>
      </c>
      <c r="F36" s="42">
        <v>15109</v>
      </c>
      <c r="G36" s="42">
        <v>1648</v>
      </c>
      <c r="H36" s="42">
        <v>910</v>
      </c>
      <c r="I36" s="42">
        <v>2105</v>
      </c>
      <c r="J36" s="42">
        <v>14462</v>
      </c>
      <c r="K36" s="659">
        <v>577</v>
      </c>
      <c r="L36" s="133"/>
      <c r="M36" s="136"/>
      <c r="N36" s="60"/>
      <c r="O36" s="60"/>
      <c r="P36" s="60"/>
      <c r="Q36" s="60"/>
      <c r="R36" s="60"/>
      <c r="S36" s="60"/>
      <c r="T36" s="60"/>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342"/>
      <c r="B37" s="629" t="s">
        <v>108</v>
      </c>
      <c r="C37" s="42">
        <v>75227</v>
      </c>
      <c r="D37" s="42">
        <v>38492</v>
      </c>
      <c r="E37" s="42">
        <v>16983</v>
      </c>
      <c r="F37" s="42">
        <v>15306</v>
      </c>
      <c r="G37" s="42">
        <v>1677</v>
      </c>
      <c r="H37" s="42">
        <v>770</v>
      </c>
      <c r="I37" s="42">
        <v>2138</v>
      </c>
      <c r="J37" s="42">
        <v>16230</v>
      </c>
      <c r="K37" s="659">
        <v>614</v>
      </c>
      <c r="L37" s="133"/>
      <c r="M37" s="136"/>
      <c r="N37" s="60"/>
      <c r="O37" s="60"/>
      <c r="P37" s="60"/>
      <c r="Q37" s="60"/>
      <c r="R37" s="60"/>
      <c r="S37" s="60"/>
      <c r="T37" s="60"/>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342"/>
      <c r="B38" s="43"/>
      <c r="C38" s="42"/>
      <c r="D38" s="42"/>
      <c r="E38" s="42"/>
      <c r="F38" s="42"/>
      <c r="G38" s="42"/>
      <c r="H38" s="42"/>
      <c r="I38" s="42"/>
      <c r="J38" s="42"/>
      <c r="K38" s="659"/>
      <c r="L38" s="133"/>
      <c r="M38" s="136"/>
      <c r="N38" s="60"/>
      <c r="O38" s="60"/>
      <c r="P38" s="60"/>
      <c r="Q38" s="60"/>
      <c r="R38" s="60"/>
      <c r="S38" s="60"/>
      <c r="T38" s="60"/>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342" t="s">
        <v>94</v>
      </c>
      <c r="B39" s="43" t="s">
        <v>97</v>
      </c>
      <c r="C39" s="42">
        <v>75152</v>
      </c>
      <c r="D39" s="42">
        <v>37959</v>
      </c>
      <c r="E39" s="42">
        <v>16411</v>
      </c>
      <c r="F39" s="42">
        <v>14743</v>
      </c>
      <c r="G39" s="42">
        <v>1668</v>
      </c>
      <c r="H39" s="42">
        <v>653</v>
      </c>
      <c r="I39" s="42">
        <v>2449</v>
      </c>
      <c r="J39" s="42">
        <v>17195</v>
      </c>
      <c r="K39" s="659">
        <v>485</v>
      </c>
      <c r="L39" s="133"/>
      <c r="M39" s="136"/>
      <c r="N39" s="60"/>
      <c r="O39" s="60"/>
      <c r="P39" s="60"/>
      <c r="Q39" s="60"/>
      <c r="R39" s="60"/>
      <c r="S39" s="60"/>
      <c r="T39" s="60"/>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342"/>
      <c r="B40" s="43" t="s">
        <v>98</v>
      </c>
      <c r="C40" s="42">
        <v>71546</v>
      </c>
      <c r="D40" s="42">
        <v>34911</v>
      </c>
      <c r="E40" s="42">
        <v>16063</v>
      </c>
      <c r="F40" s="42">
        <v>14511</v>
      </c>
      <c r="G40" s="42">
        <v>1552</v>
      </c>
      <c r="H40" s="42">
        <v>621</v>
      </c>
      <c r="I40" s="42">
        <v>2250</v>
      </c>
      <c r="J40" s="42">
        <v>16929</v>
      </c>
      <c r="K40" s="659">
        <v>772</v>
      </c>
      <c r="L40" s="133"/>
      <c r="M40" s="136"/>
      <c r="N40" s="569"/>
      <c r="O40" s="569"/>
      <c r="P40" s="569"/>
      <c r="Q40" s="569"/>
      <c r="R40" s="569"/>
      <c r="S40" s="569"/>
      <c r="T40" s="569"/>
      <c r="U40" s="569"/>
      <c r="V40" s="569"/>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342"/>
      <c r="B41" s="629" t="s">
        <v>99</v>
      </c>
      <c r="C41" s="42">
        <v>76679</v>
      </c>
      <c r="D41" s="42">
        <v>37707</v>
      </c>
      <c r="E41" s="42">
        <v>18115</v>
      </c>
      <c r="F41" s="42">
        <v>16354</v>
      </c>
      <c r="G41" s="42">
        <v>1761</v>
      </c>
      <c r="H41" s="42">
        <v>682</v>
      </c>
      <c r="I41" s="42">
        <v>2203</v>
      </c>
      <c r="J41" s="42">
        <v>16989</v>
      </c>
      <c r="K41" s="659">
        <v>983</v>
      </c>
      <c r="L41" s="133"/>
      <c r="M41" s="136"/>
      <c r="N41" s="60"/>
      <c r="O41" s="60"/>
      <c r="P41" s="60"/>
      <c r="Q41" s="60"/>
      <c r="R41" s="60"/>
      <c r="S41" s="60"/>
      <c r="T41" s="60"/>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342"/>
      <c r="B42" s="629" t="s">
        <v>100</v>
      </c>
      <c r="C42" s="42">
        <v>65863</v>
      </c>
      <c r="D42" s="42">
        <v>30756</v>
      </c>
      <c r="E42" s="42">
        <v>17896</v>
      </c>
      <c r="F42" s="42">
        <v>16341</v>
      </c>
      <c r="G42" s="42">
        <v>1555</v>
      </c>
      <c r="H42" s="42">
        <v>392</v>
      </c>
      <c r="I42" s="42">
        <v>1714</v>
      </c>
      <c r="J42" s="42">
        <v>13994</v>
      </c>
      <c r="K42" s="659">
        <v>1111</v>
      </c>
      <c r="L42" s="133"/>
      <c r="M42" s="136"/>
      <c r="N42" s="60"/>
      <c r="O42" s="60"/>
      <c r="P42" s="60"/>
      <c r="Q42" s="60"/>
      <c r="R42" s="60"/>
      <c r="S42" s="60"/>
      <c r="T42" s="60"/>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342"/>
      <c r="B43" s="43" t="s">
        <v>101</v>
      </c>
      <c r="C43" s="42">
        <v>70772</v>
      </c>
      <c r="D43" s="42">
        <v>33398</v>
      </c>
      <c r="E43" s="42">
        <v>18599</v>
      </c>
      <c r="F43" s="42">
        <v>17365</v>
      </c>
      <c r="G43" s="42">
        <v>1234</v>
      </c>
      <c r="H43" s="42">
        <v>531</v>
      </c>
      <c r="I43" s="42">
        <v>1912</v>
      </c>
      <c r="J43" s="42">
        <v>15451</v>
      </c>
      <c r="K43" s="659">
        <v>881</v>
      </c>
      <c r="L43" s="133"/>
      <c r="M43" s="136"/>
      <c r="N43" s="60"/>
      <c r="O43" s="60"/>
      <c r="P43" s="60"/>
      <c r="Q43" s="60"/>
      <c r="R43" s="60"/>
      <c r="S43" s="60"/>
      <c r="T43" s="60"/>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342"/>
      <c r="B44" s="43" t="s">
        <v>102</v>
      </c>
      <c r="C44" s="42">
        <v>76891</v>
      </c>
      <c r="D44" s="42">
        <v>36442</v>
      </c>
      <c r="E44" s="42">
        <v>20469</v>
      </c>
      <c r="F44" s="42">
        <v>19297</v>
      </c>
      <c r="G44" s="42">
        <v>1172</v>
      </c>
      <c r="H44" s="42">
        <v>911</v>
      </c>
      <c r="I44" s="42">
        <v>2136</v>
      </c>
      <c r="J44" s="42">
        <v>16135</v>
      </c>
      <c r="K44" s="659">
        <v>798</v>
      </c>
      <c r="L44" s="133"/>
      <c r="M44" s="136"/>
      <c r="N44" s="60"/>
      <c r="O44" s="60"/>
      <c r="P44" s="60"/>
      <c r="Q44" s="60"/>
      <c r="R44" s="60"/>
      <c r="S44" s="60"/>
      <c r="T44" s="60"/>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342"/>
      <c r="B45" s="629" t="s">
        <v>103</v>
      </c>
      <c r="C45" s="42">
        <v>78065</v>
      </c>
      <c r="D45" s="42">
        <v>39624</v>
      </c>
      <c r="E45" s="42">
        <v>19550</v>
      </c>
      <c r="F45" s="42">
        <v>18223</v>
      </c>
      <c r="G45" s="42">
        <v>1327</v>
      </c>
      <c r="H45" s="42">
        <v>1547</v>
      </c>
      <c r="I45" s="42">
        <v>2112</v>
      </c>
      <c r="J45" s="42">
        <v>14649</v>
      </c>
      <c r="K45" s="659">
        <v>583</v>
      </c>
      <c r="L45" s="133"/>
      <c r="M45" s="136"/>
      <c r="N45" s="60"/>
      <c r="O45" s="60"/>
      <c r="P45" s="60"/>
      <c r="Q45" s="60"/>
      <c r="R45" s="60"/>
      <c r="S45" s="60"/>
      <c r="T45" s="60"/>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342"/>
      <c r="B46" s="629" t="s">
        <v>104</v>
      </c>
      <c r="C46" s="42">
        <v>73623</v>
      </c>
      <c r="D46" s="42">
        <v>40001</v>
      </c>
      <c r="E46" s="42">
        <v>15174</v>
      </c>
      <c r="F46" s="42">
        <v>13542</v>
      </c>
      <c r="G46" s="42">
        <v>1632</v>
      </c>
      <c r="H46" s="42">
        <v>1896</v>
      </c>
      <c r="I46" s="42">
        <v>2400</v>
      </c>
      <c r="J46" s="42">
        <v>13536</v>
      </c>
      <c r="K46" s="659">
        <v>616</v>
      </c>
      <c r="L46" s="133"/>
      <c r="M46" s="136"/>
      <c r="N46" s="60"/>
      <c r="O46" s="60"/>
      <c r="P46" s="60"/>
      <c r="Q46" s="60"/>
      <c r="R46" s="60"/>
      <c r="S46" s="60"/>
      <c r="T46" s="60"/>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342"/>
      <c r="B47" s="43" t="s">
        <v>105</v>
      </c>
      <c r="C47" s="42">
        <v>75393</v>
      </c>
      <c r="D47" s="42">
        <v>39216</v>
      </c>
      <c r="E47" s="42">
        <v>15653</v>
      </c>
      <c r="F47" s="42">
        <v>14193</v>
      </c>
      <c r="G47" s="42">
        <v>1460</v>
      </c>
      <c r="H47" s="42">
        <v>1926</v>
      </c>
      <c r="I47" s="42">
        <v>2569</v>
      </c>
      <c r="J47" s="42">
        <v>15321</v>
      </c>
      <c r="K47" s="659">
        <v>708</v>
      </c>
      <c r="L47" s="133"/>
      <c r="M47" s="136"/>
      <c r="N47" s="60"/>
      <c r="O47" s="60"/>
      <c r="P47" s="60"/>
      <c r="Q47" s="60"/>
      <c r="R47" s="60"/>
      <c r="S47" s="60"/>
      <c r="T47" s="60"/>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342"/>
      <c r="B48" s="43" t="s">
        <v>106</v>
      </c>
      <c r="C48" s="42">
        <v>68430</v>
      </c>
      <c r="D48" s="42">
        <v>32572</v>
      </c>
      <c r="E48" s="42">
        <v>17452</v>
      </c>
      <c r="F48" s="42">
        <v>15860</v>
      </c>
      <c r="G48" s="42">
        <v>1592</v>
      </c>
      <c r="H48" s="42">
        <v>1392</v>
      </c>
      <c r="I48" s="42">
        <v>2337</v>
      </c>
      <c r="J48" s="42">
        <v>14106</v>
      </c>
      <c r="K48" s="659">
        <v>571</v>
      </c>
      <c r="L48" s="133"/>
      <c r="M48" s="136"/>
      <c r="N48" s="60"/>
      <c r="O48" s="60"/>
      <c r="P48" s="60"/>
      <c r="Q48" s="60"/>
      <c r="R48" s="60"/>
      <c r="S48" s="60"/>
      <c r="T48" s="60"/>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342"/>
      <c r="B49" s="629" t="s">
        <v>107</v>
      </c>
      <c r="C49" s="42">
        <v>67557</v>
      </c>
      <c r="D49" s="42">
        <v>31351</v>
      </c>
      <c r="E49" s="42">
        <v>16882</v>
      </c>
      <c r="F49" s="42">
        <v>15494</v>
      </c>
      <c r="G49" s="42">
        <v>1388</v>
      </c>
      <c r="H49" s="42">
        <v>1027</v>
      </c>
      <c r="I49" s="42">
        <v>2343</v>
      </c>
      <c r="J49" s="42">
        <v>15496</v>
      </c>
      <c r="K49" s="659">
        <v>458</v>
      </c>
      <c r="L49" s="133"/>
      <c r="M49" s="136"/>
      <c r="N49" s="60"/>
      <c r="O49" s="60"/>
      <c r="P49" s="60"/>
      <c r="Q49" s="60"/>
      <c r="R49" s="60"/>
      <c r="S49" s="60"/>
      <c r="T49" s="60"/>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342"/>
      <c r="B50" s="629" t="s">
        <v>108</v>
      </c>
      <c r="C50" s="42">
        <v>74451</v>
      </c>
      <c r="D50" s="42">
        <v>37633</v>
      </c>
      <c r="E50" s="42">
        <v>14781</v>
      </c>
      <c r="F50" s="42">
        <v>13761</v>
      </c>
      <c r="G50" s="42">
        <v>1020</v>
      </c>
      <c r="H50" s="42">
        <v>912</v>
      </c>
      <c r="I50" s="42">
        <v>2245</v>
      </c>
      <c r="J50" s="42">
        <v>18277</v>
      </c>
      <c r="K50" s="659">
        <v>603</v>
      </c>
      <c r="L50" s="133"/>
      <c r="M50" s="136"/>
      <c r="N50" s="60"/>
      <c r="O50" s="60"/>
      <c r="P50" s="60"/>
      <c r="Q50" s="60"/>
      <c r="R50" s="60"/>
      <c r="S50" s="60"/>
      <c r="T50" s="60"/>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342"/>
      <c r="B51" s="629"/>
      <c r="C51" s="42"/>
      <c r="D51" s="42"/>
      <c r="E51" s="42"/>
      <c r="F51" s="42"/>
      <c r="G51" s="42"/>
      <c r="H51" s="42"/>
      <c r="I51" s="42"/>
      <c r="J51" s="42"/>
      <c r="K51" s="659"/>
      <c r="L51" s="133"/>
      <c r="M51" s="136"/>
      <c r="N51" s="60"/>
      <c r="O51" s="60"/>
      <c r="P51" s="60"/>
      <c r="Q51" s="60"/>
      <c r="R51" s="60"/>
      <c r="S51" s="60"/>
      <c r="T51" s="60"/>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660" t="s">
        <v>96</v>
      </c>
      <c r="B52" s="629" t="s">
        <v>97</v>
      </c>
      <c r="C52" s="42">
        <v>66593</v>
      </c>
      <c r="D52" s="42">
        <v>33172</v>
      </c>
      <c r="E52" s="42">
        <v>16093</v>
      </c>
      <c r="F52" s="42">
        <v>14912</v>
      </c>
      <c r="G52" s="42">
        <v>1181</v>
      </c>
      <c r="H52" s="42">
        <v>763</v>
      </c>
      <c r="I52" s="42">
        <v>1850</v>
      </c>
      <c r="J52" s="42">
        <v>14183</v>
      </c>
      <c r="K52" s="659">
        <v>532</v>
      </c>
      <c r="L52" s="133"/>
      <c r="M52" s="136"/>
      <c r="N52" s="60"/>
      <c r="O52" s="60"/>
      <c r="P52" s="60"/>
      <c r="Q52" s="60"/>
      <c r="R52" s="60"/>
      <c r="S52" s="60"/>
      <c r="T52" s="60"/>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660"/>
      <c r="B53" s="629" t="s">
        <v>98</v>
      </c>
      <c r="C53" s="42">
        <v>68309</v>
      </c>
      <c r="D53" s="42">
        <v>33514</v>
      </c>
      <c r="E53" s="42">
        <v>16417</v>
      </c>
      <c r="F53" s="42">
        <v>14917</v>
      </c>
      <c r="G53" s="42">
        <v>1500</v>
      </c>
      <c r="H53" s="42">
        <v>739</v>
      </c>
      <c r="I53" s="42">
        <v>2033</v>
      </c>
      <c r="J53" s="42">
        <v>14929</v>
      </c>
      <c r="K53" s="659">
        <v>677</v>
      </c>
      <c r="L53" s="133"/>
      <c r="M53" s="136"/>
      <c r="N53" s="60"/>
      <c r="O53" s="60"/>
      <c r="P53" s="60"/>
      <c r="Q53" s="60"/>
      <c r="R53" s="60"/>
      <c r="S53" s="60"/>
      <c r="T53" s="60"/>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660"/>
      <c r="B54" s="629" t="s">
        <v>99</v>
      </c>
      <c r="C54" s="42">
        <v>77901</v>
      </c>
      <c r="D54" s="42">
        <v>37293</v>
      </c>
      <c r="E54" s="42">
        <v>19501</v>
      </c>
      <c r="F54" s="42">
        <v>17768</v>
      </c>
      <c r="G54" s="42">
        <v>1733</v>
      </c>
      <c r="H54" s="42">
        <v>866</v>
      </c>
      <c r="I54" s="42">
        <v>2752</v>
      </c>
      <c r="J54" s="42">
        <v>16608</v>
      </c>
      <c r="K54" s="659">
        <v>881</v>
      </c>
      <c r="L54" s="133"/>
      <c r="M54" s="136"/>
      <c r="N54" s="60"/>
      <c r="O54" s="60"/>
      <c r="P54" s="60"/>
      <c r="Q54" s="60"/>
      <c r="R54" s="60"/>
      <c r="S54" s="60"/>
      <c r="T54" s="60"/>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2.75" customHeight="1">
      <c r="A55" s="660"/>
      <c r="B55" s="629" t="s">
        <v>100</v>
      </c>
      <c r="C55" s="42">
        <v>68719</v>
      </c>
      <c r="D55" s="42">
        <v>32207</v>
      </c>
      <c r="E55" s="42">
        <v>14605</v>
      </c>
      <c r="F55" s="42">
        <v>13095</v>
      </c>
      <c r="G55" s="42">
        <v>1510</v>
      </c>
      <c r="H55" s="42">
        <v>718</v>
      </c>
      <c r="I55" s="42">
        <v>2115</v>
      </c>
      <c r="J55" s="42">
        <v>17985</v>
      </c>
      <c r="K55" s="659">
        <v>1089</v>
      </c>
      <c r="L55" s="133"/>
      <c r="M55" s="136"/>
      <c r="N55" s="60"/>
      <c r="O55" s="60"/>
      <c r="P55" s="60"/>
      <c r="Q55" s="60"/>
      <c r="R55" s="60"/>
      <c r="S55" s="60"/>
      <c r="T55" s="60"/>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2.75" customHeight="1">
      <c r="A56" s="660"/>
      <c r="B56" s="629" t="s">
        <v>101</v>
      </c>
      <c r="C56" s="42">
        <v>71803</v>
      </c>
      <c r="D56" s="42">
        <v>32159</v>
      </c>
      <c r="E56" s="42">
        <v>19919</v>
      </c>
      <c r="F56" s="42">
        <v>18388</v>
      </c>
      <c r="G56" s="42">
        <v>1531</v>
      </c>
      <c r="H56" s="42">
        <v>905</v>
      </c>
      <c r="I56" s="42">
        <v>2025</v>
      </c>
      <c r="J56" s="42">
        <v>15129</v>
      </c>
      <c r="K56" s="659">
        <v>1666</v>
      </c>
      <c r="L56" s="133"/>
      <c r="M56" s="136"/>
      <c r="N56" s="60"/>
      <c r="O56" s="60"/>
      <c r="P56" s="60"/>
      <c r="Q56" s="60"/>
      <c r="R56" s="60"/>
      <c r="S56" s="60"/>
      <c r="T56" s="60"/>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2.75" customHeight="1">
      <c r="A57" s="660"/>
      <c r="B57" s="629" t="s">
        <v>102</v>
      </c>
      <c r="C57" s="42">
        <v>74563</v>
      </c>
      <c r="D57" s="42">
        <v>32851</v>
      </c>
      <c r="E57" s="42">
        <v>21968</v>
      </c>
      <c r="F57" s="42">
        <v>20611</v>
      </c>
      <c r="G57" s="42">
        <v>1357</v>
      </c>
      <c r="H57" s="42">
        <v>1225</v>
      </c>
      <c r="I57" s="42">
        <v>1998</v>
      </c>
      <c r="J57" s="42">
        <v>15553</v>
      </c>
      <c r="K57" s="659">
        <v>968</v>
      </c>
      <c r="L57" s="133"/>
      <c r="M57" s="136"/>
      <c r="N57" s="60"/>
      <c r="O57" s="60"/>
      <c r="P57" s="60"/>
      <c r="Q57" s="60"/>
      <c r="R57" s="60"/>
      <c r="S57" s="60"/>
      <c r="T57" s="60"/>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2.75" customHeight="1">
      <c r="A58" s="660"/>
      <c r="B58" s="629" t="s">
        <v>103</v>
      </c>
      <c r="C58" s="42">
        <v>70585</v>
      </c>
      <c r="D58" s="42">
        <v>32857</v>
      </c>
      <c r="E58" s="42">
        <v>19051</v>
      </c>
      <c r="F58" s="42">
        <v>17632</v>
      </c>
      <c r="G58" s="42">
        <v>1419</v>
      </c>
      <c r="H58" s="42">
        <v>1769</v>
      </c>
      <c r="I58" s="42">
        <v>1945</v>
      </c>
      <c r="J58" s="42">
        <v>14213</v>
      </c>
      <c r="K58" s="659">
        <v>750</v>
      </c>
      <c r="L58" s="133"/>
      <c r="M58" s="136"/>
      <c r="N58" s="60"/>
      <c r="O58" s="60"/>
      <c r="P58" s="60"/>
      <c r="Q58" s="60"/>
      <c r="R58" s="60"/>
      <c r="S58" s="60"/>
      <c r="T58" s="60"/>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2.75" customHeight="1">
      <c r="A59" s="660"/>
      <c r="B59" s="629" t="s">
        <v>104</v>
      </c>
      <c r="C59" s="42">
        <v>70871</v>
      </c>
      <c r="D59" s="42">
        <v>35169</v>
      </c>
      <c r="E59" s="42">
        <v>17685</v>
      </c>
      <c r="F59" s="42">
        <v>16265</v>
      </c>
      <c r="G59" s="42">
        <v>1420</v>
      </c>
      <c r="H59" s="42">
        <v>1722</v>
      </c>
      <c r="I59" s="42">
        <v>2064</v>
      </c>
      <c r="J59" s="42">
        <v>13477</v>
      </c>
      <c r="K59" s="659">
        <v>754</v>
      </c>
      <c r="L59" s="133"/>
      <c r="M59" s="136"/>
      <c r="N59" s="60"/>
      <c r="O59" s="60"/>
      <c r="P59" s="60"/>
      <c r="Q59" s="60"/>
      <c r="R59" s="60"/>
      <c r="S59" s="60"/>
      <c r="T59" s="60"/>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2.75" customHeight="1">
      <c r="A60" s="660"/>
      <c r="B60" s="629" t="s">
        <v>105</v>
      </c>
      <c r="C60" s="42">
        <v>61115</v>
      </c>
      <c r="D60" s="42">
        <v>31024</v>
      </c>
      <c r="E60" s="42">
        <v>13940</v>
      </c>
      <c r="F60" s="42">
        <v>12999</v>
      </c>
      <c r="G60" s="42">
        <v>941</v>
      </c>
      <c r="H60" s="42">
        <v>1601</v>
      </c>
      <c r="I60" s="42">
        <v>2129</v>
      </c>
      <c r="J60" s="42">
        <v>11819</v>
      </c>
      <c r="K60" s="659">
        <v>602</v>
      </c>
      <c r="L60" s="133"/>
      <c r="M60" s="136"/>
      <c r="N60" s="60"/>
      <c r="O60" s="60"/>
      <c r="P60" s="60"/>
      <c r="Q60" s="60"/>
      <c r="R60" s="60"/>
      <c r="S60" s="60"/>
      <c r="T60" s="60"/>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2.75" customHeight="1" thickBot="1">
      <c r="A61" s="660"/>
      <c r="B61" s="629" t="s">
        <v>106</v>
      </c>
      <c r="C61" s="42">
        <v>54268</v>
      </c>
      <c r="D61" s="42">
        <v>26185</v>
      </c>
      <c r="E61" s="42">
        <v>14308</v>
      </c>
      <c r="F61" s="42">
        <v>13489</v>
      </c>
      <c r="G61" s="42">
        <v>819</v>
      </c>
      <c r="H61" s="42">
        <v>1027</v>
      </c>
      <c r="I61" s="42">
        <v>1615</v>
      </c>
      <c r="J61" s="42">
        <v>10627</v>
      </c>
      <c r="K61" s="659">
        <v>506</v>
      </c>
      <c r="L61" s="133"/>
      <c r="M61" s="136"/>
      <c r="N61" s="569"/>
      <c r="O61" s="60"/>
      <c r="P61" s="60"/>
      <c r="Q61" s="60"/>
      <c r="R61" s="60"/>
      <c r="S61" s="60"/>
      <c r="T61" s="60"/>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2" spans="1:187" ht="14.25" customHeight="1">
      <c r="A62" s="770" t="s">
        <v>109</v>
      </c>
      <c r="B62" s="771"/>
      <c r="C62" s="99">
        <f>((C11-C10)/C10)*100</f>
        <v>-6.5109350722405628</v>
      </c>
      <c r="D62" s="99">
        <f t="shared" ref="D62:K62" si="0">((D11-D10)/D10)*100</f>
        <v>-9.9714274682420161</v>
      </c>
      <c r="E62" s="99">
        <f t="shared" si="0"/>
        <v>-1.0804985688383073</v>
      </c>
      <c r="F62" s="99">
        <f t="shared" si="0"/>
        <v>-0.22003503107293571</v>
      </c>
      <c r="G62" s="99">
        <f t="shared" si="0"/>
        <v>-10.312311910653381</v>
      </c>
      <c r="H62" s="99">
        <f t="shared" si="0"/>
        <v>7.4305753009193438</v>
      </c>
      <c r="I62" s="99">
        <f t="shared" si="0"/>
        <v>-7.0464631826827286</v>
      </c>
      <c r="J62" s="99">
        <f t="shared" si="0"/>
        <v>-6.3393927610900489</v>
      </c>
      <c r="K62" s="245">
        <f t="shared" si="0"/>
        <v>12.213638785295684</v>
      </c>
      <c r="L62" s="133"/>
      <c r="M62" s="104"/>
      <c r="N62" s="104"/>
      <c r="O62" s="104"/>
      <c r="P62" s="104"/>
      <c r="Q62" s="104"/>
      <c r="R62" s="104"/>
      <c r="S62" s="104"/>
      <c r="T62" s="104"/>
      <c r="U62" s="104"/>
      <c r="V62" s="104"/>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row>
    <row r="63" spans="1:187" ht="14.25" customHeight="1">
      <c r="A63" s="494" t="s">
        <v>110</v>
      </c>
      <c r="B63" s="54"/>
      <c r="C63" s="495">
        <f>(C61-C60)/C60*100</f>
        <v>-11.203468870162808</v>
      </c>
      <c r="D63" s="495">
        <f t="shared" ref="D63:K63" si="1">(D61-D60)/D60*100</f>
        <v>-15.597601856627128</v>
      </c>
      <c r="E63" s="495">
        <f t="shared" si="1"/>
        <v>2.6398852223816354</v>
      </c>
      <c r="F63" s="495">
        <f t="shared" si="1"/>
        <v>3.7695207323640281</v>
      </c>
      <c r="G63" s="495">
        <f t="shared" si="1"/>
        <v>-12.964930924548353</v>
      </c>
      <c r="H63" s="495">
        <f t="shared" si="1"/>
        <v>-35.852592129918804</v>
      </c>
      <c r="I63" s="495">
        <f t="shared" si="1"/>
        <v>-24.142790042273369</v>
      </c>
      <c r="J63" s="495">
        <f t="shared" si="1"/>
        <v>-10.085455622303071</v>
      </c>
      <c r="K63" s="506">
        <f t="shared" si="1"/>
        <v>-15.946843853820598</v>
      </c>
      <c r="L63" s="495" t="e">
        <f>(L61-L52)/L52*100</f>
        <v>#DIV/0!</v>
      </c>
      <c r="M63" s="495" t="e">
        <f>(M61-M52)/M52*100</f>
        <v>#DIV/0!</v>
      </c>
      <c r="N63" s="104"/>
      <c r="O63" s="104"/>
      <c r="P63" s="104"/>
      <c r="Q63" s="104"/>
      <c r="R63" s="104"/>
      <c r="S63" s="104"/>
      <c r="T63" s="104"/>
      <c r="U63" s="104"/>
      <c r="V63" s="104"/>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row>
    <row r="64" spans="1:187" ht="14.25" customHeight="1" thickBot="1">
      <c r="A64" s="768" t="s">
        <v>111</v>
      </c>
      <c r="B64" s="769"/>
      <c r="C64" s="415">
        <f>((C61-C48)/C48)*100</f>
        <v>-20.695601344439574</v>
      </c>
      <c r="D64" s="415">
        <f t="shared" ref="D64:K64" si="2">((D61-D48)/D48)*100</f>
        <v>-19.608866511113838</v>
      </c>
      <c r="E64" s="415">
        <f t="shared" si="2"/>
        <v>-18.015127206050881</v>
      </c>
      <c r="F64" s="415">
        <f t="shared" si="2"/>
        <v>-14.94955863808323</v>
      </c>
      <c r="G64" s="415">
        <f t="shared" si="2"/>
        <v>-48.555276381909543</v>
      </c>
      <c r="H64" s="415">
        <f t="shared" si="2"/>
        <v>-26.221264367816094</v>
      </c>
      <c r="I64" s="415">
        <f t="shared" si="2"/>
        <v>-30.894308943089431</v>
      </c>
      <c r="J64" s="415">
        <f t="shared" si="2"/>
        <v>-24.663263859350632</v>
      </c>
      <c r="K64" s="507">
        <f t="shared" si="2"/>
        <v>-11.38353765323993</v>
      </c>
      <c r="L64" s="415" t="e">
        <f t="shared" ref="L64:M64" si="3">((L61-L44)/L44)*100</f>
        <v>#DIV/0!</v>
      </c>
      <c r="M64" s="415" t="e">
        <f t="shared" si="3"/>
        <v>#DIV/0!</v>
      </c>
      <c r="N64" s="104"/>
      <c r="O64" s="104"/>
      <c r="P64" s="104"/>
      <c r="Q64" s="104"/>
      <c r="R64" s="104"/>
      <c r="S64" s="104"/>
      <c r="T64" s="104"/>
      <c r="U64" s="104"/>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row>
    <row r="65" spans="1:187" ht="14.25" customHeight="1">
      <c r="A65" s="117" t="s">
        <v>112</v>
      </c>
      <c r="C65" s="46"/>
      <c r="D65" s="46"/>
      <c r="E65" s="46"/>
      <c r="F65" s="46"/>
      <c r="G65" s="46"/>
      <c r="H65" s="46"/>
      <c r="I65" s="652"/>
      <c r="J65" s="652"/>
      <c r="K65" s="123"/>
      <c r="Q65" s="90"/>
      <c r="R65" s="90"/>
      <c r="S65" s="90"/>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row>
    <row r="66" spans="1:187" ht="14.25" customHeight="1" thickBot="1">
      <c r="A66" s="118" t="s">
        <v>113</v>
      </c>
      <c r="B66" s="119"/>
      <c r="C66" s="120"/>
      <c r="D66" s="120"/>
      <c r="E66" s="120"/>
      <c r="F66" s="120"/>
      <c r="G66" s="120"/>
      <c r="H66" s="120"/>
      <c r="I66" s="120"/>
      <c r="J66" s="120"/>
      <c r="K66" s="121"/>
      <c r="Q66" s="90"/>
      <c r="R66" s="90"/>
      <c r="S66" s="90"/>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row>
    <row r="67" spans="1:187" ht="14.25" customHeight="1">
      <c r="A67" s="58"/>
      <c r="B67" s="57"/>
      <c r="D67" s="98"/>
      <c r="E67" s="98"/>
      <c r="F67" s="171"/>
      <c r="G67" s="171"/>
      <c r="H67" s="98"/>
      <c r="I67" s="98"/>
      <c r="J67" s="98"/>
      <c r="K67" s="98"/>
    </row>
    <row r="68" spans="1:187" ht="14.25" customHeight="1">
      <c r="A68" s="58"/>
      <c r="B68" s="57"/>
      <c r="C68" s="42"/>
      <c r="D68" s="42"/>
      <c r="E68" s="42"/>
      <c r="F68" s="42"/>
      <c r="G68" s="42"/>
      <c r="H68" s="42"/>
      <c r="I68" s="42"/>
      <c r="J68" s="42"/>
      <c r="K68" s="42"/>
      <c r="Q68" s="20"/>
      <c r="R68" s="20"/>
      <c r="S68" s="20"/>
      <c r="GC68" s="16"/>
      <c r="GD68" s="16"/>
      <c r="GE68" s="16"/>
    </row>
    <row r="69" spans="1:187" ht="14.25" customHeight="1">
      <c r="A69" s="58"/>
      <c r="B69" s="57"/>
      <c r="C69" s="102"/>
      <c r="D69" s="102"/>
      <c r="E69" s="102"/>
      <c r="F69" s="172"/>
      <c r="G69" s="362"/>
      <c r="H69" s="102"/>
      <c r="I69" s="102"/>
      <c r="J69" s="102"/>
      <c r="K69" s="102"/>
      <c r="Q69" s="20"/>
      <c r="R69" s="20"/>
      <c r="S69" s="20"/>
      <c r="GC69" s="16"/>
      <c r="GD69" s="16"/>
      <c r="GE69" s="16"/>
    </row>
    <row r="70" spans="1:187" ht="14.25" customHeight="1">
      <c r="A70" s="58"/>
      <c r="B70" s="57"/>
      <c r="C70" s="93"/>
      <c r="D70" s="93"/>
      <c r="E70" s="93"/>
      <c r="F70" s="173"/>
      <c r="G70" s="173"/>
      <c r="H70" s="93"/>
      <c r="I70" s="93"/>
      <c r="J70" s="93"/>
      <c r="K70" s="93"/>
      <c r="Q70" s="20"/>
      <c r="R70" s="20"/>
      <c r="S70" s="20"/>
      <c r="GC70" s="16"/>
      <c r="GD70" s="16"/>
      <c r="GE70" s="16"/>
    </row>
    <row r="71" spans="1:187" ht="14.25" customHeight="1">
      <c r="A71" s="58"/>
      <c r="B71" s="57"/>
      <c r="C71" s="56"/>
      <c r="D71" s="56"/>
      <c r="E71" s="56"/>
      <c r="G71" s="56"/>
      <c r="H71" s="56"/>
      <c r="I71" s="56"/>
      <c r="J71" s="56"/>
      <c r="K71" s="56"/>
    </row>
    <row r="72" spans="1:187" ht="14.25" customHeight="1">
      <c r="C72" s="95"/>
      <c r="L72" s="90"/>
      <c r="M72" s="90"/>
      <c r="N72" s="90"/>
      <c r="O72" s="90"/>
      <c r="P72" s="90"/>
      <c r="Q72" s="90"/>
      <c r="R72" s="90"/>
      <c r="S72" s="90"/>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row>
    <row r="73" spans="1:187" ht="14.25" customHeight="1">
      <c r="L73" s="90"/>
      <c r="M73" s="90"/>
      <c r="N73" s="90"/>
      <c r="O73" s="90"/>
      <c r="P73" s="90"/>
      <c r="Q73" s="90"/>
      <c r="R73" s="90"/>
      <c r="S73" s="90"/>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row>
    <row r="77" spans="1:187" ht="14.25" customHeight="1">
      <c r="A77" s="16"/>
      <c r="B77" s="16"/>
      <c r="C77" s="45"/>
      <c r="D77" s="45"/>
      <c r="E77" s="45"/>
      <c r="F77" s="45"/>
      <c r="G77" s="45"/>
      <c r="H77" s="45"/>
      <c r="I77" s="45"/>
      <c r="J77" s="45"/>
      <c r="K77" s="45"/>
    </row>
    <row r="78" spans="1:187" ht="14.25" customHeight="1">
      <c r="A78" s="16"/>
      <c r="B78" s="16"/>
      <c r="C78" s="45"/>
      <c r="D78" s="45"/>
      <c r="E78" s="45"/>
      <c r="F78" s="45"/>
      <c r="G78" s="45"/>
      <c r="H78" s="45"/>
      <c r="I78" s="45"/>
      <c r="J78" s="45"/>
      <c r="K78" s="45"/>
    </row>
    <row r="99" spans="6:19" s="16" customFormat="1" ht="14.25" customHeight="1">
      <c r="L99" s="91"/>
      <c r="M99" s="91"/>
      <c r="N99" s="91"/>
      <c r="O99" s="91"/>
      <c r="P99" s="91"/>
      <c r="Q99" s="90"/>
      <c r="R99" s="90"/>
      <c r="S99" s="90"/>
    </row>
    <row r="100" spans="6:19" s="16" customFormat="1" ht="14.25" customHeight="1">
      <c r="L100" s="91"/>
      <c r="M100" s="91"/>
      <c r="N100" s="91"/>
      <c r="O100" s="91"/>
      <c r="P100" s="91"/>
      <c r="Q100" s="90"/>
      <c r="R100" s="90"/>
      <c r="S100" s="90"/>
    </row>
    <row r="104" spans="6:19" s="16" customFormat="1" ht="14.25" customHeight="1">
      <c r="F104" s="20"/>
      <c r="G104" s="20"/>
    </row>
    <row r="105" spans="6:19" s="16" customFormat="1" ht="14.25" customHeight="1">
      <c r="F105" s="20"/>
      <c r="G105" s="20"/>
    </row>
    <row r="134" spans="1:187" s="48" customFormat="1" ht="14.25" customHeight="1">
      <c r="A134" s="41"/>
      <c r="B134" s="40"/>
      <c r="C134" s="41"/>
      <c r="D134" s="41"/>
      <c r="E134" s="41"/>
      <c r="F134" s="41"/>
      <c r="G134" s="41"/>
      <c r="H134" s="41"/>
      <c r="I134" s="41"/>
      <c r="J134" s="41"/>
      <c r="K134" s="41"/>
      <c r="L134" s="80"/>
      <c r="M134" s="80"/>
      <c r="N134" s="80"/>
      <c r="O134" s="80"/>
      <c r="P134" s="80"/>
      <c r="Q134" s="91"/>
      <c r="R134" s="91"/>
      <c r="S134" s="91"/>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49"/>
      <c r="CN134" s="49"/>
      <c r="CO134" s="49"/>
      <c r="CP134" s="49"/>
      <c r="CQ134" s="49"/>
      <c r="CR134" s="49"/>
      <c r="CS134" s="49"/>
      <c r="CT134" s="49"/>
      <c r="CU134" s="49"/>
      <c r="CV134" s="49"/>
      <c r="CW134" s="49"/>
      <c r="CX134" s="49"/>
      <c r="CY134" s="49"/>
      <c r="CZ134" s="49"/>
      <c r="DA134" s="49"/>
      <c r="DB134" s="49"/>
      <c r="DC134" s="49"/>
      <c r="DD134" s="49"/>
      <c r="DE134" s="49"/>
      <c r="DF134" s="49"/>
      <c r="DG134" s="49"/>
      <c r="DH134" s="49"/>
      <c r="DI134" s="49"/>
      <c r="DJ134" s="49"/>
      <c r="DK134" s="49"/>
      <c r="DL134" s="49"/>
      <c r="DM134" s="49"/>
      <c r="DN134" s="49"/>
      <c r="DO134" s="49"/>
      <c r="DP134" s="49"/>
      <c r="DQ134" s="49"/>
      <c r="DR134" s="49"/>
      <c r="DS134" s="49"/>
      <c r="DT134" s="49"/>
      <c r="DU134" s="49"/>
      <c r="DV134" s="49"/>
      <c r="DW134" s="49"/>
      <c r="DX134" s="49"/>
      <c r="DY134" s="49"/>
      <c r="DZ134" s="49"/>
      <c r="EA134" s="49"/>
      <c r="EB134" s="49"/>
      <c r="EC134" s="49"/>
      <c r="ED134" s="49"/>
      <c r="EE134" s="49"/>
      <c r="EF134" s="49"/>
      <c r="EG134" s="49"/>
      <c r="EH134" s="49"/>
      <c r="EI134" s="49"/>
      <c r="EJ134" s="49"/>
      <c r="EK134" s="49"/>
      <c r="EL134" s="49"/>
      <c r="EM134" s="49"/>
      <c r="EN134" s="49"/>
      <c r="EO134" s="49"/>
      <c r="EP134" s="49"/>
      <c r="EQ134" s="49"/>
      <c r="ER134" s="49"/>
      <c r="ES134" s="49"/>
      <c r="ET134" s="49"/>
      <c r="EU134" s="49"/>
      <c r="EV134" s="49"/>
      <c r="EW134" s="49"/>
      <c r="EX134" s="49"/>
      <c r="EY134" s="49"/>
      <c r="EZ134" s="49"/>
      <c r="FA134" s="49"/>
      <c r="FB134" s="49"/>
      <c r="FC134" s="49"/>
      <c r="FD134" s="49"/>
      <c r="FE134" s="49"/>
      <c r="FF134" s="49"/>
      <c r="FG134" s="49"/>
      <c r="FH134" s="49"/>
      <c r="FI134" s="49"/>
      <c r="FJ134" s="49"/>
      <c r="FK134" s="49"/>
      <c r="FL134" s="49"/>
      <c r="FM134" s="49"/>
      <c r="FN134" s="49"/>
      <c r="FO134" s="49"/>
      <c r="FP134" s="49"/>
      <c r="FQ134" s="49"/>
      <c r="FR134" s="49"/>
      <c r="FS134" s="49"/>
      <c r="FT134" s="49"/>
      <c r="FU134" s="49"/>
      <c r="FV134" s="49"/>
      <c r="FW134" s="49"/>
      <c r="FX134" s="49"/>
      <c r="FY134" s="49"/>
      <c r="FZ134" s="49"/>
      <c r="GA134" s="49"/>
      <c r="GB134" s="49"/>
      <c r="GC134" s="49"/>
      <c r="GD134" s="49"/>
      <c r="GE134" s="49"/>
    </row>
    <row r="135" spans="1:187" s="48" customFormat="1" ht="14.25" customHeight="1">
      <c r="A135" s="41"/>
      <c r="B135" s="40"/>
      <c r="C135" s="41"/>
      <c r="D135" s="41"/>
      <c r="E135" s="41"/>
      <c r="F135" s="41"/>
      <c r="G135" s="41"/>
      <c r="H135" s="41"/>
      <c r="I135" s="41"/>
      <c r="J135" s="41"/>
      <c r="K135" s="41"/>
      <c r="L135" s="80"/>
      <c r="M135" s="80"/>
      <c r="N135" s="80"/>
      <c r="O135" s="80"/>
      <c r="P135" s="80"/>
      <c r="Q135" s="91"/>
      <c r="R135" s="91"/>
      <c r="S135" s="91"/>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49"/>
      <c r="CS135" s="49"/>
      <c r="CT135" s="49"/>
      <c r="CU135" s="49"/>
      <c r="CV135" s="49"/>
      <c r="CW135" s="49"/>
      <c r="CX135" s="49"/>
      <c r="CY135" s="49"/>
      <c r="CZ135" s="49"/>
      <c r="DA135" s="49"/>
      <c r="DB135" s="49"/>
      <c r="DC135" s="49"/>
      <c r="DD135" s="49"/>
      <c r="DE135" s="49"/>
      <c r="DF135" s="49"/>
      <c r="DG135" s="49"/>
      <c r="DH135" s="49"/>
      <c r="DI135" s="49"/>
      <c r="DJ135" s="49"/>
      <c r="DK135" s="49"/>
      <c r="DL135" s="49"/>
      <c r="DM135" s="49"/>
      <c r="DN135" s="49"/>
      <c r="DO135" s="49"/>
      <c r="DP135" s="49"/>
      <c r="DQ135" s="49"/>
      <c r="DR135" s="49"/>
      <c r="DS135" s="49"/>
      <c r="DT135" s="49"/>
      <c r="DU135" s="49"/>
      <c r="DV135" s="49"/>
      <c r="DW135" s="49"/>
      <c r="DX135" s="49"/>
      <c r="DY135" s="49"/>
      <c r="DZ135" s="49"/>
      <c r="EA135" s="49"/>
      <c r="EB135" s="49"/>
      <c r="EC135" s="49"/>
      <c r="ED135" s="49"/>
      <c r="EE135" s="49"/>
      <c r="EF135" s="49"/>
      <c r="EG135" s="49"/>
      <c r="EH135" s="49"/>
      <c r="EI135" s="49"/>
      <c r="EJ135" s="49"/>
      <c r="EK135" s="49"/>
      <c r="EL135" s="49"/>
      <c r="EM135" s="49"/>
      <c r="EN135" s="49"/>
      <c r="EO135" s="49"/>
      <c r="EP135" s="49"/>
      <c r="EQ135" s="49"/>
      <c r="ER135" s="49"/>
      <c r="ES135" s="49"/>
      <c r="ET135" s="49"/>
      <c r="EU135" s="49"/>
      <c r="EV135" s="49"/>
      <c r="EW135" s="49"/>
      <c r="EX135" s="49"/>
      <c r="EY135" s="49"/>
      <c r="EZ135" s="49"/>
      <c r="FA135" s="49"/>
      <c r="FB135" s="49"/>
      <c r="FC135" s="49"/>
      <c r="FD135" s="49"/>
      <c r="FE135" s="49"/>
      <c r="FF135" s="49"/>
      <c r="FG135" s="49"/>
      <c r="FH135" s="49"/>
      <c r="FI135" s="49"/>
      <c r="FJ135" s="49"/>
      <c r="FK135" s="49"/>
      <c r="FL135" s="49"/>
      <c r="FM135" s="49"/>
      <c r="FN135" s="49"/>
      <c r="FO135" s="49"/>
      <c r="FP135" s="49"/>
      <c r="FQ135" s="49"/>
      <c r="FR135" s="49"/>
      <c r="FS135" s="49"/>
      <c r="FT135" s="49"/>
      <c r="FU135" s="49"/>
      <c r="FV135" s="49"/>
      <c r="FW135" s="49"/>
      <c r="FX135" s="49"/>
      <c r="FY135" s="49"/>
      <c r="FZ135" s="49"/>
      <c r="GA135" s="49"/>
      <c r="GB135" s="49"/>
      <c r="GC135" s="49"/>
      <c r="GD135" s="49"/>
      <c r="GE135" s="49"/>
    </row>
    <row r="142" spans="1:187" ht="14.25" customHeight="1">
      <c r="A142" s="55"/>
      <c r="B142" s="54"/>
      <c r="C142" s="53" t="e">
        <f>(#REF!/#REF!-1)*100</f>
        <v>#REF!</v>
      </c>
      <c r="D142" s="53" t="e">
        <f>(#REF!/#REF!-1)*100</f>
        <v>#REF!</v>
      </c>
      <c r="E142" s="53"/>
      <c r="F142" s="53" t="e">
        <f>(#REF!/#REF!-1)*100</f>
        <v>#REF!</v>
      </c>
      <c r="G142" s="53" t="e">
        <f>(#REF!/#REF!-1)*100</f>
        <v>#REF!</v>
      </c>
      <c r="H142" s="53" t="e">
        <f>(#REF!/#REF!-1)*100</f>
        <v>#REF!</v>
      </c>
      <c r="I142" s="53" t="e">
        <f>(#REF!/#REF!-1)*100</f>
        <v>#REF!</v>
      </c>
      <c r="J142" s="53" t="e">
        <f>(#REF!/#REF!-1)*100</f>
        <v>#REF!</v>
      </c>
      <c r="K142" s="53" t="e">
        <f>(#REF!/#REF!-1)*100</f>
        <v>#REF!</v>
      </c>
    </row>
    <row r="143" spans="1:187" ht="14.25" customHeight="1">
      <c r="A143" s="55"/>
      <c r="B143" s="54"/>
      <c r="C143" s="53" t="e">
        <f>(#REF!/#REF!-1)*100</f>
        <v>#REF!</v>
      </c>
      <c r="D143" s="53" t="e">
        <f>(#REF!/#REF!-1)*100</f>
        <v>#REF!</v>
      </c>
      <c r="E143" s="53"/>
      <c r="F143" s="53" t="e">
        <f>(#REF!/#REF!-1)*100</f>
        <v>#REF!</v>
      </c>
      <c r="G143" s="53" t="e">
        <f>(#REF!/#REF!-1)*100</f>
        <v>#REF!</v>
      </c>
      <c r="H143" s="53" t="e">
        <f>(#REF!/#REF!-1)*100</f>
        <v>#REF!</v>
      </c>
      <c r="I143" s="53" t="e">
        <f>(#REF!/#REF!-1)*100</f>
        <v>#REF!</v>
      </c>
      <c r="J143" s="53" t="e">
        <f>(#REF!/#REF!-1)*100</f>
        <v>#REF!</v>
      </c>
      <c r="K143" s="53" t="e">
        <f>(#REF!/#REF!-1)*100</f>
        <v>#REF!</v>
      </c>
    </row>
  </sheetData>
  <mergeCells count="6">
    <mergeCell ref="A64:B64"/>
    <mergeCell ref="A62:B62"/>
    <mergeCell ref="A3:K3"/>
    <mergeCell ref="A1:K1"/>
    <mergeCell ref="U4:AA4"/>
    <mergeCell ref="A2:K2"/>
  </mergeCells>
  <phoneticPr fontId="107" type="noConversion"/>
  <printOptions horizontalCentered="1" verticalCentered="1"/>
  <pageMargins left="0.6692913385826772" right="0.70866141732283472" top="0.74803149606299213" bottom="0.74803149606299213" header="0.39370078740157483" footer="0.31496062992125984"/>
  <pageSetup scale="59"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0070C0"/>
    <pageSetUpPr fitToPage="1"/>
  </sheetPr>
  <dimension ref="A1:GC142"/>
  <sheetViews>
    <sheetView view="pageBreakPreview" zoomScale="90" zoomScaleNormal="75" zoomScaleSheetLayoutView="90" workbookViewId="0">
      <pane ySplit="4" topLeftCell="A5" activePane="bottomLeft" state="frozen"/>
      <selection activeCell="J40" sqref="J40"/>
      <selection pane="bottomLeft" activeCell="J40" sqref="J40"/>
    </sheetView>
  </sheetViews>
  <sheetFormatPr baseColWidth="10" defaultColWidth="11.42578125" defaultRowHeight="12.75"/>
  <cols>
    <col min="1" max="1" width="13.42578125" style="41" customWidth="1"/>
    <col min="2" max="2" width="31.140625" style="40" customWidth="1"/>
    <col min="3" max="3" width="12.5703125" style="41" customWidth="1"/>
    <col min="4" max="10" width="10.140625" style="41" customWidth="1"/>
    <col min="11" max="11" width="10.7109375" style="41"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30" s="62" customFormat="1" ht="12.75" customHeight="1">
      <c r="A1" s="775" t="s">
        <v>114</v>
      </c>
      <c r="B1" s="776"/>
      <c r="C1" s="776"/>
      <c r="D1" s="776"/>
      <c r="E1" s="776"/>
      <c r="F1" s="776"/>
      <c r="G1" s="776"/>
      <c r="H1" s="776"/>
      <c r="I1" s="776"/>
      <c r="J1" s="776"/>
      <c r="K1" s="777"/>
      <c r="L1" s="63"/>
      <c r="M1" s="63"/>
      <c r="N1" s="63"/>
      <c r="O1" s="63"/>
      <c r="P1" s="63"/>
      <c r="Q1" s="63"/>
      <c r="R1" s="63"/>
      <c r="S1" s="41"/>
      <c r="T1" s="43"/>
      <c r="U1" s="63"/>
      <c r="V1" s="63"/>
      <c r="W1" s="63"/>
      <c r="X1" s="63"/>
      <c r="Y1" s="63"/>
      <c r="Z1" s="63"/>
      <c r="AA1" s="63"/>
      <c r="AB1" s="63"/>
      <c r="AC1" s="63"/>
      <c r="AD1" s="63"/>
    </row>
    <row r="2" spans="1:30" s="62" customFormat="1" ht="12.75" customHeight="1">
      <c r="A2" s="782" t="s">
        <v>81</v>
      </c>
      <c r="B2" s="783"/>
      <c r="C2" s="783"/>
      <c r="D2" s="783"/>
      <c r="E2" s="783"/>
      <c r="F2" s="783"/>
      <c r="G2" s="783"/>
      <c r="H2" s="783"/>
      <c r="I2" s="783"/>
      <c r="J2" s="783"/>
      <c r="K2" s="784"/>
      <c r="L2" s="63"/>
      <c r="M2" s="63"/>
      <c r="N2" s="63"/>
      <c r="O2" s="63"/>
      <c r="P2" s="63"/>
      <c r="Q2" s="63"/>
      <c r="R2" s="63"/>
      <c r="S2" s="63"/>
      <c r="T2" s="63"/>
      <c r="U2" s="63"/>
      <c r="V2" s="63"/>
      <c r="W2" s="63"/>
      <c r="X2" s="63"/>
      <c r="Y2" s="63"/>
      <c r="Z2" s="63"/>
      <c r="AA2" s="63"/>
      <c r="AB2" s="63"/>
      <c r="AC2" s="63"/>
      <c r="AD2" s="63"/>
    </row>
    <row r="3" spans="1:30" ht="12.75" customHeight="1" thickBot="1">
      <c r="A3" s="772" t="s">
        <v>115</v>
      </c>
      <c r="B3" s="773"/>
      <c r="C3" s="773"/>
      <c r="D3" s="773"/>
      <c r="E3" s="773"/>
      <c r="F3" s="773"/>
      <c r="G3" s="773"/>
      <c r="H3" s="773"/>
      <c r="I3" s="773"/>
      <c r="J3" s="773"/>
      <c r="K3" s="774"/>
      <c r="S3" s="778"/>
      <c r="T3" s="778"/>
      <c r="U3" s="778"/>
      <c r="V3" s="778"/>
      <c r="W3" s="778"/>
      <c r="X3" s="778"/>
      <c r="Y3" s="778"/>
    </row>
    <row r="4" spans="1:30" ht="42" customHeight="1" thickBot="1">
      <c r="A4" s="115" t="s">
        <v>83</v>
      </c>
      <c r="B4" s="61" t="s">
        <v>84</v>
      </c>
      <c r="C4" s="61" t="s">
        <v>85</v>
      </c>
      <c r="D4" s="61" t="s">
        <v>86</v>
      </c>
      <c r="E4" s="61" t="s">
        <v>87</v>
      </c>
      <c r="F4" s="61" t="s">
        <v>88</v>
      </c>
      <c r="G4" s="61" t="s">
        <v>89</v>
      </c>
      <c r="H4" s="61" t="s">
        <v>90</v>
      </c>
      <c r="I4" s="61" t="s">
        <v>91</v>
      </c>
      <c r="J4" s="61" t="s">
        <v>92</v>
      </c>
      <c r="K4" s="116" t="s">
        <v>93</v>
      </c>
      <c r="Q4" s="16"/>
      <c r="R4" s="16"/>
      <c r="S4" s="16"/>
      <c r="T4" s="16"/>
      <c r="U4" s="16"/>
      <c r="V4" s="16"/>
      <c r="W4" s="16"/>
      <c r="X4" s="16"/>
      <c r="Y4" s="16"/>
      <c r="Z4" s="16"/>
      <c r="AA4" s="16"/>
      <c r="AB4" s="16"/>
      <c r="AC4" s="16"/>
      <c r="AD4" s="16"/>
    </row>
    <row r="5" spans="1:30" ht="12.75" customHeight="1">
      <c r="A5" s="554">
        <v>2017</v>
      </c>
      <c r="C5" s="47">
        <v>199956.984</v>
      </c>
      <c r="D5" s="47">
        <v>108494.37699999999</v>
      </c>
      <c r="E5" s="47">
        <v>42632.644</v>
      </c>
      <c r="F5" s="47">
        <v>38917.178999999996</v>
      </c>
      <c r="G5" s="47">
        <v>3715.4650000000001</v>
      </c>
      <c r="H5" s="47">
        <v>6349.4960000000001</v>
      </c>
      <c r="I5" s="47">
        <v>7649.8280000000004</v>
      </c>
      <c r="J5" s="47">
        <v>33848.877999999997</v>
      </c>
      <c r="K5" s="655">
        <v>981.76099999999997</v>
      </c>
      <c r="L5" s="60"/>
      <c r="M5" s="46"/>
      <c r="Q5" s="16"/>
      <c r="R5" s="16"/>
      <c r="S5" s="16"/>
      <c r="T5" s="16"/>
      <c r="U5" s="16"/>
      <c r="V5" s="16"/>
      <c r="W5" s="16"/>
      <c r="X5" s="16"/>
      <c r="Y5" s="16"/>
      <c r="Z5" s="16"/>
      <c r="AA5" s="16"/>
      <c r="AB5" s="16"/>
      <c r="AC5" s="16"/>
      <c r="AD5" s="16"/>
    </row>
    <row r="6" spans="1:30" ht="12.75" customHeight="1">
      <c r="A6" s="554">
        <v>2018</v>
      </c>
      <c r="C6" s="47">
        <v>201043.57</v>
      </c>
      <c r="D6" s="47">
        <v>114461.647</v>
      </c>
      <c r="E6" s="47">
        <v>40514.616000000002</v>
      </c>
      <c r="F6" s="47">
        <v>37172.451999999997</v>
      </c>
      <c r="G6" s="47">
        <v>3342.1640000000002</v>
      </c>
      <c r="H6" s="47">
        <v>4092.989</v>
      </c>
      <c r="I6" s="47">
        <v>8127.616</v>
      </c>
      <c r="J6" s="47">
        <v>32705.058000000001</v>
      </c>
      <c r="K6" s="655">
        <v>1141.644</v>
      </c>
      <c r="L6" s="60"/>
      <c r="M6" s="46"/>
      <c r="Q6" s="16"/>
      <c r="R6" s="16"/>
      <c r="S6" s="16"/>
      <c r="T6" s="16"/>
      <c r="U6" s="16"/>
      <c r="V6" s="16"/>
      <c r="W6" s="16"/>
      <c r="X6" s="16"/>
      <c r="Y6" s="16"/>
      <c r="Z6" s="16"/>
      <c r="AA6" s="16"/>
      <c r="AB6" s="16"/>
      <c r="AC6" s="16"/>
      <c r="AD6" s="16"/>
    </row>
    <row r="7" spans="1:30" ht="12.75" customHeight="1">
      <c r="A7" s="554">
        <v>2019</v>
      </c>
      <c r="C7" s="47">
        <v>211999.98700000002</v>
      </c>
      <c r="D7" s="47">
        <v>116324.061</v>
      </c>
      <c r="E7" s="47">
        <v>46219.005000000005</v>
      </c>
      <c r="F7" s="47">
        <v>42597.555</v>
      </c>
      <c r="G7" s="47">
        <v>3621.4500000000003</v>
      </c>
      <c r="H7" s="47">
        <v>3866.2349999999997</v>
      </c>
      <c r="I7" s="47">
        <v>8335.4850000000006</v>
      </c>
      <c r="J7" s="47">
        <v>36020.585999999996</v>
      </c>
      <c r="K7" s="655">
        <v>1234.615</v>
      </c>
      <c r="L7" s="60"/>
      <c r="M7" s="46"/>
      <c r="Q7" s="16"/>
      <c r="R7" s="16"/>
      <c r="S7" s="16"/>
      <c r="T7" s="16"/>
      <c r="U7" s="16"/>
      <c r="V7" s="16"/>
      <c r="W7" s="16"/>
      <c r="X7" s="16"/>
      <c r="Y7" s="16"/>
      <c r="Z7" s="16"/>
      <c r="AA7" s="16"/>
      <c r="AB7" s="16"/>
      <c r="AC7" s="16"/>
      <c r="AD7" s="16"/>
    </row>
    <row r="8" spans="1:30" ht="12.75" customHeight="1">
      <c r="A8" s="554" t="s">
        <v>94</v>
      </c>
      <c r="C8" s="47">
        <v>223362.715</v>
      </c>
      <c r="D8" s="47">
        <v>115898.329</v>
      </c>
      <c r="E8" s="47">
        <v>50860.218000000001</v>
      </c>
      <c r="F8" s="47">
        <v>47583.256000000001</v>
      </c>
      <c r="G8" s="47">
        <v>3276.962</v>
      </c>
      <c r="H8" s="47">
        <v>4900.4089999999997</v>
      </c>
      <c r="I8" s="47">
        <v>8950.9709999999995</v>
      </c>
      <c r="J8" s="47">
        <v>41556.563000000002</v>
      </c>
      <c r="K8" s="655">
        <v>1196.2249999999999</v>
      </c>
      <c r="L8" s="60"/>
      <c r="M8" s="46"/>
      <c r="Q8" s="16"/>
      <c r="R8" s="16"/>
      <c r="S8" s="16"/>
      <c r="T8" s="16"/>
      <c r="U8" s="16"/>
      <c r="V8" s="16"/>
      <c r="W8" s="16"/>
      <c r="X8" s="16"/>
      <c r="Y8" s="16"/>
      <c r="Z8" s="16"/>
      <c r="AA8" s="16"/>
      <c r="AB8" s="16"/>
      <c r="AC8" s="16"/>
      <c r="AD8" s="16"/>
    </row>
    <row r="9" spans="1:30" ht="12.75" customHeight="1">
      <c r="A9" s="554"/>
      <c r="B9" s="626"/>
      <c r="C9" s="661"/>
      <c r="D9" s="662"/>
      <c r="G9" s="662"/>
      <c r="H9" s="662"/>
      <c r="I9" s="662"/>
      <c r="J9" s="662"/>
      <c r="K9" s="122"/>
      <c r="L9" s="137"/>
      <c r="M9" s="137"/>
      <c r="N9" s="137"/>
      <c r="O9" s="137"/>
      <c r="P9" s="137"/>
      <c r="Q9" s="137"/>
      <c r="T9" s="16"/>
      <c r="U9" s="16"/>
      <c r="V9" s="16"/>
      <c r="W9" s="16"/>
      <c r="X9" s="16"/>
      <c r="Y9" s="16"/>
      <c r="Z9" s="16"/>
      <c r="AA9" s="16"/>
      <c r="AB9" s="16"/>
      <c r="AC9" s="16"/>
      <c r="AD9" s="16"/>
    </row>
    <row r="10" spans="1:30" ht="12.75" customHeight="1">
      <c r="A10" s="342" t="s">
        <v>94</v>
      </c>
      <c r="B10" s="629" t="s">
        <v>95</v>
      </c>
      <c r="C10" s="42">
        <v>187053.94200000004</v>
      </c>
      <c r="D10" s="42">
        <v>97444.120999999999</v>
      </c>
      <c r="E10" s="42">
        <v>43030.348999999995</v>
      </c>
      <c r="F10" s="42">
        <v>40235.426999999996</v>
      </c>
      <c r="G10" s="42">
        <v>2794.922</v>
      </c>
      <c r="H10" s="42">
        <v>4132.3829999999998</v>
      </c>
      <c r="I10" s="42">
        <v>7388.027000000001</v>
      </c>
      <c r="J10" s="42">
        <v>34013.94</v>
      </c>
      <c r="K10" s="659">
        <v>1045.1220000000001</v>
      </c>
      <c r="L10" s="138"/>
      <c r="M10" s="138"/>
      <c r="N10" s="138"/>
      <c r="O10" s="138"/>
      <c r="P10" s="138"/>
      <c r="Q10" s="138"/>
      <c r="R10" s="104"/>
      <c r="S10" s="104"/>
      <c r="T10" s="104"/>
      <c r="U10" s="16"/>
      <c r="V10" s="16"/>
      <c r="W10" s="16"/>
      <c r="X10" s="16"/>
      <c r="Y10" s="16"/>
      <c r="Z10" s="16"/>
      <c r="AA10" s="16"/>
      <c r="AB10" s="16"/>
      <c r="AC10" s="16"/>
      <c r="AD10" s="16"/>
    </row>
    <row r="11" spans="1:30" ht="12.75" customHeight="1">
      <c r="A11" s="342" t="s">
        <v>96</v>
      </c>
      <c r="B11" s="43" t="str">
        <f>B10</f>
        <v>Ene-oct</v>
      </c>
      <c r="C11" s="42">
        <v>175779.848</v>
      </c>
      <c r="D11" s="42">
        <v>88129.84</v>
      </c>
      <c r="E11" s="42">
        <v>42736.936999999998</v>
      </c>
      <c r="F11" s="42">
        <v>40119.603999999999</v>
      </c>
      <c r="G11" s="42">
        <v>2617.3330000000001</v>
      </c>
      <c r="H11" s="42">
        <v>4530.5959999999995</v>
      </c>
      <c r="I11" s="42">
        <v>6969.2690000000002</v>
      </c>
      <c r="J11" s="42">
        <v>32229.262999999999</v>
      </c>
      <c r="K11" s="659">
        <v>1183.943</v>
      </c>
      <c r="L11" s="80"/>
      <c r="M11" s="80"/>
      <c r="N11" s="80"/>
      <c r="O11" s="80"/>
      <c r="P11" s="80"/>
      <c r="Q11" s="80"/>
      <c r="R11" s="104"/>
      <c r="S11" s="104"/>
      <c r="T11" s="104"/>
      <c r="U11" s="16"/>
      <c r="V11" s="16"/>
      <c r="W11" s="16"/>
      <c r="X11" s="16"/>
      <c r="Y11" s="16"/>
      <c r="Z11" s="16"/>
      <c r="AA11" s="16"/>
      <c r="AB11" s="16"/>
      <c r="AC11" s="16"/>
      <c r="AD11" s="16"/>
    </row>
    <row r="12" spans="1:30" ht="12.75" customHeight="1">
      <c r="A12" s="163"/>
      <c r="B12" s="43"/>
      <c r="C12" s="661"/>
      <c r="D12" s="50"/>
      <c r="E12" s="50"/>
      <c r="F12" s="50"/>
      <c r="G12" s="42"/>
      <c r="H12" s="42"/>
      <c r="I12" s="42"/>
      <c r="J12" s="42"/>
      <c r="K12" s="659"/>
      <c r="L12" s="60"/>
      <c r="M12" s="60"/>
      <c r="O12" s="42"/>
      <c r="P12" s="42"/>
      <c r="Q12" s="16"/>
      <c r="R12" s="16"/>
      <c r="S12" s="16"/>
      <c r="T12" s="16"/>
      <c r="U12" s="16"/>
      <c r="V12" s="16"/>
      <c r="W12" s="16"/>
      <c r="X12" s="16"/>
      <c r="Y12" s="16"/>
      <c r="Z12" s="16"/>
      <c r="AA12" s="16"/>
      <c r="AB12" s="16"/>
      <c r="AC12" s="16"/>
      <c r="AD12" s="16"/>
    </row>
    <row r="13" spans="1:30" ht="12.75" customHeight="1">
      <c r="A13" s="342">
        <v>2018</v>
      </c>
      <c r="B13" s="43" t="s">
        <v>97</v>
      </c>
      <c r="C13" s="42">
        <v>16962.508000000002</v>
      </c>
      <c r="D13" s="42">
        <v>9694.1110000000008</v>
      </c>
      <c r="E13" s="42">
        <v>3480.8560000000002</v>
      </c>
      <c r="F13" s="42">
        <v>3239.672</v>
      </c>
      <c r="G13" s="42">
        <v>241.184</v>
      </c>
      <c r="H13" s="42">
        <v>304.20600000000002</v>
      </c>
      <c r="I13" s="42">
        <v>721.74300000000005</v>
      </c>
      <c r="J13" s="42">
        <v>2691.2930000000001</v>
      </c>
      <c r="K13" s="659">
        <v>70.299000000000007</v>
      </c>
      <c r="L13" s="93"/>
      <c r="M13" s="93"/>
      <c r="N13" s="93"/>
      <c r="O13" s="93"/>
      <c r="P13" s="93"/>
      <c r="Q13" s="93"/>
      <c r="R13" s="93"/>
      <c r="S13" s="93"/>
      <c r="T13" s="60"/>
      <c r="U13" s="16"/>
      <c r="V13" s="16"/>
      <c r="W13" s="16"/>
      <c r="X13" s="16"/>
      <c r="Y13" s="16"/>
      <c r="Z13" s="16"/>
      <c r="AA13" s="16"/>
      <c r="AB13" s="16"/>
      <c r="AC13" s="16"/>
      <c r="AD13" s="16"/>
    </row>
    <row r="14" spans="1:30" ht="12.75" customHeight="1">
      <c r="A14" s="342"/>
      <c r="B14" s="43" t="s">
        <v>98</v>
      </c>
      <c r="C14" s="42">
        <v>15640.866</v>
      </c>
      <c r="D14" s="42">
        <v>8979.2039999999997</v>
      </c>
      <c r="E14" s="42">
        <v>2984.663</v>
      </c>
      <c r="F14" s="42">
        <v>2736.5749999999998</v>
      </c>
      <c r="G14" s="42">
        <v>248.08799999999999</v>
      </c>
      <c r="H14" s="42">
        <v>298.28100000000001</v>
      </c>
      <c r="I14" s="42">
        <v>656.89599999999996</v>
      </c>
      <c r="J14" s="42">
        <v>2604.0230000000001</v>
      </c>
      <c r="K14" s="659">
        <v>117.79900000000001</v>
      </c>
      <c r="L14" s="93"/>
      <c r="M14" s="93"/>
      <c r="N14" s="93"/>
      <c r="O14" s="93"/>
      <c r="P14" s="42"/>
      <c r="Q14" s="42"/>
      <c r="R14" s="93"/>
      <c r="S14" s="93"/>
      <c r="T14" s="60"/>
      <c r="U14" s="16"/>
      <c r="V14" s="16"/>
      <c r="W14" s="16"/>
      <c r="X14" s="16"/>
      <c r="Y14" s="16"/>
      <c r="Z14" s="16"/>
      <c r="AA14" s="16"/>
      <c r="AB14" s="16"/>
      <c r="AC14" s="16"/>
      <c r="AD14" s="16"/>
    </row>
    <row r="15" spans="1:30" ht="12.75" customHeight="1">
      <c r="A15" s="342"/>
      <c r="B15" s="43" t="s">
        <v>99</v>
      </c>
      <c r="C15" s="42">
        <v>16673.218000000001</v>
      </c>
      <c r="D15" s="42">
        <v>9174.5779999999995</v>
      </c>
      <c r="E15" s="42">
        <v>3477.9450000000002</v>
      </c>
      <c r="F15" s="42">
        <v>3222.49</v>
      </c>
      <c r="G15" s="42">
        <v>255.45500000000001</v>
      </c>
      <c r="H15" s="42">
        <v>275.96199999999999</v>
      </c>
      <c r="I15" s="42">
        <v>732.27599999999995</v>
      </c>
      <c r="J15" s="42">
        <v>2900.5430000000001</v>
      </c>
      <c r="K15" s="659">
        <v>111.914</v>
      </c>
      <c r="L15" s="93"/>
      <c r="M15" s="93"/>
      <c r="N15" s="93"/>
      <c r="O15" s="93"/>
      <c r="P15" s="93"/>
      <c r="Q15" s="93"/>
      <c r="R15" s="93"/>
      <c r="S15" s="93"/>
      <c r="T15" s="60"/>
      <c r="U15" s="16"/>
      <c r="V15" s="16"/>
      <c r="W15" s="16"/>
      <c r="X15" s="16"/>
      <c r="Y15" s="16"/>
      <c r="Z15" s="16"/>
      <c r="AA15" s="16"/>
      <c r="AB15" s="16"/>
      <c r="AC15" s="16"/>
      <c r="AD15" s="16"/>
    </row>
    <row r="16" spans="1:30" ht="12.75" customHeight="1">
      <c r="A16" s="342"/>
      <c r="B16" s="43" t="s">
        <v>100</v>
      </c>
      <c r="C16" s="42">
        <v>17023.798999999999</v>
      </c>
      <c r="D16" s="42">
        <v>9081.0930000000008</v>
      </c>
      <c r="E16" s="42">
        <v>3979.703</v>
      </c>
      <c r="F16" s="42">
        <v>3623.6860000000001</v>
      </c>
      <c r="G16" s="42">
        <v>356.017</v>
      </c>
      <c r="H16" s="42">
        <v>324.423</v>
      </c>
      <c r="I16" s="42">
        <v>768.77</v>
      </c>
      <c r="J16" s="42">
        <v>2749.395</v>
      </c>
      <c r="K16" s="659">
        <v>120.41500000000001</v>
      </c>
      <c r="L16" s="93"/>
      <c r="M16" s="93"/>
      <c r="N16" s="93"/>
      <c r="O16" s="93"/>
      <c r="P16" s="93"/>
      <c r="Q16" s="93"/>
      <c r="R16" s="93"/>
      <c r="S16" s="93"/>
      <c r="T16" s="60"/>
      <c r="U16" s="16"/>
      <c r="V16" s="16"/>
      <c r="W16" s="16"/>
      <c r="X16" s="16"/>
      <c r="Y16" s="16"/>
      <c r="Z16" s="16"/>
      <c r="AA16" s="16"/>
      <c r="AB16" s="16"/>
      <c r="AC16" s="16"/>
      <c r="AD16" s="16"/>
    </row>
    <row r="17" spans="1:30" ht="12.75" customHeight="1">
      <c r="A17" s="342"/>
      <c r="B17" s="43" t="s">
        <v>101</v>
      </c>
      <c r="C17" s="42">
        <v>17809.353999999999</v>
      </c>
      <c r="D17" s="42">
        <v>9422.3009999999995</v>
      </c>
      <c r="E17" s="42">
        <v>4028.6089999999999</v>
      </c>
      <c r="F17" s="42">
        <v>3743.5720000000001</v>
      </c>
      <c r="G17" s="42">
        <v>285.03699999999998</v>
      </c>
      <c r="H17" s="42">
        <v>334.42899999999997</v>
      </c>
      <c r="I17" s="42">
        <v>672.03200000000004</v>
      </c>
      <c r="J17" s="42">
        <v>3186.8789999999999</v>
      </c>
      <c r="K17" s="659">
        <v>165.10400000000001</v>
      </c>
      <c r="L17" s="93"/>
      <c r="M17" s="93"/>
      <c r="N17" s="93"/>
      <c r="O17" s="93"/>
      <c r="P17" s="93"/>
      <c r="Q17" s="93"/>
      <c r="R17" s="93"/>
      <c r="S17" s="93"/>
      <c r="T17" s="60"/>
      <c r="U17" s="16"/>
      <c r="V17" s="16"/>
      <c r="W17" s="16"/>
      <c r="X17" s="16"/>
      <c r="Y17" s="16"/>
      <c r="Z17" s="16"/>
      <c r="AA17" s="16"/>
      <c r="AB17" s="16"/>
      <c r="AC17" s="16"/>
      <c r="AD17" s="16"/>
    </row>
    <row r="18" spans="1:30" ht="12.75" customHeight="1">
      <c r="A18" s="342"/>
      <c r="B18" s="43" t="s">
        <v>102</v>
      </c>
      <c r="C18" s="42">
        <v>17203.919000000002</v>
      </c>
      <c r="D18" s="42">
        <v>9418.0360000000001</v>
      </c>
      <c r="E18" s="42">
        <v>3871.35</v>
      </c>
      <c r="F18" s="42">
        <v>3579.0630000000001</v>
      </c>
      <c r="G18" s="42">
        <v>292.28699999999998</v>
      </c>
      <c r="H18" s="42">
        <v>357.97800000000001</v>
      </c>
      <c r="I18" s="42">
        <v>630.90700000000004</v>
      </c>
      <c r="J18" s="42"/>
      <c r="K18" s="659">
        <v>114.431</v>
      </c>
      <c r="L18" s="93"/>
      <c r="M18" s="93"/>
      <c r="N18" s="93"/>
      <c r="O18" s="93"/>
      <c r="P18" s="93"/>
      <c r="Q18" s="93"/>
      <c r="R18" s="93"/>
      <c r="S18" s="93"/>
      <c r="T18" s="60"/>
      <c r="U18" s="16"/>
      <c r="V18" s="16"/>
      <c r="W18" s="16"/>
      <c r="X18" s="16"/>
      <c r="Y18" s="16"/>
      <c r="Z18" s="16"/>
      <c r="AA18" s="16"/>
      <c r="AB18" s="16"/>
      <c r="AC18" s="16"/>
      <c r="AD18" s="16"/>
    </row>
    <row r="19" spans="1:30" ht="12.75" customHeight="1">
      <c r="A19" s="342"/>
      <c r="B19" s="43" t="s">
        <v>103</v>
      </c>
      <c r="C19" s="42">
        <v>15786.039000000001</v>
      </c>
      <c r="D19" s="42">
        <v>9306.6630000000005</v>
      </c>
      <c r="E19" s="42">
        <v>3070.982</v>
      </c>
      <c r="F19" s="42">
        <v>2781.96</v>
      </c>
      <c r="G19" s="42">
        <v>289.02199999999999</v>
      </c>
      <c r="H19" s="42">
        <v>397.42899999999997</v>
      </c>
      <c r="I19" s="42">
        <v>543.76300000000003</v>
      </c>
      <c r="J19" s="42">
        <v>2385.7730000000001</v>
      </c>
      <c r="K19" s="659">
        <v>81.429000000000002</v>
      </c>
      <c r="L19" s="93"/>
      <c r="M19" s="93"/>
      <c r="N19" s="93"/>
      <c r="O19" s="93"/>
      <c r="P19" s="93"/>
      <c r="Q19" s="93"/>
      <c r="R19" s="93"/>
      <c r="S19" s="93"/>
      <c r="T19" s="60"/>
      <c r="U19" s="16"/>
      <c r="V19" s="16"/>
      <c r="W19" s="16"/>
      <c r="X19" s="16"/>
      <c r="Y19" s="16"/>
      <c r="Z19" s="16"/>
      <c r="AA19" s="16"/>
      <c r="AB19" s="16"/>
      <c r="AC19" s="16"/>
      <c r="AD19" s="16"/>
    </row>
    <row r="20" spans="1:30" ht="12.75" customHeight="1">
      <c r="A20" s="342"/>
      <c r="B20" s="43" t="s">
        <v>104</v>
      </c>
      <c r="C20" s="42">
        <v>18725.771000000001</v>
      </c>
      <c r="D20" s="42">
        <v>11380.821</v>
      </c>
      <c r="E20" s="42">
        <v>3505.9830000000002</v>
      </c>
      <c r="F20" s="42">
        <v>3192.299</v>
      </c>
      <c r="G20" s="42">
        <v>313.68400000000003</v>
      </c>
      <c r="H20" s="42">
        <v>505.23099999999999</v>
      </c>
      <c r="I20" s="42">
        <v>656.55399999999997</v>
      </c>
      <c r="J20" s="42">
        <v>2520.0169999999998</v>
      </c>
      <c r="K20" s="659">
        <v>157.16499999999999</v>
      </c>
      <c r="L20" s="93"/>
      <c r="M20" s="93"/>
      <c r="N20" s="93"/>
      <c r="O20" s="93"/>
      <c r="P20" s="93"/>
      <c r="Q20" s="93"/>
      <c r="R20" s="93"/>
      <c r="S20" s="93"/>
      <c r="T20" s="60"/>
      <c r="U20" s="16"/>
      <c r="V20" s="16"/>
      <c r="W20" s="16"/>
      <c r="X20" s="16"/>
      <c r="Y20" s="16"/>
      <c r="Z20" s="16"/>
      <c r="AA20" s="16"/>
      <c r="AB20" s="16"/>
      <c r="AC20" s="16"/>
      <c r="AD20" s="16"/>
    </row>
    <row r="21" spans="1:30" ht="12.75" customHeight="1">
      <c r="A21" s="342"/>
      <c r="B21" s="43" t="s">
        <v>105</v>
      </c>
      <c r="C21" s="42">
        <v>14329.17</v>
      </c>
      <c r="D21" s="42">
        <v>8755.3940000000002</v>
      </c>
      <c r="E21" s="42">
        <v>2396.66</v>
      </c>
      <c r="F21" s="42">
        <v>2178.7420000000002</v>
      </c>
      <c r="G21" s="42">
        <v>217.91800000000001</v>
      </c>
      <c r="H21" s="42">
        <v>445.67599999999999</v>
      </c>
      <c r="I21" s="42">
        <v>598.88599999999997</v>
      </c>
      <c r="J21" s="42">
        <v>2083.1060000000002</v>
      </c>
      <c r="K21" s="659">
        <v>49.448</v>
      </c>
      <c r="L21" s="93"/>
      <c r="M21" s="93"/>
      <c r="N21" s="93"/>
      <c r="O21" s="93"/>
      <c r="P21" s="93"/>
      <c r="Q21" s="93"/>
      <c r="R21" s="93"/>
      <c r="S21" s="93"/>
      <c r="T21" s="60"/>
      <c r="U21" s="16"/>
      <c r="V21" s="16"/>
      <c r="W21" s="16"/>
      <c r="X21" s="16"/>
      <c r="Y21" s="16"/>
      <c r="Z21" s="16"/>
      <c r="AA21" s="16"/>
      <c r="AB21" s="16"/>
      <c r="AC21" s="16"/>
      <c r="AD21" s="16"/>
    </row>
    <row r="22" spans="1:30" ht="12.75" customHeight="1">
      <c r="A22" s="342"/>
      <c r="B22" s="43" t="s">
        <v>106</v>
      </c>
      <c r="C22" s="42">
        <v>17697.625</v>
      </c>
      <c r="D22" s="42">
        <v>10287.48</v>
      </c>
      <c r="E22" s="42">
        <v>3450.558</v>
      </c>
      <c r="F22" s="42">
        <v>3144.12</v>
      </c>
      <c r="G22" s="42">
        <v>306.43799999999999</v>
      </c>
      <c r="H22" s="42">
        <v>384.37700000000001</v>
      </c>
      <c r="I22" s="42">
        <v>760.32799999999997</v>
      </c>
      <c r="J22" s="42">
        <v>2775.5259999999998</v>
      </c>
      <c r="K22" s="659">
        <v>39.356000000000002</v>
      </c>
      <c r="L22" s="93"/>
      <c r="M22" s="93"/>
      <c r="N22" s="93"/>
      <c r="O22" s="93"/>
      <c r="P22" s="93"/>
      <c r="Q22" s="93"/>
      <c r="R22" s="93"/>
      <c r="S22" s="93"/>
      <c r="T22" s="60"/>
      <c r="U22" s="16"/>
      <c r="V22" s="16"/>
      <c r="W22" s="16"/>
      <c r="X22" s="16"/>
      <c r="Y22" s="16"/>
      <c r="Z22" s="16"/>
      <c r="AA22" s="16"/>
      <c r="AB22" s="16"/>
      <c r="AC22" s="16"/>
      <c r="AD22" s="16"/>
    </row>
    <row r="23" spans="1:30" ht="12.75" customHeight="1">
      <c r="A23" s="342"/>
      <c r="B23" s="43" t="s">
        <v>107</v>
      </c>
      <c r="C23" s="42">
        <v>16328.331</v>
      </c>
      <c r="D23" s="42">
        <v>9246.7950000000001</v>
      </c>
      <c r="E23" s="42">
        <v>3213.7510000000002</v>
      </c>
      <c r="F23" s="42">
        <v>2931.3539999999998</v>
      </c>
      <c r="G23" s="42">
        <v>282.39699999999999</v>
      </c>
      <c r="H23" s="42">
        <v>259.31099999999998</v>
      </c>
      <c r="I23" s="42">
        <v>749.23900000000003</v>
      </c>
      <c r="J23" s="42">
        <v>2807.34</v>
      </c>
      <c r="K23" s="659">
        <v>51.895000000000003</v>
      </c>
      <c r="L23" s="93"/>
      <c r="M23" s="93"/>
      <c r="N23" s="93"/>
      <c r="O23" s="93"/>
      <c r="P23" s="93"/>
      <c r="Q23" s="93"/>
      <c r="R23" s="93"/>
      <c r="S23" s="93"/>
      <c r="T23" s="60"/>
      <c r="U23" s="16"/>
      <c r="V23" s="16"/>
      <c r="W23" s="16"/>
      <c r="X23" s="16"/>
      <c r="Y23" s="16"/>
      <c r="Z23" s="16"/>
      <c r="AA23" s="16"/>
      <c r="AB23" s="16"/>
      <c r="AC23" s="16"/>
      <c r="AD23" s="16"/>
    </row>
    <row r="24" spans="1:30" ht="12.75" customHeight="1">
      <c r="A24" s="342"/>
      <c r="B24" s="43" t="s">
        <v>108</v>
      </c>
      <c r="C24" s="42">
        <v>16862.97</v>
      </c>
      <c r="D24" s="42">
        <v>9715.1710000000003</v>
      </c>
      <c r="E24" s="42">
        <v>3053.556</v>
      </c>
      <c r="F24" s="42">
        <v>2798.9189999999999</v>
      </c>
      <c r="G24" s="42">
        <v>254.637</v>
      </c>
      <c r="H24" s="42">
        <v>205.68600000000001</v>
      </c>
      <c r="I24" s="42">
        <v>636.22199999999998</v>
      </c>
      <c r="J24" s="42">
        <v>3189.9459999999999</v>
      </c>
      <c r="K24" s="659">
        <v>62.389000000000003</v>
      </c>
      <c r="L24" s="93"/>
      <c r="M24" s="93"/>
      <c r="N24" s="93"/>
      <c r="O24" s="93"/>
      <c r="P24" s="93"/>
      <c r="Q24" s="93"/>
      <c r="R24" s="93"/>
      <c r="S24" s="93"/>
      <c r="T24" s="60"/>
      <c r="U24" s="16"/>
      <c r="V24" s="16"/>
      <c r="W24" s="16"/>
      <c r="X24" s="16"/>
      <c r="Y24" s="16"/>
      <c r="Z24" s="16"/>
      <c r="AA24" s="16"/>
      <c r="AB24" s="16"/>
      <c r="AC24" s="16"/>
      <c r="AD24" s="16"/>
    </row>
    <row r="25" spans="1:30" ht="12.75" customHeight="1">
      <c r="A25" s="342"/>
      <c r="B25" s="43"/>
      <c r="C25" s="42"/>
      <c r="D25" s="42"/>
      <c r="E25" s="42"/>
      <c r="F25" s="42"/>
      <c r="G25" s="42"/>
      <c r="H25" s="42"/>
      <c r="I25" s="42"/>
      <c r="J25" s="42"/>
      <c r="K25" s="659"/>
      <c r="L25" s="93"/>
      <c r="M25" s="93"/>
      <c r="N25" s="93"/>
      <c r="O25" s="93"/>
      <c r="P25" s="93"/>
      <c r="Q25" s="93"/>
      <c r="R25" s="93"/>
      <c r="S25" s="93"/>
      <c r="T25" s="60"/>
      <c r="U25" s="16"/>
      <c r="V25" s="16"/>
      <c r="W25" s="16"/>
      <c r="X25" s="16"/>
      <c r="Y25" s="16"/>
      <c r="Z25" s="16"/>
      <c r="AA25" s="16"/>
      <c r="AB25" s="16"/>
      <c r="AC25" s="16"/>
      <c r="AD25" s="16"/>
    </row>
    <row r="26" spans="1:30" ht="12.75" customHeight="1">
      <c r="A26" s="342">
        <v>2019</v>
      </c>
      <c r="B26" s="43" t="s">
        <v>97</v>
      </c>
      <c r="C26" s="42">
        <v>17929.830999999998</v>
      </c>
      <c r="D26" s="42">
        <v>10039.769</v>
      </c>
      <c r="E26" s="42">
        <v>3596.0279999999998</v>
      </c>
      <c r="F26" s="42">
        <v>3377.75</v>
      </c>
      <c r="G26" s="42">
        <v>218.27799999999999</v>
      </c>
      <c r="H26" s="42">
        <v>221.02199999999999</v>
      </c>
      <c r="I26" s="42">
        <v>701.43700000000001</v>
      </c>
      <c r="J26" s="42">
        <v>3309.4229999999998</v>
      </c>
      <c r="K26" s="659">
        <v>62.152000000000001</v>
      </c>
      <c r="L26" s="93"/>
      <c r="M26" s="93"/>
      <c r="N26" s="93"/>
      <c r="O26" s="93"/>
      <c r="P26" s="93"/>
      <c r="Q26" s="93"/>
      <c r="R26" s="93"/>
      <c r="S26" s="93"/>
      <c r="T26" s="60"/>
      <c r="U26" s="16"/>
      <c r="V26" s="16"/>
      <c r="W26" s="16"/>
      <c r="X26" s="16"/>
      <c r="Y26" s="16"/>
      <c r="Z26" s="16"/>
      <c r="AA26" s="16"/>
      <c r="AB26" s="16"/>
      <c r="AC26" s="16"/>
      <c r="AD26" s="16"/>
    </row>
    <row r="27" spans="1:30" ht="12.75" customHeight="1">
      <c r="A27" s="342"/>
      <c r="B27" s="43" t="s">
        <v>98</v>
      </c>
      <c r="C27" s="42">
        <v>15986.379000000001</v>
      </c>
      <c r="D27" s="42">
        <v>9008.3389999999999</v>
      </c>
      <c r="E27" s="42">
        <v>3146.7840000000001</v>
      </c>
      <c r="F27" s="42">
        <v>2954.2979999999998</v>
      </c>
      <c r="G27" s="42">
        <v>192.48599999999999</v>
      </c>
      <c r="H27" s="42">
        <v>238.05500000000001</v>
      </c>
      <c r="I27" s="42">
        <v>662.57</v>
      </c>
      <c r="J27" s="42">
        <v>2856.884</v>
      </c>
      <c r="K27" s="659">
        <v>73.747</v>
      </c>
      <c r="L27" s="93"/>
      <c r="M27" s="93"/>
      <c r="N27" s="93"/>
      <c r="O27" s="93"/>
      <c r="P27" s="93"/>
      <c r="Q27" s="93"/>
      <c r="R27" s="93"/>
      <c r="S27" s="93"/>
      <c r="T27" s="60"/>
      <c r="U27" s="16"/>
      <c r="V27" s="16"/>
      <c r="W27" s="16"/>
      <c r="X27" s="16"/>
      <c r="Y27" s="16"/>
      <c r="Z27" s="16"/>
      <c r="AA27" s="16"/>
      <c r="AB27" s="16"/>
      <c r="AC27" s="16"/>
      <c r="AD27" s="16"/>
    </row>
    <row r="28" spans="1:30" ht="12.75" customHeight="1">
      <c r="A28" s="342"/>
      <c r="B28" s="43" t="s">
        <v>99</v>
      </c>
      <c r="C28" s="42">
        <v>17481.904999999999</v>
      </c>
      <c r="D28" s="42">
        <v>9793.2360000000008</v>
      </c>
      <c r="E28" s="42">
        <v>3551.3209999999999</v>
      </c>
      <c r="F28" s="42">
        <v>3314.9389999999999</v>
      </c>
      <c r="G28" s="42">
        <v>236.38200000000001</v>
      </c>
      <c r="H28" s="42">
        <v>189.28</v>
      </c>
      <c r="I28" s="42">
        <v>742.28599999999994</v>
      </c>
      <c r="J28" s="42">
        <v>3129.4679999999998</v>
      </c>
      <c r="K28" s="659">
        <v>76.313999999999993</v>
      </c>
      <c r="L28" s="93"/>
      <c r="M28" s="93"/>
      <c r="N28" s="93"/>
      <c r="O28" s="93"/>
      <c r="P28" s="93"/>
      <c r="Q28" s="93"/>
      <c r="R28" s="93"/>
      <c r="S28" s="93"/>
      <c r="T28" s="60"/>
      <c r="U28" s="16"/>
      <c r="V28" s="16"/>
      <c r="W28" s="16"/>
      <c r="X28" s="16"/>
      <c r="Y28" s="16"/>
      <c r="Z28" s="16"/>
      <c r="AA28" s="16"/>
      <c r="AB28" s="16"/>
      <c r="AC28" s="16"/>
      <c r="AD28" s="16"/>
    </row>
    <row r="29" spans="1:30" ht="12.75" customHeight="1">
      <c r="A29" s="342"/>
      <c r="B29" s="43" t="s">
        <v>100</v>
      </c>
      <c r="C29" s="42">
        <v>17305.428</v>
      </c>
      <c r="D29" s="42">
        <v>9207.9330000000009</v>
      </c>
      <c r="E29" s="42">
        <v>4066.8090000000002</v>
      </c>
      <c r="F29" s="42">
        <v>3765.6019999999999</v>
      </c>
      <c r="G29" s="42">
        <v>301.20699999999999</v>
      </c>
      <c r="H29" s="42">
        <v>218.15899999999999</v>
      </c>
      <c r="I29" s="42">
        <v>648.44000000000005</v>
      </c>
      <c r="J29" s="42">
        <v>3013.7350000000001</v>
      </c>
      <c r="K29" s="659">
        <v>150.352</v>
      </c>
      <c r="L29" s="93"/>
      <c r="M29" s="93"/>
      <c r="N29" s="93"/>
      <c r="O29" s="93"/>
      <c r="P29" s="93"/>
      <c r="Q29" s="93"/>
      <c r="R29" s="93"/>
      <c r="S29" s="93"/>
      <c r="T29" s="60"/>
      <c r="U29" s="16"/>
      <c r="V29" s="16"/>
      <c r="W29" s="16"/>
      <c r="X29" s="16"/>
      <c r="Y29" s="16"/>
      <c r="Z29" s="16"/>
      <c r="AA29" s="16"/>
      <c r="AB29" s="16"/>
      <c r="AC29" s="16"/>
      <c r="AD29" s="16"/>
    </row>
    <row r="30" spans="1:30" ht="12.75" customHeight="1">
      <c r="A30" s="342"/>
      <c r="B30" s="43" t="s">
        <v>101</v>
      </c>
      <c r="C30" s="42">
        <v>19372.206999999999</v>
      </c>
      <c r="D30" s="42">
        <v>10340.793</v>
      </c>
      <c r="E30" s="42">
        <v>4646.9139999999998</v>
      </c>
      <c r="F30" s="42">
        <v>4305.88</v>
      </c>
      <c r="G30" s="42">
        <v>341.03399999999999</v>
      </c>
      <c r="H30" s="42">
        <v>243.024</v>
      </c>
      <c r="I30" s="42">
        <v>726.84</v>
      </c>
      <c r="J30" s="42">
        <v>3271.0479999999998</v>
      </c>
      <c r="K30" s="659">
        <v>143.58799999999999</v>
      </c>
      <c r="L30" s="93"/>
      <c r="M30" s="93"/>
      <c r="N30" s="93"/>
      <c r="O30" s="93"/>
      <c r="P30" s="93"/>
      <c r="Q30" s="93"/>
      <c r="R30" s="93"/>
      <c r="S30" s="93"/>
      <c r="T30" s="60"/>
      <c r="U30" s="16"/>
      <c r="V30" s="16"/>
      <c r="W30" s="16"/>
      <c r="X30" s="16"/>
      <c r="Y30" s="16"/>
      <c r="Z30" s="16"/>
      <c r="AA30" s="16"/>
      <c r="AB30" s="16"/>
      <c r="AC30" s="16"/>
      <c r="AD30" s="16"/>
    </row>
    <row r="31" spans="1:30" ht="12.75" customHeight="1">
      <c r="A31" s="342"/>
      <c r="B31" s="43" t="s">
        <v>102</v>
      </c>
      <c r="C31" s="42">
        <v>17337.017</v>
      </c>
      <c r="D31" s="42">
        <v>9080.6389999999992</v>
      </c>
      <c r="E31" s="42">
        <v>4098.5950000000003</v>
      </c>
      <c r="F31" s="42">
        <v>3742.6529999999998</v>
      </c>
      <c r="G31" s="42">
        <v>355.94200000000001</v>
      </c>
      <c r="H31" s="42">
        <v>260.92200000000003</v>
      </c>
      <c r="I31" s="42">
        <v>676.43600000000004</v>
      </c>
      <c r="J31" s="42">
        <v>3092.5070000000001</v>
      </c>
      <c r="K31" s="659">
        <v>127.91800000000001</v>
      </c>
      <c r="L31" s="93"/>
      <c r="M31" s="93"/>
      <c r="N31" s="93"/>
      <c r="O31" s="93"/>
      <c r="P31" s="93"/>
      <c r="Q31" s="93"/>
      <c r="R31" s="93"/>
      <c r="S31" s="93"/>
      <c r="T31" s="60"/>
      <c r="U31" s="16"/>
      <c r="V31" s="16"/>
      <c r="W31" s="16"/>
      <c r="X31" s="16"/>
      <c r="Y31" s="16"/>
      <c r="Z31" s="16"/>
      <c r="AA31" s="16"/>
      <c r="AB31" s="16"/>
      <c r="AC31" s="16"/>
      <c r="AD31" s="16"/>
    </row>
    <row r="32" spans="1:30" ht="12.75" customHeight="1">
      <c r="A32" s="342"/>
      <c r="B32" s="43" t="s">
        <v>103</v>
      </c>
      <c r="C32" s="42">
        <v>18417.313999999998</v>
      </c>
      <c r="D32" s="42">
        <v>10655.233</v>
      </c>
      <c r="E32" s="42">
        <v>4059.8989999999999</v>
      </c>
      <c r="F32" s="42">
        <v>3782.7640000000001</v>
      </c>
      <c r="G32" s="42">
        <v>277.13499999999999</v>
      </c>
      <c r="H32" s="42">
        <v>383.428</v>
      </c>
      <c r="I32" s="42">
        <v>630.45799999999997</v>
      </c>
      <c r="J32" s="42">
        <v>2575.893</v>
      </c>
      <c r="K32" s="659">
        <v>112.40300000000001</v>
      </c>
      <c r="L32" s="93"/>
      <c r="M32" s="93"/>
      <c r="N32" s="93"/>
      <c r="O32" s="93"/>
      <c r="P32" s="93"/>
      <c r="Q32" s="93"/>
      <c r="R32" s="93"/>
      <c r="S32" s="93"/>
      <c r="T32" s="60"/>
      <c r="U32" s="16"/>
      <c r="V32" s="16"/>
      <c r="W32" s="16"/>
      <c r="X32" s="16"/>
      <c r="Y32" s="16"/>
      <c r="Z32" s="16"/>
      <c r="AA32" s="16"/>
      <c r="AB32" s="16"/>
      <c r="AC32" s="16"/>
      <c r="AD32" s="16"/>
    </row>
    <row r="33" spans="1:30" ht="12.75" customHeight="1">
      <c r="A33" s="342"/>
      <c r="B33" s="43" t="s">
        <v>104</v>
      </c>
      <c r="C33" s="42">
        <v>18489.975999999999</v>
      </c>
      <c r="D33" s="42">
        <v>10588.9</v>
      </c>
      <c r="E33" s="42">
        <v>3746.3330000000001</v>
      </c>
      <c r="F33" s="42">
        <v>3447.7890000000002</v>
      </c>
      <c r="G33" s="42">
        <v>298.54399999999998</v>
      </c>
      <c r="H33" s="42">
        <v>547.43499999999995</v>
      </c>
      <c r="I33" s="42">
        <v>700.65300000000002</v>
      </c>
      <c r="J33" s="42">
        <v>2753.5859999999998</v>
      </c>
      <c r="K33" s="659">
        <v>153.06899999999999</v>
      </c>
      <c r="L33" s="93"/>
      <c r="M33" s="93"/>
      <c r="N33" s="93"/>
      <c r="O33" s="93"/>
      <c r="P33" s="93"/>
      <c r="Q33" s="93"/>
      <c r="R33" s="93"/>
      <c r="S33" s="93"/>
      <c r="T33" s="60"/>
      <c r="U33" s="16"/>
      <c r="V33" s="16"/>
      <c r="W33" s="16"/>
      <c r="X33" s="16"/>
      <c r="Y33" s="16"/>
      <c r="Z33" s="16"/>
      <c r="AA33" s="16"/>
      <c r="AB33" s="16"/>
      <c r="AC33" s="16"/>
      <c r="AD33" s="16"/>
    </row>
    <row r="34" spans="1:30" ht="12.75" customHeight="1">
      <c r="A34" s="342"/>
      <c r="B34" s="43" t="s">
        <v>105</v>
      </c>
      <c r="C34" s="42">
        <v>15104.125</v>
      </c>
      <c r="D34" s="42">
        <v>8658.6200000000008</v>
      </c>
      <c r="E34" s="42">
        <v>3046.3310000000001</v>
      </c>
      <c r="F34" s="42">
        <v>2666.5709999999999</v>
      </c>
      <c r="G34" s="42">
        <v>379.76</v>
      </c>
      <c r="H34" s="42">
        <v>478.17599999999999</v>
      </c>
      <c r="I34" s="42">
        <v>656.27800000000002</v>
      </c>
      <c r="J34" s="42">
        <v>2192.9229999999998</v>
      </c>
      <c r="K34" s="659">
        <v>71.796999999999997</v>
      </c>
      <c r="L34" s="93"/>
      <c r="M34" s="93"/>
      <c r="N34" s="93"/>
      <c r="O34" s="93"/>
      <c r="P34" s="93"/>
      <c r="Q34" s="93"/>
      <c r="R34" s="93"/>
      <c r="S34" s="93"/>
      <c r="T34" s="60"/>
      <c r="U34" s="16"/>
      <c r="V34" s="16"/>
      <c r="W34" s="16"/>
      <c r="X34" s="16"/>
      <c r="Y34" s="16"/>
      <c r="Z34" s="16"/>
      <c r="AA34" s="16"/>
      <c r="AB34" s="16"/>
      <c r="AC34" s="16"/>
      <c r="AD34" s="16"/>
    </row>
    <row r="35" spans="1:30" ht="12.75" customHeight="1">
      <c r="A35" s="342"/>
      <c r="B35" s="43" t="s">
        <v>106</v>
      </c>
      <c r="C35" s="42">
        <v>17598.509999999998</v>
      </c>
      <c r="D35" s="42">
        <v>9387.4779999999992</v>
      </c>
      <c r="E35" s="42">
        <v>4065.123</v>
      </c>
      <c r="F35" s="42">
        <v>3650.3</v>
      </c>
      <c r="G35" s="42">
        <v>414.82299999999998</v>
      </c>
      <c r="H35" s="42">
        <v>412.92399999999998</v>
      </c>
      <c r="I35" s="42">
        <v>719.09900000000005</v>
      </c>
      <c r="J35" s="42">
        <v>2917.944</v>
      </c>
      <c r="K35" s="659">
        <v>95.941999999999993</v>
      </c>
      <c r="L35" s="93"/>
      <c r="M35" s="93"/>
      <c r="N35" s="93"/>
      <c r="O35" s="93"/>
      <c r="P35" s="93"/>
      <c r="Q35" s="93"/>
      <c r="R35" s="93"/>
      <c r="S35" s="93"/>
      <c r="T35" s="60"/>
      <c r="U35" s="16"/>
      <c r="V35" s="16"/>
      <c r="W35" s="16"/>
      <c r="X35" s="16"/>
      <c r="Y35" s="16"/>
      <c r="Z35" s="16"/>
      <c r="AA35" s="16"/>
      <c r="AB35" s="16"/>
      <c r="AC35" s="16"/>
      <c r="AD35" s="16"/>
    </row>
    <row r="36" spans="1:30" ht="12.75" customHeight="1">
      <c r="A36" s="342"/>
      <c r="B36" s="43" t="s">
        <v>107</v>
      </c>
      <c r="C36" s="42">
        <v>17503.72</v>
      </c>
      <c r="D36" s="630">
        <v>8955.277</v>
      </c>
      <c r="E36" s="42">
        <v>4063.511</v>
      </c>
      <c r="F36" s="42">
        <v>3761.4540000000002</v>
      </c>
      <c r="G36" s="42">
        <v>302.05700000000002</v>
      </c>
      <c r="H36" s="42">
        <v>366.26</v>
      </c>
      <c r="I36" s="42">
        <v>739.13400000000001</v>
      </c>
      <c r="J36" s="42">
        <v>3299.2060000000001</v>
      </c>
      <c r="K36" s="659">
        <v>80.331999999999994</v>
      </c>
      <c r="L36" s="93"/>
      <c r="M36" s="93"/>
      <c r="N36" s="93"/>
      <c r="O36" s="93"/>
      <c r="P36" s="93"/>
      <c r="Q36" s="93"/>
      <c r="R36" s="93"/>
      <c r="S36" s="93"/>
      <c r="T36" s="60"/>
      <c r="U36" s="16"/>
      <c r="V36" s="16"/>
      <c r="W36" s="16"/>
      <c r="X36" s="16"/>
      <c r="Y36" s="16"/>
      <c r="Z36" s="16"/>
      <c r="AA36" s="16"/>
      <c r="AB36" s="16"/>
      <c r="AC36" s="16"/>
      <c r="AD36" s="16"/>
    </row>
    <row r="37" spans="1:30" ht="12.75" customHeight="1">
      <c r="A37" s="342"/>
      <c r="B37" s="629" t="s">
        <v>108</v>
      </c>
      <c r="C37" s="42">
        <v>19473.575000000001</v>
      </c>
      <c r="D37" s="42">
        <v>10607.843999999999</v>
      </c>
      <c r="E37" s="42">
        <v>4131.357</v>
      </c>
      <c r="F37" s="42">
        <v>3827.5549999999998</v>
      </c>
      <c r="G37" s="42">
        <v>303.80200000000002</v>
      </c>
      <c r="H37" s="42">
        <v>307.55</v>
      </c>
      <c r="I37" s="42">
        <v>731.85400000000004</v>
      </c>
      <c r="J37" s="42">
        <v>3607.9690000000001</v>
      </c>
      <c r="K37" s="659">
        <v>87.001000000000005</v>
      </c>
      <c r="L37" s="93"/>
      <c r="M37" s="93"/>
      <c r="N37" s="93"/>
      <c r="O37" s="93"/>
      <c r="P37" s="93"/>
      <c r="Q37" s="93"/>
      <c r="R37" s="93"/>
      <c r="S37" s="93"/>
      <c r="T37" s="60"/>
      <c r="U37" s="16"/>
      <c r="V37" s="16"/>
      <c r="W37" s="16"/>
      <c r="X37" s="16"/>
      <c r="Y37" s="16"/>
      <c r="Z37" s="16"/>
      <c r="AA37" s="16"/>
      <c r="AB37" s="16"/>
      <c r="AC37" s="16"/>
      <c r="AD37" s="16"/>
    </row>
    <row r="38" spans="1:30" ht="12.75" customHeight="1">
      <c r="A38" s="342"/>
      <c r="B38" s="43"/>
      <c r="C38" s="42"/>
      <c r="D38" s="42"/>
      <c r="E38" s="42"/>
      <c r="F38" s="42"/>
      <c r="G38" s="42"/>
      <c r="H38" s="42"/>
      <c r="I38" s="42"/>
      <c r="J38" s="42"/>
      <c r="K38" s="659"/>
      <c r="L38" s="93"/>
      <c r="M38" s="93"/>
      <c r="N38" s="93"/>
      <c r="O38" s="93"/>
      <c r="P38" s="93"/>
      <c r="Q38" s="93"/>
      <c r="R38" s="93"/>
      <c r="S38" s="93"/>
      <c r="T38" s="60"/>
      <c r="U38" s="16"/>
      <c r="V38" s="16"/>
      <c r="W38" s="16"/>
      <c r="X38" s="16"/>
      <c r="Y38" s="16"/>
      <c r="Z38" s="16"/>
      <c r="AA38" s="16"/>
      <c r="AB38" s="16"/>
      <c r="AC38" s="16"/>
      <c r="AD38" s="16"/>
    </row>
    <row r="39" spans="1:30" ht="12.75" customHeight="1">
      <c r="A39" s="342" t="s">
        <v>94</v>
      </c>
      <c r="B39" s="43" t="s">
        <v>97</v>
      </c>
      <c r="C39" s="42">
        <v>19453.868999999999</v>
      </c>
      <c r="D39" s="42">
        <v>10446.315000000001</v>
      </c>
      <c r="E39" s="42">
        <v>3991.41</v>
      </c>
      <c r="F39" s="42">
        <v>3680.6840000000002</v>
      </c>
      <c r="G39" s="42">
        <v>310.726</v>
      </c>
      <c r="H39" s="42">
        <v>254.03899999999999</v>
      </c>
      <c r="I39" s="42">
        <v>819.67399999999998</v>
      </c>
      <c r="J39" s="42">
        <v>3870.2669999999998</v>
      </c>
      <c r="K39" s="659">
        <v>72.164000000000001</v>
      </c>
      <c r="L39" s="93"/>
      <c r="M39" s="93"/>
      <c r="N39" s="93"/>
      <c r="O39" s="93"/>
      <c r="P39" s="93"/>
      <c r="Q39" s="93"/>
      <c r="R39" s="93"/>
      <c r="S39" s="93"/>
      <c r="T39" s="60"/>
      <c r="U39" s="16"/>
      <c r="V39" s="16"/>
      <c r="W39" s="16"/>
      <c r="X39" s="16"/>
      <c r="Y39" s="16"/>
      <c r="Z39" s="16"/>
      <c r="AA39" s="16"/>
      <c r="AB39" s="16"/>
      <c r="AC39" s="16"/>
      <c r="AD39" s="16"/>
    </row>
    <row r="40" spans="1:30" ht="12.75" customHeight="1">
      <c r="A40" s="342"/>
      <c r="B40" s="43" t="s">
        <v>98</v>
      </c>
      <c r="C40" s="42">
        <v>18239.312999999998</v>
      </c>
      <c r="D40" s="42">
        <v>9469.1239999999998</v>
      </c>
      <c r="E40" s="42">
        <v>3885.9270000000001</v>
      </c>
      <c r="F40" s="42">
        <v>3602.6509999999998</v>
      </c>
      <c r="G40" s="42">
        <v>283.27600000000001</v>
      </c>
      <c r="H40" s="42">
        <v>245.02600000000001</v>
      </c>
      <c r="I40" s="42">
        <v>774.56799999999998</v>
      </c>
      <c r="J40" s="42">
        <v>3758.7910000000002</v>
      </c>
      <c r="K40" s="659">
        <v>105.877</v>
      </c>
      <c r="L40" s="93"/>
      <c r="M40" s="93"/>
      <c r="N40" s="93"/>
      <c r="O40" s="93"/>
      <c r="P40" s="93"/>
      <c r="Q40" s="93"/>
      <c r="R40" s="93"/>
      <c r="S40" s="93"/>
      <c r="T40" s="60"/>
      <c r="U40" s="16"/>
      <c r="V40" s="16"/>
      <c r="W40" s="16"/>
      <c r="X40" s="16"/>
      <c r="Y40" s="16"/>
      <c r="Z40" s="16"/>
      <c r="AA40" s="16"/>
      <c r="AB40" s="16"/>
      <c r="AC40" s="16"/>
      <c r="AD40" s="16"/>
    </row>
    <row r="41" spans="1:30" ht="12.75" customHeight="1">
      <c r="A41" s="342"/>
      <c r="B41" s="43" t="s">
        <v>99</v>
      </c>
      <c r="C41" s="42">
        <v>19560.233</v>
      </c>
      <c r="D41" s="42">
        <v>10152.165999999999</v>
      </c>
      <c r="E41" s="42">
        <v>4485.4179999999997</v>
      </c>
      <c r="F41" s="42">
        <v>4159.018</v>
      </c>
      <c r="G41" s="42">
        <v>326.39999999999998</v>
      </c>
      <c r="H41" s="42">
        <v>268.315</v>
      </c>
      <c r="I41" s="42">
        <v>756.10900000000004</v>
      </c>
      <c r="J41" s="42">
        <v>3756.0070000000001</v>
      </c>
      <c r="K41" s="659">
        <v>142.21799999999999</v>
      </c>
      <c r="L41" s="93"/>
      <c r="M41" s="93"/>
      <c r="N41" s="93"/>
      <c r="O41" s="93"/>
      <c r="P41" s="93"/>
      <c r="Q41" s="93"/>
      <c r="R41" s="93"/>
      <c r="S41" s="93"/>
      <c r="T41" s="60"/>
      <c r="U41" s="16"/>
      <c r="V41" s="16"/>
      <c r="W41" s="16"/>
      <c r="X41" s="16"/>
      <c r="Y41" s="16"/>
      <c r="Z41" s="16"/>
      <c r="AA41" s="16"/>
      <c r="AB41" s="16"/>
      <c r="AC41" s="16"/>
      <c r="AD41" s="16"/>
    </row>
    <row r="42" spans="1:30" ht="12.75" customHeight="1">
      <c r="A42" s="342"/>
      <c r="B42" s="43" t="s">
        <v>100</v>
      </c>
      <c r="C42" s="42">
        <v>16880.937999999998</v>
      </c>
      <c r="D42" s="42">
        <v>8344.2170000000006</v>
      </c>
      <c r="E42" s="42">
        <v>4516.5680000000002</v>
      </c>
      <c r="F42" s="42">
        <v>4231.8789999999999</v>
      </c>
      <c r="G42" s="42">
        <v>284.68900000000002</v>
      </c>
      <c r="H42" s="42">
        <v>158.48400000000001</v>
      </c>
      <c r="I42" s="42">
        <v>586.36800000000005</v>
      </c>
      <c r="J42" s="42">
        <v>3125.4290000000001</v>
      </c>
      <c r="K42" s="659">
        <v>149.87200000000001</v>
      </c>
      <c r="L42" s="93"/>
      <c r="M42" s="93"/>
      <c r="N42" s="93"/>
      <c r="O42" s="93"/>
      <c r="P42" s="93"/>
      <c r="Q42" s="93"/>
      <c r="R42" s="93"/>
      <c r="S42" s="93"/>
      <c r="T42" s="60"/>
      <c r="U42" s="16"/>
      <c r="V42" s="16"/>
      <c r="W42" s="16"/>
      <c r="X42" s="16"/>
      <c r="Y42" s="16"/>
      <c r="Z42" s="16"/>
      <c r="AA42" s="16"/>
      <c r="AB42" s="16"/>
      <c r="AC42" s="16"/>
      <c r="AD42" s="16"/>
    </row>
    <row r="43" spans="1:30" ht="12.75" customHeight="1">
      <c r="A43" s="342"/>
      <c r="B43" s="43" t="s">
        <v>101</v>
      </c>
      <c r="C43" s="42">
        <v>18144.112000000001</v>
      </c>
      <c r="D43" s="42">
        <v>9054.9650000000001</v>
      </c>
      <c r="E43" s="42">
        <v>4674.3900000000003</v>
      </c>
      <c r="F43" s="42">
        <v>4437.9350000000004</v>
      </c>
      <c r="G43" s="42">
        <v>236.45500000000001</v>
      </c>
      <c r="H43" s="42">
        <v>213.423</v>
      </c>
      <c r="I43" s="42">
        <v>643.85299999999995</v>
      </c>
      <c r="J43" s="42">
        <v>3431.7440000000001</v>
      </c>
      <c r="K43" s="659">
        <v>125.73699999999999</v>
      </c>
      <c r="L43" s="93"/>
      <c r="M43" s="93"/>
      <c r="N43" s="93"/>
      <c r="O43" s="93"/>
      <c r="P43" s="93"/>
      <c r="Q43" s="93"/>
      <c r="R43" s="93"/>
      <c r="S43" s="93"/>
      <c r="T43" s="60"/>
      <c r="U43" s="16"/>
      <c r="V43" s="16"/>
      <c r="W43" s="16"/>
      <c r="X43" s="16"/>
      <c r="Y43" s="16"/>
      <c r="Z43" s="16"/>
      <c r="AA43" s="16"/>
      <c r="AB43" s="16"/>
      <c r="AC43" s="16"/>
      <c r="AD43" s="16"/>
    </row>
    <row r="44" spans="1:30" ht="12.75" customHeight="1">
      <c r="A44" s="342"/>
      <c r="B44" s="43" t="s">
        <v>102</v>
      </c>
      <c r="C44" s="42">
        <v>19526.236000000001</v>
      </c>
      <c r="D44" s="42">
        <v>9825.4889999999996</v>
      </c>
      <c r="E44" s="42">
        <v>5024.5510000000004</v>
      </c>
      <c r="F44" s="42">
        <v>4801.049</v>
      </c>
      <c r="G44" s="42">
        <v>223.50200000000001</v>
      </c>
      <c r="H44" s="42">
        <v>363.47300000000001</v>
      </c>
      <c r="I44" s="42">
        <v>712.154</v>
      </c>
      <c r="J44" s="42">
        <v>3488.7130000000002</v>
      </c>
      <c r="K44" s="659">
        <v>111.85599999999999</v>
      </c>
      <c r="L44" s="93"/>
      <c r="M44" s="93"/>
      <c r="N44" s="93"/>
      <c r="O44" s="93"/>
      <c r="P44" s="93"/>
      <c r="Q44" s="93"/>
      <c r="R44" s="93"/>
      <c r="S44" s="93"/>
      <c r="T44" s="60"/>
      <c r="U44" s="16"/>
      <c r="V44" s="16"/>
      <c r="W44" s="16"/>
      <c r="X44" s="16"/>
      <c r="Y44" s="16"/>
      <c r="Z44" s="16"/>
      <c r="AA44" s="16"/>
      <c r="AB44" s="16"/>
      <c r="AC44" s="16"/>
      <c r="AD44" s="16"/>
    </row>
    <row r="45" spans="1:30" ht="12.75" customHeight="1">
      <c r="A45" s="342"/>
      <c r="B45" s="43" t="s">
        <v>103</v>
      </c>
      <c r="C45" s="42">
        <v>20103.13</v>
      </c>
      <c r="D45" s="42">
        <v>10691.876</v>
      </c>
      <c r="E45" s="42">
        <v>4803.8149999999996</v>
      </c>
      <c r="F45" s="42">
        <v>4557.6120000000001</v>
      </c>
      <c r="G45" s="42">
        <v>246.203</v>
      </c>
      <c r="H45" s="42">
        <v>607.64099999999996</v>
      </c>
      <c r="I45" s="42">
        <v>698.57100000000003</v>
      </c>
      <c r="J45" s="42">
        <v>3220.69</v>
      </c>
      <c r="K45" s="659">
        <v>80.537000000000006</v>
      </c>
      <c r="L45" s="93"/>
      <c r="M45" s="93"/>
      <c r="N45" s="93"/>
      <c r="O45" s="93"/>
      <c r="P45" s="93"/>
      <c r="Q45" s="93"/>
      <c r="R45" s="93"/>
      <c r="S45" s="93"/>
      <c r="T45" s="60"/>
      <c r="U45" s="16"/>
      <c r="V45" s="16"/>
      <c r="W45" s="16"/>
      <c r="X45" s="16"/>
      <c r="Y45" s="16"/>
      <c r="Z45" s="16"/>
      <c r="AA45" s="16"/>
      <c r="AB45" s="16"/>
      <c r="AC45" s="16"/>
      <c r="AD45" s="16"/>
    </row>
    <row r="46" spans="1:30" ht="12.75" customHeight="1">
      <c r="A46" s="342"/>
      <c r="B46" s="43" t="s">
        <v>104</v>
      </c>
      <c r="C46" s="42">
        <v>18842.042000000001</v>
      </c>
      <c r="D46" s="42">
        <v>10618.762000000001</v>
      </c>
      <c r="E46" s="42">
        <v>3664.3670000000002</v>
      </c>
      <c r="F46" s="42">
        <v>3355.634</v>
      </c>
      <c r="G46" s="42">
        <v>308.733</v>
      </c>
      <c r="H46" s="42">
        <v>738.68899999999996</v>
      </c>
      <c r="I46" s="42">
        <v>794.26</v>
      </c>
      <c r="J46" s="42">
        <v>2940.7240000000002</v>
      </c>
      <c r="K46" s="659">
        <v>85.24</v>
      </c>
      <c r="L46" s="93"/>
      <c r="M46" s="93"/>
      <c r="N46" s="93"/>
      <c r="O46" s="93"/>
      <c r="P46" s="93"/>
      <c r="Q46" s="93"/>
      <c r="R46" s="93"/>
      <c r="S46" s="93"/>
      <c r="T46" s="60"/>
      <c r="U46" s="16"/>
      <c r="V46" s="16"/>
      <c r="W46" s="16"/>
      <c r="X46" s="16"/>
      <c r="Y46" s="16"/>
      <c r="Z46" s="16"/>
      <c r="AA46" s="16"/>
      <c r="AB46" s="16"/>
      <c r="AC46" s="16"/>
      <c r="AD46" s="16"/>
    </row>
    <row r="47" spans="1:30" ht="12.75" customHeight="1">
      <c r="A47" s="342"/>
      <c r="B47" s="43" t="s">
        <v>105</v>
      </c>
      <c r="C47" s="42">
        <v>18919.276999999998</v>
      </c>
      <c r="D47" s="42">
        <v>10245.462</v>
      </c>
      <c r="E47" s="42">
        <v>3718.5450000000001</v>
      </c>
      <c r="F47" s="42">
        <v>3446.4659999999999</v>
      </c>
      <c r="G47" s="42">
        <v>272.07900000000001</v>
      </c>
      <c r="H47" s="42">
        <v>747.54399999999998</v>
      </c>
      <c r="I47" s="42">
        <v>826.13900000000001</v>
      </c>
      <c r="J47" s="42">
        <v>3284.0030000000002</v>
      </c>
      <c r="K47" s="659">
        <v>97.584000000000003</v>
      </c>
      <c r="L47" s="93"/>
      <c r="M47" s="93"/>
      <c r="N47" s="93"/>
      <c r="O47" s="93"/>
      <c r="P47" s="93"/>
      <c r="Q47" s="93"/>
      <c r="R47" s="93"/>
      <c r="S47" s="93"/>
      <c r="T47" s="60"/>
      <c r="U47" s="16"/>
      <c r="V47" s="16"/>
      <c r="W47" s="16"/>
      <c r="X47" s="16"/>
      <c r="Y47" s="16"/>
      <c r="Z47" s="16"/>
      <c r="AA47" s="16"/>
      <c r="AB47" s="16"/>
      <c r="AC47" s="16"/>
      <c r="AD47" s="16"/>
    </row>
    <row r="48" spans="1:30" ht="12.75" customHeight="1">
      <c r="A48" s="342"/>
      <c r="B48" s="43" t="s">
        <v>106</v>
      </c>
      <c r="C48" s="42">
        <v>17384.792000000001</v>
      </c>
      <c r="D48" s="42">
        <v>8595.7450000000008</v>
      </c>
      <c r="E48" s="42">
        <v>4265.3580000000002</v>
      </c>
      <c r="F48" s="42">
        <v>3962.4989999999998</v>
      </c>
      <c r="G48" s="42">
        <v>302.85899999999998</v>
      </c>
      <c r="H48" s="42">
        <v>535.74900000000002</v>
      </c>
      <c r="I48" s="42">
        <v>776.33100000000002</v>
      </c>
      <c r="J48" s="42">
        <v>3137.5720000000001</v>
      </c>
      <c r="K48" s="659">
        <v>74.037000000000006</v>
      </c>
      <c r="L48" s="93"/>
      <c r="M48" s="93"/>
      <c r="N48" s="93"/>
      <c r="O48" s="93"/>
      <c r="P48" s="93"/>
      <c r="Q48" s="93"/>
      <c r="R48" s="93"/>
      <c r="S48" s="93"/>
      <c r="T48" s="60"/>
      <c r="U48" s="16"/>
      <c r="V48" s="16"/>
      <c r="W48" s="16"/>
      <c r="X48" s="16"/>
      <c r="Y48" s="16"/>
      <c r="Z48" s="16"/>
      <c r="AA48" s="16"/>
      <c r="AB48" s="16"/>
      <c r="AC48" s="16"/>
      <c r="AD48" s="16"/>
    </row>
    <row r="49" spans="1:30" ht="12.75" customHeight="1">
      <c r="A49" s="342"/>
      <c r="B49" s="43" t="s">
        <v>107</v>
      </c>
      <c r="C49" s="42">
        <v>17225.050999999999</v>
      </c>
      <c r="D49" s="42">
        <v>8337.2119999999995</v>
      </c>
      <c r="E49" s="42">
        <v>4155.2690000000002</v>
      </c>
      <c r="F49" s="42">
        <v>3877.6529999999998</v>
      </c>
      <c r="G49" s="42">
        <v>277.61599999999999</v>
      </c>
      <c r="H49" s="42">
        <v>405.005</v>
      </c>
      <c r="I49" s="42">
        <v>797.29100000000005</v>
      </c>
      <c r="J49" s="42">
        <v>3463.48</v>
      </c>
      <c r="K49" s="659">
        <v>66.793999999999997</v>
      </c>
      <c r="L49" s="93"/>
      <c r="M49" s="93"/>
      <c r="N49" s="93"/>
      <c r="O49" s="93"/>
      <c r="P49" s="93"/>
      <c r="Q49" s="93"/>
      <c r="R49" s="93"/>
      <c r="S49" s="93"/>
      <c r="T49" s="60"/>
      <c r="U49" s="16"/>
      <c r="V49" s="16"/>
      <c r="W49" s="16"/>
      <c r="X49" s="16"/>
      <c r="Y49" s="16"/>
      <c r="Z49" s="16"/>
      <c r="AA49" s="16"/>
      <c r="AB49" s="16"/>
      <c r="AC49" s="16"/>
      <c r="AD49" s="16"/>
    </row>
    <row r="50" spans="1:30" ht="12.75" customHeight="1">
      <c r="A50" s="342"/>
      <c r="B50" s="43" t="s">
        <v>108</v>
      </c>
      <c r="C50" s="42">
        <v>19083.722000000002</v>
      </c>
      <c r="D50" s="42">
        <v>10116.995999999999</v>
      </c>
      <c r="E50" s="42">
        <v>3674.6</v>
      </c>
      <c r="F50" s="42">
        <v>3470.1759999999999</v>
      </c>
      <c r="G50" s="42">
        <v>204.42400000000001</v>
      </c>
      <c r="H50" s="42">
        <v>363.02100000000002</v>
      </c>
      <c r="I50" s="42">
        <v>765.65300000000002</v>
      </c>
      <c r="J50" s="42">
        <v>4079.143</v>
      </c>
      <c r="K50" s="659"/>
      <c r="L50" s="93"/>
      <c r="M50" s="93"/>
      <c r="N50" s="93"/>
      <c r="O50" s="93"/>
      <c r="P50" s="93"/>
      <c r="Q50" s="93"/>
      <c r="R50" s="93"/>
      <c r="S50" s="93"/>
      <c r="T50" s="60"/>
      <c r="U50" s="16"/>
      <c r="V50" s="16"/>
      <c r="W50" s="16"/>
      <c r="X50" s="16"/>
      <c r="Y50" s="16"/>
      <c r="Z50" s="16"/>
      <c r="AA50" s="16"/>
      <c r="AB50" s="16"/>
      <c r="AC50" s="16"/>
      <c r="AD50" s="16"/>
    </row>
    <row r="51" spans="1:30" ht="12.75" customHeight="1">
      <c r="A51" s="342"/>
      <c r="B51" s="43"/>
      <c r="C51" s="42"/>
      <c r="D51" s="42"/>
      <c r="E51" s="42"/>
      <c r="F51" s="42"/>
      <c r="G51" s="42"/>
      <c r="H51" s="42"/>
      <c r="I51" s="42"/>
      <c r="J51" s="42"/>
      <c r="K51" s="659"/>
      <c r="L51" s="93"/>
      <c r="M51" s="93"/>
      <c r="N51" s="93"/>
      <c r="O51" s="93"/>
      <c r="P51" s="93"/>
      <c r="Q51" s="93"/>
      <c r="R51" s="93"/>
      <c r="S51" s="93"/>
      <c r="T51" s="60"/>
      <c r="U51" s="16"/>
      <c r="V51" s="16"/>
      <c r="W51" s="16"/>
      <c r="X51" s="16"/>
      <c r="Y51" s="16"/>
      <c r="Z51" s="16"/>
      <c r="AA51" s="16"/>
      <c r="AB51" s="16"/>
      <c r="AC51" s="16"/>
      <c r="AD51" s="16"/>
    </row>
    <row r="52" spans="1:30" ht="12.75" customHeight="1">
      <c r="A52" s="663" t="s">
        <v>96</v>
      </c>
      <c r="B52" s="629" t="s">
        <v>97</v>
      </c>
      <c r="C52" s="42">
        <v>17244.643</v>
      </c>
      <c r="D52" s="42">
        <v>8970.9719999999998</v>
      </c>
      <c r="E52" s="42">
        <v>4042.0990000000002</v>
      </c>
      <c r="F52" s="42">
        <v>3790.7510000000002</v>
      </c>
      <c r="G52" s="42">
        <v>251.34800000000001</v>
      </c>
      <c r="H52" s="42">
        <v>300.22000000000003</v>
      </c>
      <c r="I52" s="42">
        <v>653.91800000000001</v>
      </c>
      <c r="J52" s="42">
        <v>3204.7550000000001</v>
      </c>
      <c r="K52" s="659">
        <v>72.679000000000002</v>
      </c>
      <c r="L52" s="93"/>
      <c r="M52" s="93"/>
      <c r="N52" s="93"/>
      <c r="O52" s="93"/>
      <c r="P52" s="93"/>
      <c r="Q52" s="93"/>
      <c r="R52" s="93"/>
      <c r="S52" s="93"/>
      <c r="T52" s="60"/>
      <c r="U52" s="16"/>
      <c r="V52" s="16"/>
      <c r="W52" s="16"/>
      <c r="X52" s="16"/>
      <c r="Y52" s="16"/>
      <c r="Z52" s="16"/>
      <c r="AA52" s="16"/>
      <c r="AB52" s="16"/>
      <c r="AC52" s="16"/>
      <c r="AD52" s="16"/>
    </row>
    <row r="53" spans="1:30" ht="12.75" customHeight="1">
      <c r="A53" s="663"/>
      <c r="B53" s="629" t="s">
        <v>98</v>
      </c>
      <c r="C53" s="42">
        <v>17452.965</v>
      </c>
      <c r="D53" s="42">
        <v>8973.6260000000002</v>
      </c>
      <c r="E53" s="42">
        <v>4041.279</v>
      </c>
      <c r="F53" s="42">
        <v>3747.2170000000001</v>
      </c>
      <c r="G53" s="42">
        <v>294.06200000000001</v>
      </c>
      <c r="H53" s="42">
        <v>300.69200000000001</v>
      </c>
      <c r="I53" s="42">
        <v>711.08299999999997</v>
      </c>
      <c r="J53" s="42">
        <v>3329.19</v>
      </c>
      <c r="K53" s="659">
        <v>97.094999999999999</v>
      </c>
      <c r="L53" s="93"/>
      <c r="M53" s="93"/>
      <c r="N53" s="93"/>
      <c r="O53" s="93"/>
      <c r="P53" s="93"/>
      <c r="Q53" s="93"/>
      <c r="R53" s="93"/>
      <c r="S53" s="93"/>
      <c r="T53" s="60"/>
      <c r="U53" s="16"/>
      <c r="V53" s="16"/>
      <c r="W53" s="16"/>
      <c r="X53" s="16"/>
      <c r="Y53" s="16"/>
      <c r="Z53" s="16"/>
      <c r="AA53" s="16"/>
      <c r="AB53" s="16"/>
      <c r="AC53" s="16"/>
      <c r="AD53" s="16"/>
    </row>
    <row r="54" spans="1:30" ht="12.75" customHeight="1">
      <c r="A54" s="663"/>
      <c r="B54" s="629" t="s">
        <v>99</v>
      </c>
      <c r="C54" s="42">
        <v>19879.752</v>
      </c>
      <c r="D54" s="42">
        <v>9968.8070000000007</v>
      </c>
      <c r="E54" s="42">
        <v>4813.2539999999999</v>
      </c>
      <c r="F54" s="42">
        <v>4471.6769999999997</v>
      </c>
      <c r="G54" s="42">
        <v>341.577</v>
      </c>
      <c r="H54" s="42">
        <v>345.43900000000002</v>
      </c>
      <c r="I54" s="42">
        <v>943.04700000000003</v>
      </c>
      <c r="J54" s="42">
        <v>3682.95</v>
      </c>
      <c r="K54" s="659">
        <v>126.255</v>
      </c>
      <c r="L54" s="93"/>
      <c r="M54" s="93"/>
      <c r="N54" s="93"/>
      <c r="O54" s="93"/>
      <c r="P54" s="93"/>
      <c r="Q54" s="93"/>
      <c r="R54" s="93"/>
      <c r="S54" s="93"/>
      <c r="T54" s="60"/>
      <c r="U54" s="16"/>
      <c r="V54" s="16"/>
      <c r="W54" s="16"/>
      <c r="X54" s="16"/>
      <c r="Y54" s="16"/>
      <c r="Z54" s="16"/>
      <c r="AA54" s="16"/>
      <c r="AB54" s="16"/>
      <c r="AC54" s="16"/>
      <c r="AD54" s="16"/>
    </row>
    <row r="55" spans="1:30" ht="12.75" customHeight="1">
      <c r="A55" s="663"/>
      <c r="B55" s="629" t="s">
        <v>100</v>
      </c>
      <c r="C55" s="42">
        <v>17343.127</v>
      </c>
      <c r="D55" s="42">
        <v>8600.4560000000001</v>
      </c>
      <c r="E55" s="42">
        <v>3588.7620000000002</v>
      </c>
      <c r="F55" s="42">
        <v>3296.0590000000002</v>
      </c>
      <c r="G55" s="42">
        <v>292.70299999999997</v>
      </c>
      <c r="H55" s="42">
        <v>290.63799999999998</v>
      </c>
      <c r="I55" s="42">
        <v>719.322</v>
      </c>
      <c r="J55" s="42">
        <v>3991.2469999999998</v>
      </c>
      <c r="K55" s="659">
        <v>152.702</v>
      </c>
      <c r="L55" s="93"/>
      <c r="M55" s="93"/>
      <c r="N55" s="93"/>
      <c r="O55" s="93"/>
      <c r="P55" s="93"/>
      <c r="Q55" s="93"/>
      <c r="R55" s="93"/>
      <c r="S55" s="93"/>
      <c r="T55" s="60"/>
      <c r="U55" s="16"/>
      <c r="V55" s="16"/>
      <c r="W55" s="16"/>
      <c r="X55" s="16"/>
      <c r="Y55" s="16"/>
      <c r="Z55" s="16"/>
      <c r="AA55" s="16"/>
      <c r="AB55" s="16"/>
      <c r="AC55" s="16"/>
      <c r="AD55" s="16"/>
    </row>
    <row r="56" spans="1:30" ht="12.75" customHeight="1">
      <c r="A56" s="663"/>
      <c r="B56" s="629" t="s">
        <v>101</v>
      </c>
      <c r="C56" s="42">
        <v>18240.559000000001</v>
      </c>
      <c r="D56" s="42">
        <v>8638.4650000000001</v>
      </c>
      <c r="E56" s="42">
        <v>4941.6899999999996</v>
      </c>
      <c r="F56" s="42">
        <v>4656.8919999999998</v>
      </c>
      <c r="G56" s="42">
        <v>284.798</v>
      </c>
      <c r="H56" s="42">
        <v>362.05599999999998</v>
      </c>
      <c r="I56" s="42">
        <v>685.48699999999997</v>
      </c>
      <c r="J56" s="42">
        <v>3374.5450000000001</v>
      </c>
      <c r="K56" s="659">
        <v>238.316</v>
      </c>
      <c r="L56" s="93"/>
      <c r="M56" s="93"/>
      <c r="N56" s="93"/>
      <c r="O56" s="93"/>
      <c r="P56" s="93"/>
      <c r="Q56" s="93"/>
      <c r="R56" s="93"/>
      <c r="S56" s="93"/>
      <c r="T56" s="60"/>
      <c r="U56" s="16"/>
      <c r="V56" s="16"/>
      <c r="W56" s="16"/>
      <c r="X56" s="16"/>
      <c r="Y56" s="16"/>
      <c r="Z56" s="16"/>
      <c r="AA56" s="16"/>
      <c r="AB56" s="16"/>
      <c r="AC56" s="16"/>
      <c r="AD56" s="16"/>
    </row>
    <row r="57" spans="1:30" ht="12.75" customHeight="1">
      <c r="A57" s="663"/>
      <c r="B57" s="629" t="s">
        <v>102</v>
      </c>
      <c r="C57" s="42">
        <v>18951.348999999998</v>
      </c>
      <c r="D57" s="42">
        <v>8870.5830000000005</v>
      </c>
      <c r="E57" s="42">
        <v>5375.415</v>
      </c>
      <c r="F57" s="42">
        <v>5125.0590000000002</v>
      </c>
      <c r="G57" s="42">
        <v>250.35599999999999</v>
      </c>
      <c r="H57" s="42">
        <v>495.13400000000001</v>
      </c>
      <c r="I57" s="42">
        <v>658.86099999999999</v>
      </c>
      <c r="J57" s="42">
        <v>3414.3539999999998</v>
      </c>
      <c r="K57" s="659">
        <v>137.00200000000001</v>
      </c>
      <c r="L57" s="93"/>
      <c r="M57" s="93"/>
      <c r="N57" s="93"/>
      <c r="O57" s="93"/>
      <c r="P57" s="93"/>
      <c r="Q57" s="93"/>
      <c r="R57" s="93"/>
      <c r="S57" s="93"/>
      <c r="T57" s="60"/>
      <c r="U57" s="16"/>
      <c r="V57" s="16"/>
      <c r="W57" s="16"/>
      <c r="X57" s="16"/>
      <c r="Y57" s="16"/>
      <c r="Z57" s="16"/>
      <c r="AA57" s="16"/>
      <c r="AB57" s="16"/>
      <c r="AC57" s="16"/>
      <c r="AD57" s="16"/>
    </row>
    <row r="58" spans="1:30" ht="12.75" customHeight="1">
      <c r="A58" s="663"/>
      <c r="B58" s="629" t="s">
        <v>103</v>
      </c>
      <c r="C58" s="42">
        <v>18290.690999999999</v>
      </c>
      <c r="D58" s="42">
        <v>8947.2710000000006</v>
      </c>
      <c r="E58" s="42">
        <v>4674.5079999999998</v>
      </c>
      <c r="F58" s="42">
        <v>4400.576</v>
      </c>
      <c r="G58" s="42">
        <v>273.93200000000002</v>
      </c>
      <c r="H58" s="42">
        <v>712.29399999999998</v>
      </c>
      <c r="I58" s="42">
        <v>653.96199999999999</v>
      </c>
      <c r="J58" s="42">
        <v>3198.857</v>
      </c>
      <c r="K58" s="659">
        <v>103.79900000000001</v>
      </c>
      <c r="L58" s="93"/>
      <c r="M58" s="93"/>
      <c r="N58" s="93"/>
      <c r="O58" s="93"/>
      <c r="P58" s="93"/>
      <c r="Q58" s="93"/>
      <c r="R58" s="93"/>
      <c r="S58" s="93"/>
      <c r="T58" s="60"/>
      <c r="U58" s="16"/>
      <c r="V58" s="16"/>
      <c r="W58" s="16"/>
      <c r="X58" s="16"/>
      <c r="Y58" s="16"/>
      <c r="Z58" s="16"/>
      <c r="AA58" s="16"/>
      <c r="AB58" s="16"/>
      <c r="AC58" s="16"/>
      <c r="AD58" s="16"/>
    </row>
    <row r="59" spans="1:30" ht="12.75" customHeight="1">
      <c r="A59" s="663"/>
      <c r="B59" s="629" t="s">
        <v>104</v>
      </c>
      <c r="C59" s="42">
        <v>18259.665000000001</v>
      </c>
      <c r="D59" s="42">
        <v>9510.2749999999996</v>
      </c>
      <c r="E59" s="42">
        <v>4288.3379999999997</v>
      </c>
      <c r="F59" s="42">
        <v>4016.25</v>
      </c>
      <c r="G59" s="42">
        <v>272.08800000000002</v>
      </c>
      <c r="H59" s="42">
        <v>684.61500000000001</v>
      </c>
      <c r="I59" s="42">
        <v>681.55399999999997</v>
      </c>
      <c r="J59" s="42">
        <v>2992.239</v>
      </c>
      <c r="K59" s="659">
        <v>102.64400000000001</v>
      </c>
      <c r="L59" s="93"/>
      <c r="M59" s="93"/>
      <c r="N59" s="93"/>
      <c r="O59" s="93"/>
      <c r="P59" s="93"/>
      <c r="Q59" s="93"/>
      <c r="R59" s="93"/>
      <c r="S59" s="93"/>
      <c r="T59" s="60"/>
      <c r="U59" s="16"/>
      <c r="V59" s="16"/>
      <c r="W59" s="16"/>
      <c r="X59" s="16"/>
      <c r="Y59" s="16"/>
      <c r="Z59" s="16"/>
      <c r="AA59" s="16"/>
      <c r="AB59" s="16"/>
      <c r="AC59" s="16"/>
      <c r="AD59" s="16"/>
    </row>
    <row r="60" spans="1:30" ht="12.75" customHeight="1">
      <c r="A60" s="663"/>
      <c r="B60" s="629" t="s">
        <v>105</v>
      </c>
      <c r="C60" s="42">
        <v>15874.3</v>
      </c>
      <c r="D60" s="42">
        <v>8405.9</v>
      </c>
      <c r="E60" s="42">
        <v>3410.8</v>
      </c>
      <c r="F60" s="42">
        <v>3219.3</v>
      </c>
      <c r="G60" s="42">
        <v>191.5</v>
      </c>
      <c r="H60" s="42">
        <v>637.79999999999995</v>
      </c>
      <c r="I60" s="42">
        <v>708.4</v>
      </c>
      <c r="J60" s="42">
        <v>2626.1</v>
      </c>
      <c r="K60" s="659">
        <v>85.4</v>
      </c>
      <c r="L60" s="93"/>
      <c r="M60" s="93"/>
      <c r="N60" s="93"/>
      <c r="O60" s="93"/>
      <c r="P60" s="93"/>
      <c r="Q60" s="93"/>
      <c r="R60" s="93"/>
      <c r="S60" s="93"/>
      <c r="T60" s="60"/>
      <c r="U60" s="16"/>
      <c r="V60" s="16"/>
      <c r="W60" s="16"/>
      <c r="X60" s="16"/>
      <c r="Y60" s="16"/>
      <c r="Z60" s="16"/>
      <c r="AA60" s="16"/>
      <c r="AB60" s="16"/>
      <c r="AC60" s="16"/>
      <c r="AD60" s="16"/>
    </row>
    <row r="61" spans="1:30" ht="12.75" customHeight="1" thickBot="1">
      <c r="A61" s="663"/>
      <c r="B61" s="629" t="s">
        <v>106</v>
      </c>
      <c r="C61" s="42">
        <v>14242.78</v>
      </c>
      <c r="D61" s="42">
        <v>7243.52</v>
      </c>
      <c r="E61" s="42">
        <v>3560.7860000000001</v>
      </c>
      <c r="F61" s="42">
        <v>3395.8339999999998</v>
      </c>
      <c r="G61" s="42">
        <v>164.952</v>
      </c>
      <c r="H61" s="42">
        <v>401.71800000000002</v>
      </c>
      <c r="I61" s="42">
        <v>553.66600000000005</v>
      </c>
      <c r="J61" s="42">
        <v>2415.0210000000002</v>
      </c>
      <c r="K61" s="659">
        <v>68.069000000000003</v>
      </c>
      <c r="L61" s="368"/>
      <c r="M61" s="368"/>
      <c r="N61" s="368"/>
      <c r="O61" s="368"/>
      <c r="P61" s="368"/>
      <c r="Q61" s="368"/>
      <c r="R61" s="368"/>
      <c r="S61" s="368"/>
      <c r="T61" s="368"/>
      <c r="U61" s="16"/>
      <c r="V61" s="16"/>
      <c r="W61" s="16"/>
      <c r="X61" s="16"/>
      <c r="Y61" s="16"/>
      <c r="Z61" s="16"/>
      <c r="AA61" s="16"/>
      <c r="AB61" s="16"/>
      <c r="AC61" s="16"/>
      <c r="AD61" s="16"/>
    </row>
    <row r="62" spans="1:30" ht="12.75" customHeight="1">
      <c r="A62" s="770" t="s">
        <v>116</v>
      </c>
      <c r="B62" s="771"/>
      <c r="C62" s="99">
        <f>((C11-C10)/C10)*100</f>
        <v>-6.0271886705280124</v>
      </c>
      <c r="D62" s="99">
        <f t="shared" ref="D62:K62" si="0">((D11-D10)/D10)*100</f>
        <v>-9.5585869156744749</v>
      </c>
      <c r="E62" s="99">
        <f t="shared" si="0"/>
        <v>-0.68187222929564584</v>
      </c>
      <c r="F62" s="99">
        <f t="shared" si="0"/>
        <v>-0.28786323058034574</v>
      </c>
      <c r="G62" s="99">
        <f t="shared" si="0"/>
        <v>-6.3539876962577111</v>
      </c>
      <c r="H62" s="99">
        <f t="shared" si="0"/>
        <v>9.6364010789900103</v>
      </c>
      <c r="I62" s="99">
        <f t="shared" si="0"/>
        <v>-5.6680626640915177</v>
      </c>
      <c r="J62" s="99">
        <f t="shared" si="0"/>
        <v>-5.2468987715036928</v>
      </c>
      <c r="K62" s="245">
        <f t="shared" si="0"/>
        <v>13.282755506055743</v>
      </c>
      <c r="L62" s="104"/>
      <c r="M62" s="104"/>
      <c r="N62" s="104"/>
      <c r="O62" s="104"/>
      <c r="P62" s="104"/>
      <c r="Q62" s="104"/>
      <c r="R62" s="104"/>
      <c r="S62" s="104"/>
      <c r="T62" s="104"/>
      <c r="U62" s="16"/>
      <c r="V62" s="16"/>
      <c r="W62" s="16"/>
      <c r="X62" s="16"/>
      <c r="Y62" s="16"/>
      <c r="Z62" s="16"/>
      <c r="AA62" s="16"/>
      <c r="AB62" s="16"/>
      <c r="AC62" s="16"/>
      <c r="AD62" s="16"/>
    </row>
    <row r="63" spans="1:30" ht="12.75" customHeight="1">
      <c r="A63" s="494" t="s">
        <v>110</v>
      </c>
      <c r="B63" s="54"/>
      <c r="C63" s="495">
        <f>(C61-C60)/C60*100</f>
        <v>-10.277744530467476</v>
      </c>
      <c r="D63" s="495">
        <f t="shared" ref="D63:K63" si="1">(D61-D60)/D60*100</f>
        <v>-13.82814451754124</v>
      </c>
      <c r="E63" s="495">
        <f t="shared" si="1"/>
        <v>4.3973847777647439</v>
      </c>
      <c r="F63" s="495">
        <f t="shared" si="1"/>
        <v>5.4836144503463373</v>
      </c>
      <c r="G63" s="495">
        <f t="shared" si="1"/>
        <v>-13.863185378590078</v>
      </c>
      <c r="H63" s="495">
        <f t="shared" si="1"/>
        <v>-37.015051740357471</v>
      </c>
      <c r="I63" s="495">
        <f t="shared" si="1"/>
        <v>-21.84274421230942</v>
      </c>
      <c r="J63" s="495">
        <f t="shared" si="1"/>
        <v>-8.0377365675335941</v>
      </c>
      <c r="K63" s="506">
        <f t="shared" si="1"/>
        <v>-20.293911007025763</v>
      </c>
      <c r="L63" s="104"/>
      <c r="M63" s="104"/>
      <c r="N63" s="104"/>
      <c r="O63" s="104"/>
      <c r="P63" s="104"/>
      <c r="Q63" s="104"/>
      <c r="R63" s="104"/>
      <c r="S63" s="104"/>
      <c r="T63" s="104"/>
      <c r="U63" s="16"/>
      <c r="V63" s="16"/>
      <c r="W63" s="16"/>
      <c r="X63" s="16"/>
      <c r="Y63" s="16"/>
      <c r="Z63" s="16"/>
      <c r="AA63" s="16"/>
      <c r="AB63" s="16"/>
      <c r="AC63" s="16"/>
      <c r="AD63" s="16"/>
    </row>
    <row r="64" spans="1:30" ht="12.75" customHeight="1" thickBot="1">
      <c r="A64" s="768" t="s">
        <v>111</v>
      </c>
      <c r="B64" s="769"/>
      <c r="C64" s="415">
        <f>((C61-C48)/C48)*100</f>
        <v>-18.07333674167629</v>
      </c>
      <c r="D64" s="415">
        <f t="shared" ref="D64:K64" si="2">((D61-D48)/D48)*100</f>
        <v>-15.731329861460527</v>
      </c>
      <c r="E64" s="415">
        <f t="shared" si="2"/>
        <v>-16.518472775321559</v>
      </c>
      <c r="F64" s="415">
        <f t="shared" si="2"/>
        <v>-14.300697615318009</v>
      </c>
      <c r="G64" s="415">
        <f t="shared" si="2"/>
        <v>-45.535050964310116</v>
      </c>
      <c r="H64" s="415">
        <f t="shared" si="2"/>
        <v>-25.017498866073478</v>
      </c>
      <c r="I64" s="415">
        <f t="shared" si="2"/>
        <v>-28.681709219392239</v>
      </c>
      <c r="J64" s="415">
        <f t="shared" si="2"/>
        <v>-23.028985470293588</v>
      </c>
      <c r="K64" s="507">
        <f t="shared" si="2"/>
        <v>-8.0608344476410476</v>
      </c>
      <c r="L64" s="104"/>
      <c r="M64" s="104"/>
      <c r="N64" s="104"/>
      <c r="O64" s="104"/>
      <c r="P64" s="104"/>
      <c r="Q64" s="104"/>
      <c r="R64" s="104"/>
      <c r="S64" s="104"/>
      <c r="T64" s="104"/>
      <c r="U64" s="104"/>
      <c r="V64" s="16"/>
      <c r="W64" s="16"/>
      <c r="X64" s="16"/>
      <c r="Y64" s="16"/>
      <c r="Z64" s="16"/>
      <c r="AA64" s="16"/>
      <c r="AB64" s="16"/>
      <c r="AC64" s="16"/>
      <c r="AD64" s="16"/>
    </row>
    <row r="65" spans="1:185" ht="12.75" customHeight="1">
      <c r="A65" s="117" t="s">
        <v>112</v>
      </c>
      <c r="C65" s="46"/>
      <c r="D65" s="46"/>
      <c r="E65" s="46"/>
      <c r="F65" s="46"/>
      <c r="G65" s="46"/>
      <c r="H65" s="46"/>
      <c r="I65" s="652"/>
      <c r="J65" s="652"/>
      <c r="K65" s="123"/>
      <c r="N65" s="16"/>
      <c r="O65" s="16"/>
      <c r="P65" s="16"/>
      <c r="Q65" s="16"/>
      <c r="R65" s="16"/>
      <c r="S65" s="16"/>
      <c r="T65" s="16"/>
      <c r="U65" s="16"/>
      <c r="V65" s="16"/>
      <c r="W65" s="16"/>
      <c r="X65" s="16"/>
      <c r="Y65" s="16"/>
      <c r="Z65" s="16"/>
      <c r="AA65" s="16"/>
      <c r="AB65" s="16"/>
      <c r="AC65" s="16"/>
      <c r="AD65" s="16"/>
    </row>
    <row r="66" spans="1:185" ht="12.75" customHeight="1" thickBot="1">
      <c r="A66" s="118" t="s">
        <v>113</v>
      </c>
      <c r="B66" s="119"/>
      <c r="C66" s="120"/>
      <c r="D66" s="120"/>
      <c r="E66" s="120"/>
      <c r="F66" s="120"/>
      <c r="G66" s="120"/>
      <c r="H66" s="120"/>
      <c r="I66" s="120"/>
      <c r="J66" s="120"/>
      <c r="K66" s="121"/>
      <c r="N66" s="16"/>
      <c r="O66" s="16"/>
      <c r="P66" s="16"/>
      <c r="Q66" s="16"/>
      <c r="R66" s="16"/>
      <c r="S66" s="16"/>
      <c r="T66" s="16"/>
      <c r="U66" s="16"/>
      <c r="V66" s="16"/>
      <c r="W66" s="16"/>
      <c r="X66" s="16"/>
      <c r="Y66" s="16"/>
      <c r="Z66" s="16"/>
      <c r="AA66" s="16"/>
      <c r="AB66" s="16"/>
      <c r="AC66" s="16"/>
      <c r="AD66" s="16"/>
    </row>
    <row r="67" spans="1:185" ht="12.75" customHeight="1">
      <c r="A67" s="58"/>
      <c r="B67" s="57"/>
      <c r="K67" s="162"/>
      <c r="L67" s="16"/>
      <c r="M67" s="16"/>
      <c r="N67" s="16"/>
      <c r="O67" s="16"/>
      <c r="P67" s="16"/>
      <c r="Q67" s="16"/>
      <c r="R67" s="16"/>
      <c r="S67" s="16"/>
      <c r="T67" s="16"/>
      <c r="U67" s="16"/>
      <c r="V67" s="16"/>
      <c r="W67" s="16"/>
      <c r="X67" s="16"/>
      <c r="Y67" s="16"/>
      <c r="Z67" s="16"/>
      <c r="AA67" s="16"/>
      <c r="AB67" s="16"/>
      <c r="AC67" s="16"/>
      <c r="AD67" s="16"/>
    </row>
    <row r="68" spans="1:185" ht="12.75" customHeight="1">
      <c r="A68" s="58"/>
      <c r="B68" s="57"/>
      <c r="C68" s="42"/>
      <c r="D68" s="42"/>
      <c r="E68" s="42"/>
      <c r="F68" s="42"/>
      <c r="G68" s="42"/>
      <c r="H68" s="42"/>
      <c r="I68" s="42"/>
      <c r="J68" s="42"/>
      <c r="K68" s="42"/>
      <c r="AB68" s="16"/>
      <c r="AC68" s="16"/>
      <c r="AD68" s="16"/>
    </row>
    <row r="69" spans="1:185" ht="12.75" customHeight="1">
      <c r="A69" s="58"/>
      <c r="B69" s="57"/>
      <c r="C69" s="102"/>
      <c r="D69" s="102"/>
      <c r="E69" s="102"/>
      <c r="F69" s="102"/>
      <c r="G69" s="102"/>
      <c r="H69" s="102"/>
      <c r="I69" s="102"/>
      <c r="J69" s="102"/>
      <c r="K69" s="102"/>
      <c r="AB69" s="16"/>
      <c r="AC69" s="16"/>
      <c r="AD69" s="16"/>
    </row>
    <row r="70" spans="1:185" ht="12.75" customHeight="1">
      <c r="A70" s="58"/>
      <c r="B70" s="57"/>
      <c r="C70" s="102"/>
      <c r="D70" s="102"/>
      <c r="E70" s="102"/>
      <c r="F70" s="102"/>
      <c r="G70" s="102"/>
      <c r="H70" s="102"/>
      <c r="I70" s="102"/>
      <c r="J70" s="102"/>
      <c r="K70" s="102"/>
    </row>
    <row r="71" spans="1:185" ht="12.75" customHeight="1">
      <c r="C71" s="102"/>
      <c r="D71" s="102"/>
      <c r="E71" s="102"/>
      <c r="F71" s="94"/>
      <c r="G71" s="94"/>
      <c r="H71" s="94"/>
      <c r="I71" s="94"/>
      <c r="J71" s="94"/>
      <c r="K71" s="94"/>
    </row>
    <row r="72" spans="1:185" ht="12.75" customHeight="1"/>
    <row r="73" spans="1:185" ht="12.75" customHeight="1">
      <c r="D73" s="45"/>
      <c r="E73" s="45"/>
      <c r="F73" s="45"/>
    </row>
    <row r="74" spans="1:185" ht="12.75" customHeight="1">
      <c r="D74" s="45"/>
      <c r="E74" s="45"/>
    </row>
    <row r="75" spans="1:185">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row>
    <row r="76" spans="1:185">
      <c r="A76" s="16"/>
      <c r="B76" s="16"/>
      <c r="C76" s="45"/>
      <c r="G76" s="45"/>
      <c r="H76" s="45"/>
      <c r="I76" s="45"/>
      <c r="J76" s="45"/>
      <c r="K76" s="45"/>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row>
    <row r="77" spans="1:185">
      <c r="A77" s="16"/>
      <c r="B77" s="16"/>
      <c r="C77" s="45"/>
      <c r="G77" s="45"/>
      <c r="H77" s="45"/>
      <c r="I77" s="45"/>
      <c r="J77" s="45"/>
      <c r="K77" s="45"/>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row>
    <row r="78" spans="1:185">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c r="FQ78" s="20"/>
      <c r="FR78" s="20"/>
      <c r="FS78" s="20"/>
      <c r="FT78" s="20"/>
      <c r="FU78" s="20"/>
      <c r="FV78" s="20"/>
      <c r="FW78" s="20"/>
      <c r="FX78" s="20"/>
      <c r="FY78" s="20"/>
      <c r="FZ78" s="20"/>
      <c r="GA78" s="20"/>
      <c r="GB78" s="20"/>
      <c r="GC78" s="20"/>
    </row>
    <row r="79" spans="1:185">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c r="FQ79" s="20"/>
      <c r="FR79" s="20"/>
      <c r="FS79" s="20"/>
      <c r="FT79" s="20"/>
      <c r="FU79" s="20"/>
      <c r="FV79" s="20"/>
      <c r="FW79" s="20"/>
      <c r="FX79" s="20"/>
      <c r="FY79" s="20"/>
      <c r="FZ79" s="20"/>
      <c r="GA79" s="20"/>
      <c r="GB79" s="20"/>
      <c r="GC79" s="20"/>
    </row>
    <row r="80" spans="1:185">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c r="FQ80" s="20"/>
      <c r="FR80" s="20"/>
      <c r="FS80" s="20"/>
      <c r="FT80" s="20"/>
      <c r="FU80" s="20"/>
      <c r="FV80" s="20"/>
      <c r="FW80" s="20"/>
      <c r="FX80" s="20"/>
      <c r="FY80" s="20"/>
      <c r="FZ80" s="20"/>
      <c r="GA80" s="20"/>
      <c r="GB80" s="20"/>
      <c r="GC80" s="20"/>
    </row>
    <row r="81" spans="13:185">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c r="FQ81" s="20"/>
      <c r="FR81" s="20"/>
      <c r="FS81" s="20"/>
      <c r="FT81" s="20"/>
      <c r="FU81" s="20"/>
      <c r="FV81" s="20"/>
      <c r="FW81" s="20"/>
      <c r="FX81" s="20"/>
      <c r="FY81" s="20"/>
      <c r="FZ81" s="20"/>
      <c r="GA81" s="20"/>
      <c r="GB81" s="20"/>
      <c r="GC81" s="20"/>
    </row>
    <row r="82" spans="13:185">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row>
    <row r="83" spans="13:185" ht="12.75" customHeight="1"/>
    <row r="84" spans="13:185" ht="12.75" customHeight="1">
      <c r="M84" s="16"/>
      <c r="N84" s="16"/>
      <c r="O84" s="16"/>
      <c r="P84" s="16"/>
      <c r="Q84" s="16"/>
      <c r="R84" s="16"/>
      <c r="S84" s="16"/>
      <c r="T84" s="16"/>
      <c r="U84" s="16"/>
      <c r="V84" s="16"/>
      <c r="W84" s="16"/>
      <c r="X84" s="16"/>
      <c r="Y84" s="16"/>
      <c r="Z84" s="16"/>
      <c r="AA84" s="16"/>
      <c r="AB84" s="16"/>
      <c r="AC84" s="16"/>
      <c r="AD84" s="16"/>
    </row>
    <row r="85" spans="13:185" ht="12.75" customHeight="1">
      <c r="M85" s="16"/>
      <c r="N85" s="16"/>
      <c r="O85" s="16"/>
      <c r="P85" s="16"/>
      <c r="Q85" s="16"/>
      <c r="R85" s="16"/>
      <c r="S85" s="16"/>
      <c r="T85" s="16"/>
      <c r="U85" s="16"/>
      <c r="V85" s="16"/>
      <c r="W85" s="16"/>
      <c r="X85" s="16"/>
      <c r="Y85" s="16"/>
      <c r="Z85" s="16"/>
      <c r="AA85" s="16"/>
      <c r="AB85" s="16"/>
      <c r="AC85" s="16"/>
      <c r="AD85" s="16"/>
    </row>
    <row r="86" spans="13:185" ht="12.75" customHeight="1">
      <c r="M86" s="16"/>
      <c r="N86" s="16"/>
      <c r="O86" s="16"/>
      <c r="P86" s="16"/>
      <c r="Q86" s="16"/>
      <c r="R86" s="16"/>
      <c r="S86" s="16"/>
      <c r="T86" s="16"/>
      <c r="U86" s="16"/>
      <c r="V86" s="16"/>
      <c r="W86" s="16"/>
      <c r="X86" s="16"/>
      <c r="Y86" s="16"/>
      <c r="Z86" s="16"/>
      <c r="AA86" s="16"/>
      <c r="AB86" s="16"/>
      <c r="AC86" s="16"/>
      <c r="AD86" s="16"/>
    </row>
    <row r="87" spans="13:185" ht="12.75" customHeight="1">
      <c r="M87" s="16"/>
      <c r="N87" s="16"/>
      <c r="O87" s="16"/>
      <c r="P87" s="16"/>
      <c r="Q87" s="16"/>
      <c r="R87" s="16"/>
      <c r="S87" s="16"/>
      <c r="T87" s="16"/>
      <c r="U87" s="16"/>
      <c r="V87" s="16"/>
      <c r="W87" s="16"/>
      <c r="X87" s="16"/>
      <c r="Y87" s="16"/>
      <c r="Z87" s="16"/>
      <c r="AA87" s="16"/>
      <c r="AB87" s="16"/>
      <c r="AC87" s="16"/>
      <c r="AD87" s="16"/>
    </row>
    <row r="88" spans="13:185" ht="12.75" customHeight="1">
      <c r="M88" s="16"/>
      <c r="N88" s="16"/>
      <c r="O88" s="16"/>
      <c r="P88" s="16"/>
      <c r="Q88" s="16"/>
      <c r="R88" s="16"/>
      <c r="S88" s="16"/>
      <c r="T88" s="16"/>
      <c r="U88" s="16"/>
      <c r="V88" s="16"/>
      <c r="W88" s="16"/>
      <c r="X88" s="16"/>
      <c r="Y88" s="16"/>
      <c r="Z88" s="16"/>
      <c r="AA88" s="16"/>
      <c r="AB88" s="16"/>
      <c r="AC88" s="16"/>
      <c r="AD88" s="16"/>
    </row>
    <row r="89" spans="13:185" ht="12.75" customHeight="1">
      <c r="M89" s="16"/>
      <c r="N89" s="16"/>
      <c r="O89" s="16"/>
      <c r="P89" s="16"/>
      <c r="Q89" s="16"/>
      <c r="R89" s="16"/>
      <c r="S89" s="16"/>
      <c r="T89" s="16"/>
      <c r="U89" s="16"/>
      <c r="V89" s="16"/>
      <c r="W89" s="16"/>
      <c r="X89" s="16"/>
      <c r="Y89" s="16"/>
      <c r="Z89" s="16"/>
      <c r="AA89" s="16"/>
      <c r="AB89" s="16"/>
      <c r="AC89" s="16"/>
      <c r="AD89" s="16"/>
    </row>
    <row r="90" spans="13:185" ht="12.75" customHeight="1">
      <c r="M90" s="16"/>
      <c r="N90" s="16"/>
      <c r="O90" s="16"/>
      <c r="P90" s="16"/>
      <c r="Q90" s="16"/>
      <c r="R90" s="16"/>
      <c r="S90" s="16"/>
      <c r="T90" s="16"/>
      <c r="U90" s="16"/>
      <c r="V90" s="16"/>
      <c r="W90" s="16"/>
      <c r="X90" s="16"/>
      <c r="Y90" s="16"/>
      <c r="Z90" s="16"/>
      <c r="AA90" s="16"/>
      <c r="AB90" s="16"/>
      <c r="AC90" s="16"/>
      <c r="AD90" s="16"/>
    </row>
    <row r="91" spans="13:185" ht="12.75" customHeight="1">
      <c r="M91" s="16"/>
      <c r="N91" s="16"/>
      <c r="O91" s="16"/>
      <c r="P91" s="16"/>
      <c r="Q91" s="16"/>
      <c r="R91" s="16"/>
      <c r="S91" s="16"/>
      <c r="T91" s="16"/>
      <c r="U91" s="16"/>
      <c r="V91" s="16"/>
      <c r="W91" s="16"/>
      <c r="X91" s="16"/>
      <c r="Y91" s="16"/>
      <c r="Z91" s="16"/>
      <c r="AA91" s="16"/>
      <c r="AB91" s="16"/>
      <c r="AC91" s="16"/>
      <c r="AD91" s="16"/>
    </row>
    <row r="92" spans="13:185" ht="12.75" customHeight="1">
      <c r="M92" s="16"/>
      <c r="N92" s="16"/>
      <c r="O92" s="16"/>
      <c r="P92" s="16"/>
      <c r="Q92" s="16"/>
      <c r="R92" s="16"/>
      <c r="S92" s="16"/>
      <c r="T92" s="16"/>
      <c r="U92" s="16"/>
      <c r="V92" s="16"/>
      <c r="W92" s="16"/>
      <c r="X92" s="16"/>
      <c r="Y92" s="16"/>
      <c r="Z92" s="16"/>
      <c r="AA92" s="16"/>
      <c r="AB92" s="16"/>
      <c r="AC92" s="16"/>
      <c r="AD92" s="16"/>
    </row>
    <row r="93" spans="13:185" ht="12.75" customHeight="1">
      <c r="M93" s="16"/>
      <c r="N93" s="16"/>
      <c r="O93" s="16"/>
      <c r="P93" s="16"/>
      <c r="Q93" s="16"/>
      <c r="R93" s="16"/>
      <c r="S93" s="16"/>
      <c r="T93" s="16"/>
      <c r="U93" s="16"/>
      <c r="V93" s="16"/>
      <c r="W93" s="16"/>
      <c r="X93" s="16"/>
      <c r="Y93" s="16"/>
      <c r="Z93" s="16"/>
      <c r="AA93" s="16"/>
      <c r="AB93" s="16"/>
      <c r="AC93" s="16"/>
      <c r="AD93" s="16"/>
    </row>
    <row r="94" spans="13:185" ht="12.75" customHeight="1">
      <c r="M94" s="16"/>
      <c r="N94" s="16"/>
      <c r="O94" s="16"/>
      <c r="P94" s="16"/>
      <c r="Q94" s="16"/>
      <c r="R94" s="16"/>
      <c r="S94" s="16"/>
      <c r="T94" s="16"/>
      <c r="U94" s="16"/>
      <c r="V94" s="16"/>
      <c r="W94" s="16"/>
      <c r="X94" s="16"/>
      <c r="Y94" s="16"/>
      <c r="Z94" s="16"/>
      <c r="AA94" s="16"/>
      <c r="AB94" s="16"/>
      <c r="AC94" s="16"/>
      <c r="AD94" s="16"/>
    </row>
    <row r="95" spans="13:185" ht="12.75" customHeight="1">
      <c r="M95" s="16"/>
      <c r="N95" s="16"/>
      <c r="O95" s="16"/>
      <c r="P95" s="16"/>
      <c r="Q95" s="16"/>
      <c r="R95" s="16"/>
      <c r="S95" s="16"/>
      <c r="T95" s="16"/>
      <c r="U95" s="16"/>
      <c r="V95" s="16"/>
      <c r="W95" s="16"/>
      <c r="X95" s="16"/>
      <c r="Y95" s="16"/>
      <c r="Z95" s="16"/>
      <c r="AA95" s="16"/>
      <c r="AB95" s="16"/>
      <c r="AC95" s="16"/>
      <c r="AD95" s="16"/>
    </row>
    <row r="96" spans="13:185" ht="12.75" customHeight="1">
      <c r="M96" s="16"/>
      <c r="N96" s="16"/>
      <c r="O96" s="16"/>
      <c r="P96" s="16"/>
      <c r="Q96" s="16"/>
      <c r="R96" s="16"/>
      <c r="S96" s="16"/>
      <c r="T96" s="16"/>
      <c r="U96" s="16"/>
      <c r="V96" s="16"/>
      <c r="W96" s="16"/>
      <c r="X96" s="16"/>
      <c r="Y96" s="16"/>
      <c r="Z96" s="16"/>
      <c r="AA96" s="16"/>
      <c r="AB96" s="16"/>
      <c r="AC96" s="16"/>
      <c r="AD96" s="16"/>
    </row>
    <row r="97" spans="1:30" ht="12.75" customHeight="1">
      <c r="L97" s="49"/>
      <c r="M97" s="16"/>
      <c r="N97" s="16"/>
      <c r="O97" s="16"/>
      <c r="P97" s="16"/>
      <c r="Q97" s="16"/>
      <c r="R97" s="16"/>
      <c r="S97" s="16"/>
      <c r="T97" s="16"/>
      <c r="U97" s="16"/>
      <c r="V97" s="16"/>
      <c r="W97" s="16"/>
      <c r="X97" s="16"/>
      <c r="Y97" s="16"/>
      <c r="Z97" s="16"/>
      <c r="AA97" s="16"/>
      <c r="AB97" s="16"/>
      <c r="AC97" s="16"/>
      <c r="AD97" s="16"/>
    </row>
    <row r="98" spans="1:30" ht="12.75" customHeight="1">
      <c r="L98" s="49"/>
      <c r="M98" s="16"/>
      <c r="N98" s="16"/>
      <c r="O98" s="16"/>
      <c r="P98" s="16"/>
      <c r="Q98" s="16"/>
      <c r="R98" s="16"/>
      <c r="S98" s="16"/>
      <c r="T98" s="16"/>
      <c r="U98" s="16"/>
      <c r="V98" s="16"/>
      <c r="W98" s="16"/>
      <c r="X98" s="16"/>
      <c r="Y98" s="16"/>
      <c r="Z98" s="16"/>
      <c r="AA98" s="16"/>
      <c r="AB98" s="16"/>
      <c r="AC98" s="16"/>
      <c r="AD98" s="16"/>
    </row>
    <row r="99" spans="1:30" ht="12.75" customHeight="1">
      <c r="M99" s="16"/>
      <c r="N99" s="16"/>
      <c r="O99" s="16"/>
      <c r="P99" s="16"/>
      <c r="Q99" s="16"/>
      <c r="R99" s="16"/>
      <c r="S99" s="16"/>
      <c r="T99" s="16"/>
      <c r="U99" s="16"/>
      <c r="V99" s="16"/>
      <c r="W99" s="16"/>
      <c r="X99" s="16"/>
      <c r="Y99" s="16"/>
      <c r="Z99" s="16"/>
      <c r="AA99" s="16"/>
      <c r="AB99" s="16"/>
      <c r="AC99" s="16"/>
      <c r="AD99" s="16"/>
    </row>
    <row r="100" spans="1:30" ht="12.75" customHeight="1">
      <c r="D100" s="16"/>
      <c r="E100" s="16"/>
      <c r="F100" s="16"/>
      <c r="L100" s="16"/>
      <c r="M100" s="16"/>
      <c r="N100" s="16"/>
      <c r="O100" s="16"/>
      <c r="P100" s="16"/>
      <c r="Q100" s="16"/>
      <c r="R100" s="16"/>
      <c r="S100" s="16"/>
      <c r="T100" s="16"/>
      <c r="U100" s="16"/>
      <c r="V100" s="16"/>
      <c r="W100" s="16"/>
      <c r="X100" s="16"/>
      <c r="Y100" s="16"/>
      <c r="Z100" s="16"/>
      <c r="AA100" s="16"/>
      <c r="AB100" s="16"/>
      <c r="AC100" s="16"/>
      <c r="AD100" s="16"/>
    </row>
    <row r="101" spans="1:30" ht="12.75" customHeight="1">
      <c r="D101" s="16"/>
      <c r="E101" s="16"/>
      <c r="F101" s="16"/>
      <c r="L101" s="16"/>
      <c r="M101" s="16"/>
      <c r="N101" s="16"/>
      <c r="O101" s="16"/>
      <c r="P101" s="16"/>
      <c r="Q101" s="16"/>
      <c r="R101" s="16"/>
      <c r="S101" s="16"/>
      <c r="T101" s="16"/>
      <c r="U101" s="16"/>
      <c r="V101" s="16"/>
      <c r="W101" s="16"/>
      <c r="X101" s="16"/>
      <c r="Y101" s="16"/>
      <c r="Z101" s="16"/>
      <c r="AA101" s="16"/>
      <c r="AB101" s="16"/>
      <c r="AC101" s="16"/>
      <c r="AD101" s="16"/>
    </row>
    <row r="102" spans="1:30" ht="12.75" customHeight="1">
      <c r="L102" s="16"/>
      <c r="M102" s="16"/>
      <c r="N102" s="16"/>
      <c r="O102" s="16"/>
      <c r="P102" s="16"/>
      <c r="Q102" s="16"/>
      <c r="R102" s="16"/>
      <c r="S102" s="16"/>
      <c r="T102" s="16"/>
      <c r="U102" s="16"/>
      <c r="V102" s="16"/>
      <c r="W102" s="16"/>
      <c r="X102" s="16"/>
      <c r="Y102" s="16"/>
      <c r="Z102" s="16"/>
      <c r="AA102" s="16"/>
      <c r="AB102" s="16"/>
      <c r="AC102" s="16"/>
      <c r="AD102" s="16"/>
    </row>
    <row r="103" spans="1:30" ht="12.75" customHeight="1">
      <c r="A103" s="16"/>
      <c r="B103" s="16"/>
      <c r="C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2.75" customHeight="1">
      <c r="A104" s="16"/>
      <c r="B104" s="16"/>
      <c r="C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ht="12.75" customHeight="1">
      <c r="L105" s="16"/>
      <c r="M105" s="16"/>
      <c r="N105" s="16"/>
      <c r="O105" s="16"/>
      <c r="P105" s="16"/>
      <c r="Q105" s="16"/>
      <c r="R105" s="16"/>
      <c r="S105" s="16"/>
      <c r="T105" s="16"/>
      <c r="U105" s="16"/>
      <c r="V105" s="16"/>
      <c r="W105" s="16"/>
      <c r="X105" s="16"/>
      <c r="Y105" s="16"/>
      <c r="Z105" s="16"/>
      <c r="AA105" s="16"/>
      <c r="AB105" s="16"/>
      <c r="AC105" s="16"/>
      <c r="AD105" s="16"/>
    </row>
    <row r="106" spans="1:30" ht="12.75" customHeight="1">
      <c r="L106" s="16"/>
      <c r="M106" s="16"/>
      <c r="N106" s="16"/>
      <c r="O106" s="16"/>
      <c r="P106" s="16"/>
      <c r="Q106" s="16"/>
      <c r="R106" s="16"/>
      <c r="S106" s="16"/>
      <c r="T106" s="16"/>
      <c r="U106" s="16"/>
      <c r="V106" s="16"/>
      <c r="W106" s="16"/>
      <c r="X106" s="16"/>
      <c r="Y106" s="16"/>
      <c r="Z106" s="16"/>
      <c r="AA106" s="16"/>
      <c r="AB106" s="16"/>
      <c r="AC106" s="16"/>
      <c r="AD106" s="16"/>
    </row>
    <row r="107" spans="1:30" ht="12.75" customHeight="1">
      <c r="L107" s="16"/>
      <c r="M107" s="16"/>
      <c r="N107" s="16"/>
      <c r="O107" s="16"/>
      <c r="P107" s="16"/>
      <c r="Q107" s="16"/>
      <c r="R107" s="16"/>
      <c r="S107" s="16"/>
      <c r="T107" s="16"/>
      <c r="U107" s="16"/>
      <c r="V107" s="16"/>
      <c r="W107" s="16"/>
      <c r="X107" s="16"/>
      <c r="Y107" s="16"/>
      <c r="Z107" s="16"/>
      <c r="AA107" s="16"/>
      <c r="AB107" s="16"/>
      <c r="AC107" s="16"/>
      <c r="AD107" s="16"/>
    </row>
    <row r="108" spans="1:30" ht="12.75" customHeight="1">
      <c r="L108" s="16"/>
      <c r="M108" s="16"/>
      <c r="N108" s="16"/>
      <c r="O108" s="16"/>
      <c r="P108" s="16"/>
      <c r="Q108" s="16"/>
      <c r="R108" s="16"/>
      <c r="S108" s="16"/>
      <c r="T108" s="16"/>
      <c r="U108" s="16"/>
      <c r="V108" s="16"/>
      <c r="W108" s="16"/>
      <c r="X108" s="16"/>
      <c r="Y108" s="16"/>
      <c r="Z108" s="16"/>
      <c r="AA108" s="16"/>
      <c r="AB108" s="16"/>
      <c r="AC108" s="16"/>
      <c r="AD108" s="16"/>
    </row>
    <row r="109" spans="1:30" ht="12.75" customHeight="1">
      <c r="L109" s="16"/>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2:30" ht="12.75" customHeight="1">
      <c r="L113" s="16"/>
      <c r="M113" s="16"/>
      <c r="N113" s="16"/>
      <c r="O113" s="16"/>
      <c r="P113" s="16"/>
      <c r="Q113" s="16"/>
      <c r="R113" s="16"/>
      <c r="S113" s="16"/>
      <c r="T113" s="16"/>
      <c r="U113" s="16"/>
      <c r="V113" s="16"/>
      <c r="W113" s="16"/>
      <c r="X113" s="16"/>
      <c r="Y113" s="16"/>
      <c r="Z113" s="16"/>
      <c r="AA113" s="16"/>
      <c r="AB113" s="16"/>
      <c r="AC113" s="16"/>
      <c r="AD113" s="16"/>
    </row>
    <row r="114" spans="12:30" ht="12.75" customHeight="1">
      <c r="L114" s="16"/>
      <c r="M114" s="16"/>
      <c r="N114" s="16"/>
      <c r="O114" s="16"/>
      <c r="P114" s="16"/>
      <c r="Q114" s="16"/>
      <c r="R114" s="16"/>
      <c r="S114" s="16"/>
      <c r="T114" s="16"/>
      <c r="U114" s="16"/>
      <c r="V114" s="16"/>
      <c r="W114" s="16"/>
      <c r="X114" s="16"/>
      <c r="Y114" s="16"/>
      <c r="Z114" s="16"/>
      <c r="AA114" s="16"/>
      <c r="AB114" s="16"/>
      <c r="AC114" s="16"/>
      <c r="AD114" s="16"/>
    </row>
    <row r="115" spans="12:30" ht="12.75" customHeight="1">
      <c r="L115" s="16"/>
      <c r="M115" s="16"/>
      <c r="N115" s="16"/>
      <c r="O115" s="16"/>
      <c r="P115" s="16"/>
      <c r="Q115" s="16"/>
      <c r="R115" s="16"/>
      <c r="S115" s="16"/>
      <c r="T115" s="16"/>
      <c r="U115" s="16"/>
      <c r="V115" s="16"/>
      <c r="W115" s="16"/>
      <c r="X115" s="16"/>
      <c r="Y115" s="16"/>
      <c r="Z115" s="16"/>
      <c r="AA115" s="16"/>
      <c r="AB115" s="16"/>
      <c r="AC115" s="16"/>
      <c r="AD115" s="16"/>
    </row>
    <row r="116" spans="12:30" ht="12.75" customHeight="1">
      <c r="L116" s="16"/>
      <c r="M116" s="16"/>
      <c r="N116" s="16"/>
      <c r="O116" s="16"/>
      <c r="P116" s="16"/>
      <c r="Q116" s="16"/>
      <c r="R116" s="16"/>
      <c r="S116" s="16"/>
      <c r="T116" s="16"/>
      <c r="U116" s="16"/>
      <c r="V116" s="16"/>
      <c r="W116" s="16"/>
      <c r="X116" s="16"/>
      <c r="Y116" s="16"/>
      <c r="Z116" s="16"/>
      <c r="AA116" s="16"/>
      <c r="AB116" s="16"/>
      <c r="AC116" s="16"/>
      <c r="AD116" s="16"/>
    </row>
    <row r="117" spans="12:30" ht="12.75" customHeight="1">
      <c r="L117" s="16"/>
      <c r="M117" s="16"/>
      <c r="N117" s="16"/>
      <c r="O117" s="16"/>
      <c r="P117" s="16"/>
      <c r="Q117" s="16"/>
      <c r="R117" s="16"/>
      <c r="S117" s="16"/>
      <c r="T117" s="16"/>
      <c r="U117" s="16"/>
      <c r="V117" s="16"/>
      <c r="W117" s="16"/>
      <c r="X117" s="16"/>
      <c r="Y117" s="16"/>
      <c r="Z117" s="16"/>
      <c r="AA117" s="16"/>
      <c r="AB117" s="16"/>
      <c r="AC117" s="16"/>
      <c r="AD117" s="16"/>
    </row>
    <row r="118" spans="12:30" ht="12.75" customHeight="1">
      <c r="L118" s="16"/>
      <c r="M118" s="16"/>
      <c r="N118" s="16"/>
      <c r="O118" s="16"/>
      <c r="P118" s="16"/>
      <c r="Q118" s="16"/>
      <c r="R118" s="16"/>
      <c r="S118" s="16"/>
      <c r="T118" s="16"/>
      <c r="U118" s="16"/>
      <c r="V118" s="16"/>
      <c r="W118" s="16"/>
      <c r="X118" s="16"/>
      <c r="Y118" s="16"/>
      <c r="Z118" s="16"/>
      <c r="AA118" s="16"/>
      <c r="AB118" s="16"/>
      <c r="AC118" s="16"/>
      <c r="AD118" s="16"/>
    </row>
    <row r="119" spans="12:30" ht="12.75" customHeight="1">
      <c r="L119" s="16"/>
      <c r="M119" s="16"/>
      <c r="N119" s="16"/>
      <c r="O119" s="16"/>
      <c r="P119" s="16"/>
      <c r="Q119" s="16"/>
      <c r="R119" s="16"/>
      <c r="S119" s="16"/>
      <c r="T119" s="16"/>
      <c r="U119" s="16"/>
      <c r="V119" s="16"/>
      <c r="W119" s="16"/>
      <c r="X119" s="16"/>
      <c r="Y119" s="16"/>
      <c r="Z119" s="16"/>
      <c r="AA119" s="16"/>
      <c r="AB119" s="16"/>
      <c r="AC119" s="16"/>
      <c r="AD119" s="16"/>
    </row>
    <row r="120" spans="12:30" ht="12.75" customHeight="1">
      <c r="L120" s="16"/>
      <c r="M120" s="16"/>
      <c r="N120" s="16"/>
      <c r="O120" s="16"/>
      <c r="P120" s="16"/>
      <c r="Q120" s="16"/>
      <c r="R120" s="16"/>
      <c r="S120" s="16"/>
      <c r="T120" s="16"/>
      <c r="U120" s="16"/>
      <c r="V120" s="16"/>
      <c r="W120" s="16"/>
      <c r="X120" s="16"/>
      <c r="Y120" s="16"/>
      <c r="Z120" s="16"/>
      <c r="AA120" s="16"/>
      <c r="AB120" s="16"/>
      <c r="AC120" s="16"/>
      <c r="AD120" s="16"/>
    </row>
    <row r="121" spans="12:30" ht="12.75" customHeight="1">
      <c r="L121" s="16"/>
      <c r="M121" s="16"/>
      <c r="N121" s="16"/>
      <c r="O121" s="16"/>
      <c r="P121" s="16"/>
      <c r="Q121" s="16"/>
      <c r="R121" s="16"/>
      <c r="S121" s="16"/>
      <c r="T121" s="16"/>
      <c r="U121" s="16"/>
      <c r="V121" s="16"/>
      <c r="W121" s="16"/>
      <c r="X121" s="16"/>
      <c r="Y121" s="16"/>
      <c r="Z121" s="16"/>
      <c r="AA121" s="16"/>
      <c r="AB121" s="16"/>
      <c r="AC121" s="16"/>
      <c r="AD121" s="16"/>
    </row>
    <row r="122" spans="12:30" ht="12.75" customHeight="1">
      <c r="L122" s="16"/>
      <c r="M122" s="16"/>
      <c r="N122" s="16"/>
      <c r="O122" s="16"/>
      <c r="P122" s="16"/>
      <c r="Q122" s="16"/>
      <c r="R122" s="16"/>
      <c r="S122" s="16"/>
      <c r="T122" s="16"/>
      <c r="U122" s="16"/>
      <c r="V122" s="16"/>
      <c r="W122" s="16"/>
      <c r="X122" s="16"/>
      <c r="Y122" s="16"/>
      <c r="Z122" s="16"/>
      <c r="AA122" s="16"/>
      <c r="AB122" s="16"/>
      <c r="AC122" s="16"/>
      <c r="AD122" s="16"/>
    </row>
    <row r="123" spans="12:30" ht="12.75" customHeight="1">
      <c r="L123" s="16"/>
      <c r="M123" s="16"/>
      <c r="N123" s="16"/>
      <c r="O123" s="16"/>
      <c r="P123" s="16"/>
      <c r="Q123" s="16"/>
      <c r="R123" s="16"/>
      <c r="S123" s="16"/>
      <c r="T123" s="16"/>
      <c r="U123" s="16"/>
      <c r="V123" s="16"/>
      <c r="W123" s="16"/>
      <c r="X123" s="16"/>
      <c r="Y123" s="16"/>
      <c r="Z123" s="16"/>
      <c r="AA123" s="16"/>
      <c r="AB123" s="16"/>
      <c r="AC123" s="16"/>
      <c r="AD123" s="16"/>
    </row>
    <row r="124" spans="12:30" ht="12.75" customHeight="1">
      <c r="L124" s="16"/>
      <c r="M124" s="16"/>
      <c r="N124" s="16"/>
      <c r="O124" s="16"/>
      <c r="P124" s="16"/>
      <c r="Q124" s="16"/>
      <c r="R124" s="16"/>
      <c r="S124" s="16"/>
      <c r="T124" s="16"/>
      <c r="U124" s="16"/>
      <c r="V124" s="16"/>
      <c r="W124" s="16"/>
      <c r="X124" s="16"/>
      <c r="Y124" s="16"/>
      <c r="Z124" s="16"/>
      <c r="AA124" s="16"/>
      <c r="AB124" s="16"/>
      <c r="AC124" s="16"/>
      <c r="AD124" s="16"/>
    </row>
    <row r="125" spans="12:30" ht="12.75" customHeight="1">
      <c r="L125" s="16"/>
      <c r="M125" s="16"/>
      <c r="N125" s="16"/>
      <c r="O125" s="16"/>
      <c r="P125" s="16"/>
      <c r="Q125" s="16"/>
      <c r="R125" s="16"/>
      <c r="S125" s="16"/>
      <c r="T125" s="16"/>
      <c r="U125" s="16"/>
      <c r="V125" s="16"/>
      <c r="W125" s="16"/>
      <c r="X125" s="16"/>
      <c r="Y125" s="16"/>
      <c r="Z125" s="16"/>
      <c r="AA125" s="16"/>
      <c r="AB125" s="16"/>
      <c r="AC125" s="16"/>
      <c r="AD125" s="16"/>
    </row>
    <row r="126" spans="12:30" ht="12.75" customHeight="1">
      <c r="L126" s="16"/>
      <c r="M126" s="16"/>
      <c r="N126" s="16"/>
      <c r="O126" s="16"/>
      <c r="P126" s="16"/>
      <c r="Q126" s="16"/>
      <c r="R126" s="16"/>
      <c r="S126" s="16"/>
      <c r="T126" s="16"/>
      <c r="U126" s="16"/>
      <c r="V126" s="16"/>
      <c r="W126" s="16"/>
      <c r="X126" s="16"/>
      <c r="Y126" s="16"/>
      <c r="Z126" s="16"/>
      <c r="AA126" s="16"/>
      <c r="AB126" s="16"/>
      <c r="AC126" s="16"/>
      <c r="AD126" s="16"/>
    </row>
    <row r="127" spans="12:30" ht="12.75" customHeight="1">
      <c r="L127" s="16"/>
      <c r="M127" s="16"/>
      <c r="N127" s="16"/>
      <c r="O127" s="16"/>
      <c r="P127" s="16"/>
      <c r="Q127" s="16"/>
      <c r="R127" s="16"/>
      <c r="S127" s="16"/>
      <c r="T127" s="16"/>
      <c r="U127" s="16"/>
      <c r="V127" s="16"/>
      <c r="W127" s="16"/>
      <c r="X127" s="16"/>
      <c r="Y127" s="16"/>
      <c r="Z127" s="16"/>
      <c r="AA127" s="16"/>
      <c r="AB127" s="16"/>
      <c r="AC127" s="16"/>
      <c r="AD127" s="16"/>
    </row>
    <row r="128" spans="12:30" ht="12.75" customHeight="1">
      <c r="L128" s="16"/>
      <c r="M128" s="16"/>
      <c r="N128" s="16"/>
      <c r="O128" s="16"/>
      <c r="P128" s="16"/>
      <c r="Q128" s="16"/>
      <c r="R128" s="16"/>
      <c r="S128" s="16"/>
      <c r="T128" s="16"/>
      <c r="U128" s="16"/>
      <c r="V128" s="16"/>
      <c r="W128" s="16"/>
      <c r="X128" s="16"/>
      <c r="Y128" s="16"/>
      <c r="Z128" s="16"/>
      <c r="AA128" s="16"/>
      <c r="AB128" s="16"/>
      <c r="AC128" s="16"/>
      <c r="AD128" s="16"/>
    </row>
    <row r="129" spans="1:30" ht="12.75" customHeight="1">
      <c r="L129" s="16"/>
      <c r="M129" s="16"/>
      <c r="N129" s="16"/>
      <c r="O129" s="16"/>
      <c r="P129" s="16"/>
      <c r="Q129" s="16"/>
      <c r="R129" s="16"/>
      <c r="S129" s="16"/>
      <c r="T129" s="16"/>
      <c r="U129" s="16"/>
      <c r="V129" s="16"/>
      <c r="W129" s="16"/>
      <c r="X129" s="16"/>
      <c r="Y129" s="16"/>
      <c r="Z129" s="16"/>
      <c r="AA129" s="16"/>
      <c r="AB129" s="16"/>
      <c r="AC129" s="16"/>
      <c r="AD129" s="16"/>
    </row>
    <row r="130" spans="1:30" ht="12.75" customHeight="1">
      <c r="L130" s="16"/>
      <c r="M130" s="16"/>
      <c r="N130" s="16"/>
      <c r="O130" s="16"/>
      <c r="P130" s="16"/>
      <c r="Q130" s="16"/>
      <c r="R130" s="16"/>
      <c r="S130" s="16"/>
      <c r="T130" s="16"/>
      <c r="U130" s="16"/>
      <c r="V130" s="16"/>
      <c r="W130" s="16"/>
      <c r="X130" s="16"/>
      <c r="Y130" s="16"/>
      <c r="Z130" s="16"/>
      <c r="AA130" s="16"/>
      <c r="AB130" s="16"/>
      <c r="AC130" s="16"/>
      <c r="AD130" s="16"/>
    </row>
    <row r="131" spans="1:30" ht="12.75" customHeight="1">
      <c r="L131" s="16"/>
      <c r="M131" s="16"/>
      <c r="N131" s="16"/>
      <c r="O131" s="16"/>
      <c r="P131" s="16"/>
      <c r="Q131" s="16"/>
      <c r="R131" s="16"/>
      <c r="S131" s="16"/>
      <c r="T131" s="16"/>
      <c r="U131" s="16"/>
      <c r="V131" s="16"/>
      <c r="W131" s="16"/>
      <c r="X131" s="16"/>
      <c r="Y131" s="16"/>
      <c r="Z131" s="16"/>
      <c r="AA131" s="16"/>
      <c r="AB131" s="16"/>
      <c r="AC131" s="16"/>
      <c r="AD131" s="16"/>
    </row>
    <row r="132" spans="1:30" ht="12.75" customHeight="1"/>
    <row r="134" spans="1:30" s="48" customFormat="1">
      <c r="A134" s="41"/>
      <c r="B134" s="40"/>
      <c r="C134" s="41"/>
      <c r="D134" s="41"/>
      <c r="E134" s="41"/>
      <c r="F134" s="41"/>
      <c r="G134" s="41"/>
      <c r="H134" s="41"/>
      <c r="I134" s="41"/>
      <c r="J134" s="41"/>
      <c r="K134" s="41"/>
      <c r="L134" s="20"/>
      <c r="M134" s="49"/>
      <c r="N134" s="49"/>
      <c r="O134" s="49"/>
      <c r="P134" s="49"/>
      <c r="Q134" s="49"/>
      <c r="R134" s="49"/>
      <c r="S134" s="49"/>
      <c r="T134" s="49"/>
      <c r="U134" s="49"/>
      <c r="V134" s="49"/>
      <c r="W134" s="49"/>
      <c r="X134" s="49"/>
      <c r="Y134" s="49"/>
      <c r="Z134" s="49"/>
      <c r="AA134" s="49"/>
      <c r="AB134" s="49"/>
      <c r="AC134" s="49"/>
      <c r="AD134" s="49"/>
    </row>
    <row r="135" spans="1:30" s="48" customFormat="1">
      <c r="A135" s="41"/>
      <c r="B135" s="40"/>
      <c r="C135" s="41"/>
      <c r="D135" s="41"/>
      <c r="E135" s="41"/>
      <c r="F135" s="41"/>
      <c r="G135" s="41"/>
      <c r="H135" s="41"/>
      <c r="I135" s="41"/>
      <c r="J135" s="41"/>
      <c r="K135" s="41"/>
      <c r="L135" s="20"/>
      <c r="M135" s="49"/>
      <c r="N135" s="49"/>
      <c r="O135" s="49"/>
      <c r="P135" s="49"/>
      <c r="Q135" s="49"/>
      <c r="R135" s="49"/>
      <c r="S135" s="49"/>
      <c r="T135" s="49"/>
      <c r="U135" s="49"/>
      <c r="V135" s="49"/>
      <c r="W135" s="49"/>
      <c r="X135" s="49"/>
      <c r="Y135" s="49"/>
      <c r="Z135" s="49"/>
      <c r="AA135" s="49"/>
      <c r="AB135" s="49"/>
      <c r="AC135" s="49"/>
      <c r="AD135" s="49"/>
    </row>
    <row r="138" spans="1:30">
      <c r="D138" s="53"/>
      <c r="E138" s="53"/>
      <c r="F138" s="53"/>
    </row>
    <row r="139" spans="1:30">
      <c r="D139" s="53"/>
      <c r="E139" s="53"/>
      <c r="F139" s="53"/>
    </row>
    <row r="141" spans="1:30">
      <c r="A141" s="55"/>
      <c r="B141" s="54"/>
      <c r="C141" s="53"/>
      <c r="G141" s="53"/>
      <c r="H141" s="53"/>
      <c r="I141" s="53"/>
      <c r="J141" s="53"/>
      <c r="K141" s="53"/>
    </row>
    <row r="142" spans="1:30">
      <c r="A142" s="55"/>
      <c r="B142" s="54"/>
      <c r="C142" s="53"/>
      <c r="G142" s="53"/>
      <c r="H142" s="53"/>
      <c r="I142" s="53"/>
      <c r="J142" s="53"/>
      <c r="K142" s="53"/>
    </row>
  </sheetData>
  <mergeCells count="6">
    <mergeCell ref="A1:K1"/>
    <mergeCell ref="A64:B64"/>
    <mergeCell ref="S3:Y3"/>
    <mergeCell ref="A62:B62"/>
    <mergeCell ref="A2:K2"/>
    <mergeCell ref="A3:K3"/>
  </mergeCells>
  <phoneticPr fontId="27" type="noConversion"/>
  <printOptions horizontalCentered="1" verticalCentered="1"/>
  <pageMargins left="0.6692913385826772" right="0.70866141732283472" top="0.74803149606299213" bottom="0.74803149606299213" header="0.39370078740157483" footer="0.31496062992125984"/>
  <pageSetup scale="59"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B204"/>
  <sheetViews>
    <sheetView view="pageBreakPreview" zoomScale="80" zoomScaleNormal="100" zoomScaleSheetLayoutView="80" zoomScalePageLayoutView="90" workbookViewId="0">
      <selection activeCell="J40" sqref="J40"/>
    </sheetView>
  </sheetViews>
  <sheetFormatPr baseColWidth="10" defaultColWidth="11.42578125" defaultRowHeight="12.75"/>
  <cols>
    <col min="1" max="1" width="126.140625" style="16" customWidth="1"/>
    <col min="2" max="2" width="26.42578125" style="16" customWidth="1"/>
    <col min="3" max="12" width="11.42578125" style="16"/>
    <col min="13" max="13" width="5.57031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9"/>
      <c r="B1" s="28"/>
      <c r="C1" s="28"/>
      <c r="D1" s="28"/>
      <c r="E1" s="28"/>
      <c r="F1" s="28"/>
      <c r="G1" s="28"/>
      <c r="H1" s="28"/>
      <c r="I1" s="28"/>
      <c r="J1" s="28"/>
      <c r="K1" s="28"/>
      <c r="L1" s="28"/>
      <c r="P1" s="570"/>
      <c r="Y1" s="188"/>
      <c r="Z1" s="785" t="s">
        <v>117</v>
      </c>
      <c r="AA1" s="786"/>
      <c r="AB1" s="787"/>
    </row>
    <row r="2" spans="1:28" ht="12.75" customHeight="1">
      <c r="A2" s="27"/>
      <c r="B2" s="26"/>
      <c r="C2" s="26"/>
      <c r="D2" s="26"/>
      <c r="E2" s="26"/>
      <c r="F2" s="26"/>
      <c r="G2" s="26"/>
      <c r="H2" s="26"/>
      <c r="I2" s="26"/>
      <c r="J2" s="26"/>
      <c r="K2" s="26"/>
      <c r="L2" s="26"/>
      <c r="P2" s="570"/>
      <c r="Y2" s="188"/>
      <c r="Z2" s="571" t="s">
        <v>83</v>
      </c>
      <c r="AA2" s="572" t="s">
        <v>84</v>
      </c>
      <c r="AB2" s="572" t="s">
        <v>118</v>
      </c>
    </row>
    <row r="3" spans="1:28" ht="12.75" customHeight="1">
      <c r="A3" s="28"/>
      <c r="B3" s="28"/>
      <c r="C3" s="28"/>
      <c r="D3" s="28"/>
      <c r="E3" s="28"/>
      <c r="F3" s="28"/>
      <c r="G3" s="28"/>
      <c r="H3" s="28"/>
      <c r="I3" s="28"/>
      <c r="J3" s="28"/>
      <c r="K3" s="28"/>
      <c r="L3" s="28"/>
      <c r="P3" s="570"/>
      <c r="Y3" s="188"/>
      <c r="Z3" s="573">
        <v>2016</v>
      </c>
      <c r="AA3" s="574" t="s">
        <v>119</v>
      </c>
      <c r="AB3" s="575">
        <v>17323.165000000001</v>
      </c>
    </row>
    <row r="4" spans="1:28" ht="12.75" customHeight="1">
      <c r="A4" s="20"/>
      <c r="B4" s="20"/>
      <c r="C4" s="20"/>
      <c r="D4" s="20"/>
      <c r="E4" s="20"/>
      <c r="F4" s="20"/>
      <c r="G4" s="20"/>
      <c r="H4" s="20"/>
      <c r="I4" s="20"/>
      <c r="J4" s="20"/>
      <c r="K4" s="20"/>
      <c r="L4" s="20"/>
      <c r="P4" s="570"/>
      <c r="Y4" s="188"/>
      <c r="Z4" s="256"/>
      <c r="AA4" s="260" t="s">
        <v>120</v>
      </c>
      <c r="AB4" s="261">
        <v>18823.784999999996</v>
      </c>
    </row>
    <row r="5" spans="1:28" ht="12.75" customHeight="1">
      <c r="A5" s="20"/>
      <c r="B5" s="20"/>
      <c r="C5" s="20"/>
      <c r="D5" s="20"/>
      <c r="E5" s="20"/>
      <c r="F5" s="20"/>
      <c r="G5" s="20"/>
      <c r="H5" s="20"/>
      <c r="I5" s="20"/>
      <c r="J5" s="20"/>
      <c r="K5" s="20"/>
      <c r="L5" s="20"/>
      <c r="P5" s="570"/>
      <c r="Y5" s="188"/>
      <c r="Z5" s="262"/>
      <c r="AA5" s="254" t="s">
        <v>121</v>
      </c>
      <c r="AB5" s="257">
        <v>18802.431</v>
      </c>
    </row>
    <row r="6" spans="1:28" ht="12.75" customHeight="1">
      <c r="A6" s="20"/>
      <c r="B6" s="20"/>
      <c r="C6" s="20"/>
      <c r="D6" s="20"/>
      <c r="E6" s="20"/>
      <c r="F6" s="20"/>
      <c r="G6" s="20"/>
      <c r="H6" s="20"/>
      <c r="I6" s="20"/>
      <c r="J6" s="20"/>
      <c r="K6" s="20"/>
      <c r="L6" s="20"/>
      <c r="Y6" s="188"/>
      <c r="Z6" s="262"/>
      <c r="AA6" s="254" t="s">
        <v>122</v>
      </c>
      <c r="AB6" s="257">
        <v>18445.176999999996</v>
      </c>
    </row>
    <row r="7" spans="1:28" ht="12.75" customHeight="1">
      <c r="A7" s="20"/>
      <c r="B7" s="20"/>
      <c r="C7" s="20"/>
      <c r="D7" s="20"/>
      <c r="E7" s="20"/>
      <c r="F7" s="20"/>
      <c r="G7" s="20"/>
      <c r="H7" s="20"/>
      <c r="I7" s="20"/>
      <c r="J7" s="20"/>
      <c r="K7" s="20"/>
      <c r="L7" s="20"/>
      <c r="Y7" s="188"/>
      <c r="Z7" s="262"/>
      <c r="AA7" s="254" t="s">
        <v>123</v>
      </c>
      <c r="AB7" s="257">
        <v>18492.809999999998</v>
      </c>
    </row>
    <row r="8" spans="1:28" ht="12.75" customHeight="1">
      <c r="A8" s="20"/>
      <c r="B8" s="20"/>
      <c r="C8" s="20"/>
      <c r="D8" s="20"/>
      <c r="E8" s="20"/>
      <c r="F8" s="20"/>
      <c r="G8" s="20"/>
      <c r="H8" s="20"/>
      <c r="I8" s="20"/>
      <c r="J8" s="20"/>
      <c r="K8" s="20"/>
      <c r="L8" s="20"/>
      <c r="Y8" s="188"/>
      <c r="Z8" s="262"/>
      <c r="AA8" s="254" t="s">
        <v>124</v>
      </c>
      <c r="AB8" s="257">
        <v>18732.347999999998</v>
      </c>
    </row>
    <row r="9" spans="1:28" ht="12.75" customHeight="1">
      <c r="A9" s="20"/>
      <c r="B9" s="20"/>
      <c r="C9" s="20"/>
      <c r="D9" s="20"/>
      <c r="E9" s="20"/>
      <c r="F9" s="20"/>
      <c r="G9" s="20"/>
      <c r="H9" s="20"/>
      <c r="I9" s="20"/>
      <c r="J9" s="20"/>
      <c r="K9" s="20"/>
      <c r="N9" s="19"/>
      <c r="O9" s="18"/>
      <c r="P9" s="17"/>
      <c r="Q9" s="16"/>
      <c r="Y9" s="188"/>
      <c r="Z9" s="262"/>
      <c r="AA9" s="254" t="s">
        <v>125</v>
      </c>
      <c r="AB9" s="257">
        <v>16904.45</v>
      </c>
    </row>
    <row r="10" spans="1:28" ht="12.75" customHeight="1">
      <c r="A10" s="20"/>
      <c r="B10" s="20"/>
      <c r="C10" s="20"/>
      <c r="D10" s="20"/>
      <c r="E10" s="20"/>
      <c r="F10" s="20"/>
      <c r="G10" s="20"/>
      <c r="H10" s="20"/>
      <c r="I10" s="20"/>
      <c r="J10" s="20"/>
      <c r="K10" s="20"/>
      <c r="L10" s="20"/>
      <c r="Y10" s="188"/>
      <c r="Z10" s="262"/>
      <c r="AA10" s="254" t="s">
        <v>126</v>
      </c>
      <c r="AB10" s="257">
        <v>18618.159</v>
      </c>
    </row>
    <row r="11" spans="1:28" ht="12.75" customHeight="1">
      <c r="A11" s="20"/>
      <c r="B11" s="20"/>
      <c r="C11" s="20"/>
      <c r="D11" s="20"/>
      <c r="E11" s="20"/>
      <c r="F11" s="20"/>
      <c r="G11" s="20"/>
      <c r="H11" s="20"/>
      <c r="I11" s="20"/>
      <c r="J11" s="20"/>
      <c r="K11" s="20"/>
      <c r="L11" s="20"/>
      <c r="Y11" s="188"/>
      <c r="Z11" s="262"/>
      <c r="AA11" s="254" t="s">
        <v>127</v>
      </c>
      <c r="AB11" s="257">
        <v>16817.792999999998</v>
      </c>
    </row>
    <row r="12" spans="1:28" ht="12.75" customHeight="1">
      <c r="A12" s="20"/>
      <c r="B12" s="20"/>
      <c r="C12" s="20"/>
      <c r="D12" s="20"/>
      <c r="E12" s="20"/>
      <c r="F12" s="20"/>
      <c r="G12" s="20"/>
      <c r="H12" s="20"/>
      <c r="I12" s="20"/>
      <c r="J12" s="20"/>
      <c r="K12" s="20"/>
      <c r="L12" s="20"/>
      <c r="Y12" s="188"/>
      <c r="Z12" s="262"/>
      <c r="AA12" s="254" t="s">
        <v>128</v>
      </c>
      <c r="AB12" s="257">
        <v>15310.885999999999</v>
      </c>
    </row>
    <row r="13" spans="1:28" ht="12.75" customHeight="1">
      <c r="A13" s="20"/>
      <c r="B13" s="20"/>
      <c r="C13" s="20"/>
      <c r="D13" s="20"/>
      <c r="E13" s="20"/>
      <c r="F13" s="20"/>
      <c r="G13" s="20"/>
      <c r="H13" s="20"/>
      <c r="I13" s="20"/>
      <c r="J13" s="20"/>
      <c r="K13" s="20"/>
      <c r="L13" s="20"/>
      <c r="P13" s="30"/>
      <c r="Y13" s="188"/>
      <c r="Z13" s="262"/>
      <c r="AA13" s="254" t="s">
        <v>129</v>
      </c>
      <c r="AB13" s="257">
        <v>18010.565000000002</v>
      </c>
    </row>
    <row r="14" spans="1:28" ht="12.75" customHeight="1">
      <c r="A14" s="20"/>
      <c r="B14" s="20"/>
      <c r="C14" s="20"/>
      <c r="D14" s="20"/>
      <c r="E14" s="20"/>
      <c r="F14" s="20"/>
      <c r="G14" s="20"/>
      <c r="H14" s="20"/>
      <c r="I14" s="20"/>
      <c r="J14" s="20"/>
      <c r="K14" s="20"/>
      <c r="L14" s="20"/>
      <c r="P14" s="30"/>
      <c r="Y14" s="188"/>
      <c r="Z14" s="263"/>
      <c r="AA14" s="255" t="s">
        <v>130</v>
      </c>
      <c r="AB14" s="259">
        <v>18984.960999999999</v>
      </c>
    </row>
    <row r="15" spans="1:28" ht="12.75" customHeight="1">
      <c r="A15" s="20"/>
      <c r="B15" s="20"/>
      <c r="C15" s="20"/>
      <c r="D15" s="20"/>
      <c r="E15" s="20"/>
      <c r="F15" s="20"/>
      <c r="G15" s="20"/>
      <c r="H15" s="20"/>
      <c r="I15" s="20"/>
      <c r="J15" s="20"/>
      <c r="K15" s="20"/>
      <c r="L15" s="20"/>
      <c r="P15" s="30"/>
      <c r="Y15" s="188"/>
      <c r="Z15" s="573">
        <v>2017</v>
      </c>
      <c r="AA15" s="574" t="s">
        <v>131</v>
      </c>
      <c r="AB15" s="575">
        <v>16857.703000000001</v>
      </c>
    </row>
    <row r="16" spans="1:28" ht="12.75" customHeight="1">
      <c r="A16" s="20"/>
      <c r="B16" s="20"/>
      <c r="C16" s="20"/>
      <c r="D16" s="20"/>
      <c r="E16" s="20"/>
      <c r="F16" s="20"/>
      <c r="G16" s="20"/>
      <c r="H16" s="20"/>
      <c r="I16" s="20"/>
      <c r="J16" s="20"/>
      <c r="K16" s="20"/>
      <c r="L16" s="20"/>
      <c r="P16" s="30"/>
      <c r="Y16" s="188"/>
      <c r="Z16" s="256"/>
      <c r="AA16" s="260" t="s">
        <v>132</v>
      </c>
      <c r="AB16" s="261">
        <v>15850.12</v>
      </c>
    </row>
    <row r="17" spans="1:28" ht="12.75" customHeight="1">
      <c r="A17" s="20"/>
      <c r="B17" s="20"/>
      <c r="C17" s="20"/>
      <c r="D17" s="20"/>
      <c r="E17" s="20"/>
      <c r="F17" s="20"/>
      <c r="G17" s="20"/>
      <c r="H17" s="20"/>
      <c r="I17" s="20"/>
      <c r="J17" s="20"/>
      <c r="K17" s="20"/>
      <c r="L17" s="20"/>
      <c r="P17" s="30"/>
      <c r="Y17" s="188"/>
      <c r="Z17" s="262"/>
      <c r="AA17" s="254" t="s">
        <v>133</v>
      </c>
      <c r="AB17" s="257">
        <v>17450.580000000002</v>
      </c>
    </row>
    <row r="18" spans="1:28" ht="12.75" customHeight="1">
      <c r="A18" s="20"/>
      <c r="B18" s="20"/>
      <c r="C18" s="20"/>
      <c r="D18" s="20"/>
      <c r="E18" s="20"/>
      <c r="F18" s="20"/>
      <c r="G18" s="20"/>
      <c r="H18" s="20"/>
      <c r="I18" s="20"/>
      <c r="J18" s="20"/>
      <c r="K18" s="20"/>
      <c r="L18" s="20"/>
      <c r="P18" s="30"/>
      <c r="Y18" s="188"/>
      <c r="Z18" s="262"/>
      <c r="AA18" s="254" t="s">
        <v>134</v>
      </c>
      <c r="AB18" s="257">
        <v>14952.174000000001</v>
      </c>
    </row>
    <row r="19" spans="1:28" ht="12.75" customHeight="1">
      <c r="A19" s="20"/>
      <c r="B19" s="20"/>
      <c r="C19" s="20"/>
      <c r="D19" s="20"/>
      <c r="E19" s="20"/>
      <c r="F19" s="20"/>
      <c r="G19" s="20"/>
      <c r="H19" s="20"/>
      <c r="I19" s="20"/>
      <c r="J19" s="20"/>
      <c r="K19" s="20"/>
      <c r="L19" s="20"/>
      <c r="P19" s="30"/>
      <c r="Y19" s="188"/>
      <c r="Z19" s="262"/>
      <c r="AA19" s="254" t="s">
        <v>135</v>
      </c>
      <c r="AB19" s="257">
        <v>19285.784</v>
      </c>
    </row>
    <row r="20" spans="1:28" ht="12.75" customHeight="1">
      <c r="A20" s="20"/>
      <c r="B20" s="20"/>
      <c r="C20" s="20"/>
      <c r="D20" s="20"/>
      <c r="E20" s="20"/>
      <c r="F20" s="20"/>
      <c r="G20" s="20"/>
      <c r="H20" s="20"/>
      <c r="I20" s="20"/>
      <c r="J20" s="20"/>
      <c r="K20" s="20"/>
      <c r="L20" s="20"/>
      <c r="Y20" s="188"/>
      <c r="Z20" s="262"/>
      <c r="AA20" s="254" t="s">
        <v>136</v>
      </c>
      <c r="AB20" s="257">
        <v>17583.904999999999</v>
      </c>
    </row>
    <row r="21" spans="1:28" ht="12.75" customHeight="1">
      <c r="A21" s="29"/>
      <c r="B21" s="28"/>
      <c r="C21" s="28"/>
      <c r="D21" s="28"/>
      <c r="E21" s="28"/>
      <c r="F21" s="28"/>
      <c r="G21" s="28"/>
      <c r="H21" s="28"/>
      <c r="I21" s="28"/>
      <c r="J21" s="28"/>
      <c r="K21" s="28"/>
      <c r="L21" s="28"/>
      <c r="Y21" s="188"/>
      <c r="Z21" s="262"/>
      <c r="AA21" s="254" t="s">
        <v>137</v>
      </c>
      <c r="AB21" s="257">
        <v>15888.732</v>
      </c>
    </row>
    <row r="22" spans="1:28" ht="12.75" customHeight="1">
      <c r="A22" s="27"/>
      <c r="B22" s="26"/>
      <c r="C22" s="26"/>
      <c r="D22" s="26"/>
      <c r="E22" s="26"/>
      <c r="F22" s="26"/>
      <c r="G22" s="26"/>
      <c r="H22" s="26"/>
      <c r="I22" s="26"/>
      <c r="J22" s="26"/>
      <c r="K22" s="26"/>
      <c r="L22" s="26"/>
      <c r="Y22" s="188"/>
      <c r="Z22" s="262"/>
      <c r="AA22" s="254" t="s">
        <v>138</v>
      </c>
      <c r="AB22" s="257">
        <v>17985.481</v>
      </c>
    </row>
    <row r="23" spans="1:28" ht="12.75" customHeight="1">
      <c r="A23" s="20"/>
      <c r="B23" s="20"/>
      <c r="C23" s="20"/>
      <c r="D23" s="20"/>
      <c r="E23" s="20"/>
      <c r="F23" s="20"/>
      <c r="G23" s="20"/>
      <c r="H23" s="20"/>
      <c r="I23" s="20"/>
      <c r="J23" s="20"/>
      <c r="K23" s="20"/>
      <c r="L23" s="20"/>
      <c r="Y23" s="188"/>
      <c r="Z23" s="262"/>
      <c r="AA23" s="254" t="s">
        <v>139</v>
      </c>
      <c r="AB23" s="257">
        <v>14943.130999999999</v>
      </c>
    </row>
    <row r="24" spans="1:28" ht="12.75" customHeight="1">
      <c r="A24" s="20"/>
      <c r="B24" s="20"/>
      <c r="C24" s="20"/>
      <c r="D24" s="25"/>
      <c r="E24" s="20"/>
      <c r="F24" s="20"/>
      <c r="G24" s="20"/>
      <c r="H24" s="20"/>
      <c r="I24" s="20"/>
      <c r="J24" s="20"/>
      <c r="K24" s="20"/>
      <c r="L24" s="20"/>
      <c r="Q24" s="16"/>
      <c r="Y24" s="188"/>
      <c r="Z24" s="262"/>
      <c r="AA24" s="254" t="s">
        <v>140</v>
      </c>
      <c r="AB24" s="257">
        <v>15603.88</v>
      </c>
    </row>
    <row r="25" spans="1:28" ht="12.75" customHeight="1">
      <c r="A25" s="20"/>
      <c r="B25" s="20"/>
      <c r="C25" s="20"/>
      <c r="D25" s="20"/>
      <c r="E25" s="20"/>
      <c r="F25" s="20"/>
      <c r="G25" s="20"/>
      <c r="H25" s="20"/>
      <c r="I25" s="20"/>
      <c r="J25" s="20"/>
      <c r="K25" s="20"/>
      <c r="L25" s="20"/>
      <c r="Q25" s="16"/>
      <c r="Y25" s="188"/>
      <c r="Z25" s="262"/>
      <c r="AA25" s="254" t="s">
        <v>141</v>
      </c>
      <c r="AB25" s="257">
        <v>16485.469000000001</v>
      </c>
    </row>
    <row r="26" spans="1:28" ht="12.75" customHeight="1">
      <c r="A26" s="20"/>
      <c r="B26" s="20"/>
      <c r="C26" s="20"/>
      <c r="D26" s="20"/>
      <c r="E26" s="20"/>
      <c r="F26" s="20"/>
      <c r="G26" s="20"/>
      <c r="H26" s="20"/>
      <c r="I26" s="20"/>
      <c r="J26" s="20"/>
      <c r="K26" s="20"/>
      <c r="L26" s="20"/>
      <c r="Q26" s="16"/>
      <c r="Y26" s="188"/>
      <c r="Z26" s="263"/>
      <c r="AA26" s="255" t="s">
        <v>142</v>
      </c>
      <c r="AB26" s="259">
        <v>17070.025000000001</v>
      </c>
    </row>
    <row r="27" spans="1:28" ht="12.75" customHeight="1">
      <c r="A27" s="20"/>
      <c r="B27" s="20"/>
      <c r="C27" s="20"/>
      <c r="D27" s="20"/>
      <c r="E27" s="20"/>
      <c r="F27" s="20"/>
      <c r="G27" s="20"/>
      <c r="H27" s="20"/>
      <c r="I27" s="20"/>
      <c r="J27" s="20"/>
      <c r="K27" s="20"/>
      <c r="L27" s="20"/>
      <c r="Q27" s="16"/>
      <c r="Y27" s="188"/>
      <c r="Z27" s="573">
        <v>2018</v>
      </c>
      <c r="AA27" s="576" t="s">
        <v>143</v>
      </c>
      <c r="AB27" s="575">
        <v>16962.508000000002</v>
      </c>
    </row>
    <row r="28" spans="1:28" ht="12.75" customHeight="1">
      <c r="A28" s="20"/>
      <c r="B28" s="20"/>
      <c r="C28" s="20"/>
      <c r="D28" s="20"/>
      <c r="E28" s="20"/>
      <c r="F28" s="20"/>
      <c r="G28" s="20"/>
      <c r="H28" s="20"/>
      <c r="I28" s="20"/>
      <c r="J28" s="20"/>
      <c r="K28" s="20"/>
      <c r="L28" s="20"/>
      <c r="Q28" s="16"/>
      <c r="Y28" s="188"/>
      <c r="Z28" s="262"/>
      <c r="AA28" s="254" t="s">
        <v>144</v>
      </c>
      <c r="AB28" s="257">
        <v>15640.866</v>
      </c>
    </row>
    <row r="29" spans="1:28" ht="12.75" customHeight="1">
      <c r="A29" s="20"/>
      <c r="B29" s="20"/>
      <c r="C29" s="20"/>
      <c r="D29" s="20"/>
      <c r="E29" s="20"/>
      <c r="F29" s="20"/>
      <c r="G29" s="20"/>
      <c r="H29" s="20"/>
      <c r="I29" s="20"/>
      <c r="J29" s="20"/>
      <c r="K29" s="20"/>
      <c r="L29" s="20"/>
      <c r="Q29" s="16"/>
      <c r="Y29" s="188"/>
      <c r="Z29" s="262"/>
      <c r="AA29" s="254" t="s">
        <v>145</v>
      </c>
      <c r="AB29" s="257">
        <v>16673.218000000001</v>
      </c>
    </row>
    <row r="30" spans="1:28" ht="12.75" customHeight="1">
      <c r="A30" s="20"/>
      <c r="B30" s="20"/>
      <c r="C30" s="20"/>
      <c r="D30" s="20"/>
      <c r="E30" s="20"/>
      <c r="F30" s="20"/>
      <c r="G30" s="20"/>
      <c r="H30" s="20"/>
      <c r="I30" s="20"/>
      <c r="J30" s="20"/>
      <c r="K30" s="20"/>
      <c r="L30" s="20"/>
      <c r="Q30" s="16"/>
      <c r="Y30" s="188"/>
      <c r="Z30" s="262"/>
      <c r="AA30" s="254" t="s">
        <v>146</v>
      </c>
      <c r="AB30" s="257">
        <v>17023.798999999999</v>
      </c>
    </row>
    <row r="31" spans="1:28" ht="12.75" customHeight="1">
      <c r="B31" s="20"/>
      <c r="C31" s="20"/>
      <c r="D31" s="20"/>
      <c r="E31" s="20"/>
      <c r="F31" s="20"/>
      <c r="G31" s="20"/>
      <c r="H31" s="20"/>
      <c r="I31" s="20"/>
      <c r="J31" s="20"/>
      <c r="K31" s="20"/>
      <c r="L31" s="20"/>
      <c r="Q31" s="16"/>
      <c r="Y31" s="188"/>
      <c r="Z31" s="262"/>
      <c r="AA31" s="254" t="s">
        <v>147</v>
      </c>
      <c r="AB31" s="257">
        <v>17809.353999999999</v>
      </c>
    </row>
    <row r="32" spans="1:28" ht="12.75" customHeight="1">
      <c r="A32" s="20"/>
      <c r="B32" s="20"/>
      <c r="C32" s="20"/>
      <c r="D32" s="20"/>
      <c r="E32" s="20"/>
      <c r="F32" s="20"/>
      <c r="G32" s="20"/>
      <c r="H32" s="20"/>
      <c r="I32" s="20"/>
      <c r="J32" s="20"/>
      <c r="K32" s="20"/>
      <c r="L32" s="20"/>
      <c r="Q32" s="16"/>
      <c r="Y32" s="188"/>
      <c r="Z32" s="262"/>
      <c r="AA32" s="254" t="s">
        <v>148</v>
      </c>
      <c r="AB32" s="257">
        <v>17203.919000000002</v>
      </c>
    </row>
    <row r="33" spans="1:28" ht="12.75" customHeight="1">
      <c r="A33" s="20"/>
      <c r="B33" s="20"/>
      <c r="C33" s="20"/>
      <c r="D33" s="20"/>
      <c r="E33" s="20"/>
      <c r="F33" s="20"/>
      <c r="G33" s="20"/>
      <c r="H33" s="20"/>
      <c r="I33" s="20"/>
      <c r="J33" s="20"/>
      <c r="K33" s="20"/>
      <c r="L33" s="20"/>
      <c r="Q33" s="16"/>
      <c r="Y33" s="188"/>
      <c r="Z33" s="262"/>
      <c r="AA33" s="254" t="s">
        <v>149</v>
      </c>
      <c r="AB33" s="257">
        <v>15786.039000000001</v>
      </c>
    </row>
    <row r="34" spans="1:28" ht="12.75" customHeight="1">
      <c r="A34" s="20"/>
      <c r="B34" s="20"/>
      <c r="C34" s="20"/>
      <c r="D34" s="20"/>
      <c r="E34" s="20"/>
      <c r="F34" s="20"/>
      <c r="G34" s="20"/>
      <c r="H34" s="20"/>
      <c r="I34" s="20"/>
      <c r="J34" s="20"/>
      <c r="K34" s="20"/>
      <c r="L34" s="20"/>
      <c r="Q34" s="16"/>
      <c r="Y34" s="188"/>
      <c r="Z34" s="262"/>
      <c r="AA34" s="254" t="s">
        <v>150</v>
      </c>
      <c r="AB34" s="257">
        <v>18725.771000000001</v>
      </c>
    </row>
    <row r="35" spans="1:28" ht="12.75" customHeight="1">
      <c r="A35" s="20"/>
      <c r="B35" s="20"/>
      <c r="C35" s="20"/>
      <c r="D35" s="20"/>
      <c r="E35" s="20"/>
      <c r="F35" s="20"/>
      <c r="G35" s="20"/>
      <c r="H35" s="20"/>
      <c r="I35" s="20"/>
      <c r="J35" s="20"/>
      <c r="K35" s="20"/>
      <c r="L35" s="20"/>
      <c r="Q35" s="16"/>
      <c r="Y35" s="188"/>
      <c r="Z35" s="262"/>
      <c r="AA35" s="254" t="s">
        <v>151</v>
      </c>
      <c r="AB35" s="257">
        <v>14329.17</v>
      </c>
    </row>
    <row r="36" spans="1:28" ht="12.75" customHeight="1">
      <c r="A36" s="20"/>
      <c r="B36" s="20"/>
      <c r="C36" s="20"/>
      <c r="D36" s="20"/>
      <c r="E36" s="20"/>
      <c r="F36" s="20"/>
      <c r="G36" s="20"/>
      <c r="H36" s="20"/>
      <c r="I36" s="20"/>
      <c r="J36" s="20"/>
      <c r="K36" s="20"/>
      <c r="L36" s="20"/>
      <c r="Q36" s="16"/>
      <c r="Y36" s="188"/>
      <c r="Z36" s="262"/>
      <c r="AA36" s="254" t="s">
        <v>152</v>
      </c>
      <c r="AB36" s="257">
        <v>17697.625</v>
      </c>
    </row>
    <row r="37" spans="1:28" ht="12.75" customHeight="1">
      <c r="A37" s="20"/>
      <c r="B37" s="20"/>
      <c r="C37" s="20"/>
      <c r="D37" s="20"/>
      <c r="E37" s="20"/>
      <c r="F37" s="20"/>
      <c r="G37" s="20"/>
      <c r="H37" s="20"/>
      <c r="I37" s="20"/>
      <c r="J37" s="20"/>
      <c r="K37" s="20"/>
      <c r="L37" s="20"/>
      <c r="N37" s="21"/>
      <c r="O37" s="577"/>
      <c r="Q37" s="16"/>
      <c r="Y37" s="188"/>
      <c r="Z37" s="262"/>
      <c r="AA37" s="254" t="s">
        <v>153</v>
      </c>
      <c r="AB37" s="257">
        <v>16328.331</v>
      </c>
    </row>
    <row r="38" spans="1:28" ht="12.75" customHeight="1">
      <c r="A38" s="20"/>
      <c r="B38" s="20"/>
      <c r="C38" s="20"/>
      <c r="D38" s="371"/>
      <c r="E38" s="20"/>
      <c r="F38" s="20"/>
      <c r="G38" s="20"/>
      <c r="H38" s="20"/>
      <c r="I38" s="20"/>
      <c r="J38" s="20"/>
      <c r="K38" s="20"/>
      <c r="L38" s="20"/>
      <c r="N38" s="17"/>
      <c r="O38" s="577"/>
      <c r="Q38" s="16"/>
      <c r="Y38" s="188"/>
      <c r="Z38" s="263"/>
      <c r="AA38" s="255" t="s">
        <v>154</v>
      </c>
      <c r="AB38" s="259">
        <v>16862.97</v>
      </c>
    </row>
    <row r="39" spans="1:28" ht="12.75" customHeight="1">
      <c r="A39" s="20"/>
      <c r="B39" s="20"/>
      <c r="C39" s="20"/>
      <c r="D39" s="20"/>
      <c r="E39" s="20"/>
      <c r="F39" s="20"/>
      <c r="G39" s="20"/>
      <c r="H39" s="20"/>
      <c r="I39" s="20"/>
      <c r="J39" s="20"/>
      <c r="K39" s="20"/>
      <c r="L39" s="20"/>
      <c r="N39" s="21"/>
      <c r="O39" s="577"/>
      <c r="Q39" s="16"/>
      <c r="Y39" s="188"/>
      <c r="Z39" s="573">
        <v>2019</v>
      </c>
      <c r="AA39" s="576" t="s">
        <v>155</v>
      </c>
      <c r="AB39" s="578">
        <v>17929.830999999998</v>
      </c>
    </row>
    <row r="40" spans="1:28" ht="12.75" customHeight="1">
      <c r="A40" s="20"/>
      <c r="B40" s="20"/>
      <c r="C40" s="20"/>
      <c r="D40" s="20"/>
      <c r="E40" s="20"/>
      <c r="F40" s="20"/>
      <c r="G40" s="20"/>
      <c r="H40" s="20"/>
      <c r="I40" s="20"/>
      <c r="J40" s="20"/>
      <c r="K40" s="20"/>
      <c r="L40" s="20"/>
      <c r="N40" s="21"/>
      <c r="O40" s="577"/>
      <c r="Q40" s="16"/>
      <c r="Y40" s="188"/>
      <c r="Z40" s="256"/>
      <c r="AA40" s="254" t="s">
        <v>156</v>
      </c>
      <c r="AB40" s="261">
        <v>15986.379000000001</v>
      </c>
    </row>
    <row r="41" spans="1:28" ht="12.75" customHeight="1">
      <c r="A41" s="20"/>
      <c r="B41" s="20"/>
      <c r="C41" s="20"/>
      <c r="D41" s="20"/>
      <c r="E41" s="20"/>
      <c r="F41" s="20"/>
      <c r="G41" s="20"/>
      <c r="H41" s="20"/>
      <c r="I41" s="20"/>
      <c r="J41" s="20"/>
      <c r="K41" s="20"/>
      <c r="L41" s="20"/>
      <c r="N41" s="21"/>
      <c r="O41" s="577"/>
      <c r="Q41" s="16"/>
      <c r="Y41" s="188"/>
      <c r="Z41" s="256"/>
      <c r="AA41" s="254" t="s">
        <v>157</v>
      </c>
      <c r="AB41" s="261">
        <v>17481.904999999999</v>
      </c>
    </row>
    <row r="42" spans="1:28" ht="12.75" customHeight="1">
      <c r="A42" s="20"/>
      <c r="B42" s="20"/>
      <c r="C42" s="20"/>
      <c r="D42" s="20"/>
      <c r="E42" s="20"/>
      <c r="F42" s="20"/>
      <c r="G42" s="20"/>
      <c r="H42" s="20"/>
      <c r="I42" s="20"/>
      <c r="J42" s="20"/>
      <c r="K42" s="20"/>
      <c r="L42" s="20"/>
      <c r="N42" s="21"/>
      <c r="O42" s="577"/>
      <c r="Q42" s="16"/>
      <c r="Y42" s="188"/>
      <c r="Z42" s="256"/>
      <c r="AA42" s="254" t="s">
        <v>158</v>
      </c>
      <c r="AB42" s="261">
        <v>17305.428</v>
      </c>
    </row>
    <row r="43" spans="1:28" ht="12.75" customHeight="1">
      <c r="N43" s="17"/>
      <c r="O43" s="577"/>
      <c r="Q43" s="16"/>
      <c r="Y43" s="188"/>
      <c r="Z43" s="256"/>
      <c r="AA43" s="254" t="s">
        <v>159</v>
      </c>
      <c r="AB43" s="261">
        <v>19372.206999999999</v>
      </c>
    </row>
    <row r="44" spans="1:28" ht="12.75" customHeight="1">
      <c r="N44" s="21"/>
      <c r="O44" s="577"/>
      <c r="Q44" s="16"/>
      <c r="Y44" s="188"/>
      <c r="Z44" s="256"/>
      <c r="AA44" s="254" t="s">
        <v>160</v>
      </c>
      <c r="AB44" s="261">
        <v>17337.017</v>
      </c>
    </row>
    <row r="45" spans="1:28" ht="12.75" customHeight="1">
      <c r="N45" s="17"/>
      <c r="O45" s="577"/>
      <c r="Q45" s="16"/>
      <c r="Y45" s="188"/>
      <c r="Z45" s="256"/>
      <c r="AA45" s="254" t="s">
        <v>161</v>
      </c>
      <c r="AB45" s="261">
        <v>18417.313999999998</v>
      </c>
    </row>
    <row r="46" spans="1:28" ht="12.75" customHeight="1">
      <c r="N46" s="17"/>
      <c r="O46" s="577"/>
      <c r="Q46" s="16"/>
      <c r="Y46" s="188"/>
      <c r="Z46" s="256"/>
      <c r="AA46" s="254" t="s">
        <v>162</v>
      </c>
      <c r="AB46" s="261">
        <v>18489.975999999999</v>
      </c>
    </row>
    <row r="47" spans="1:28" ht="12.75" customHeight="1">
      <c r="N47" s="21"/>
      <c r="O47" s="577"/>
      <c r="Q47" s="16"/>
      <c r="Y47" s="188"/>
      <c r="Z47" s="256"/>
      <c r="AA47" s="254" t="s">
        <v>163</v>
      </c>
      <c r="AB47" s="261">
        <v>15104.125</v>
      </c>
    </row>
    <row r="48" spans="1:28" ht="12.75" customHeight="1">
      <c r="N48" s="21"/>
      <c r="O48" s="577"/>
      <c r="Q48" s="16"/>
      <c r="Y48" s="188"/>
      <c r="Z48" s="256"/>
      <c r="AA48" s="254" t="s">
        <v>164</v>
      </c>
      <c r="AB48" s="261">
        <v>17598.509999999998</v>
      </c>
    </row>
    <row r="49" spans="14:28" ht="12.75" customHeight="1">
      <c r="N49" s="21"/>
      <c r="O49" s="577"/>
      <c r="Q49" s="16"/>
      <c r="Y49" s="188"/>
      <c r="Z49" s="256"/>
      <c r="AA49" s="254" t="s">
        <v>165</v>
      </c>
      <c r="AB49" s="261">
        <v>17503.72</v>
      </c>
    </row>
    <row r="50" spans="14:28" ht="12.75" customHeight="1">
      <c r="N50" s="17"/>
      <c r="O50" s="577"/>
      <c r="Q50" s="16"/>
      <c r="Y50" s="188"/>
      <c r="Z50" s="258"/>
      <c r="AA50" s="255" t="s">
        <v>166</v>
      </c>
      <c r="AB50" s="259">
        <v>19473.575000000001</v>
      </c>
    </row>
    <row r="51" spans="14:28" ht="12.75" customHeight="1">
      <c r="N51" s="21"/>
      <c r="O51" s="577"/>
      <c r="Q51" s="16"/>
      <c r="Y51" s="188"/>
      <c r="Z51" s="573">
        <v>2020</v>
      </c>
      <c r="AA51" s="579" t="s">
        <v>167</v>
      </c>
      <c r="AB51" s="575">
        <v>19453.868999999999</v>
      </c>
    </row>
    <row r="52" spans="14:28" ht="12.75" customHeight="1">
      <c r="N52" s="21"/>
      <c r="O52" s="577"/>
      <c r="Q52" s="16"/>
      <c r="Y52" s="188"/>
      <c r="Z52" s="256"/>
      <c r="AA52" s="579" t="s">
        <v>168</v>
      </c>
      <c r="AB52" s="261">
        <v>18239.312999999998</v>
      </c>
    </row>
    <row r="53" spans="14:28" ht="12.75" customHeight="1">
      <c r="N53" s="22"/>
      <c r="O53" s="577"/>
      <c r="P53" s="570"/>
      <c r="Q53" s="16"/>
      <c r="Y53" s="188"/>
      <c r="Z53" s="262"/>
      <c r="AA53" s="579" t="s">
        <v>169</v>
      </c>
      <c r="AB53" s="257">
        <v>19560</v>
      </c>
    </row>
    <row r="54" spans="14:28" ht="12.75" customHeight="1">
      <c r="N54" s="22"/>
      <c r="O54" s="577"/>
      <c r="P54" s="570"/>
      <c r="Q54" s="16"/>
      <c r="Y54" s="188"/>
      <c r="Z54" s="262"/>
      <c r="AA54" s="363" t="s">
        <v>170</v>
      </c>
      <c r="AB54" s="257">
        <v>16880.937999999998</v>
      </c>
    </row>
    <row r="55" spans="14:28" ht="12.75" customHeight="1">
      <c r="N55" s="22"/>
      <c r="O55" s="577"/>
      <c r="P55" s="570"/>
      <c r="Q55" s="16"/>
      <c r="Y55" s="188"/>
      <c r="Z55" s="262"/>
      <c r="AA55" s="363" t="s">
        <v>171</v>
      </c>
      <c r="AB55" s="257">
        <v>18144.112000000001</v>
      </c>
    </row>
    <row r="56" spans="14:28" ht="12.75" customHeight="1">
      <c r="N56" s="22"/>
      <c r="O56" s="577"/>
      <c r="P56" s="570"/>
      <c r="Q56" s="16"/>
      <c r="Y56" s="188"/>
      <c r="Z56" s="262"/>
      <c r="AA56" s="579" t="s">
        <v>172</v>
      </c>
      <c r="AB56" s="257">
        <v>19526.236000000001</v>
      </c>
    </row>
    <row r="57" spans="14:28" ht="12.75" customHeight="1">
      <c r="N57" s="22"/>
      <c r="O57" s="577"/>
      <c r="P57" s="570"/>
      <c r="Q57" s="16"/>
      <c r="Y57" s="188"/>
      <c r="Z57" s="262"/>
      <c r="AA57" s="579" t="s">
        <v>173</v>
      </c>
      <c r="AB57" s="257">
        <v>20103.13</v>
      </c>
    </row>
    <row r="58" spans="14:28" ht="12.75" customHeight="1">
      <c r="N58" s="22"/>
      <c r="O58" s="577"/>
      <c r="P58" s="570"/>
      <c r="Q58" s="16"/>
      <c r="Y58" s="188"/>
      <c r="Z58" s="262"/>
      <c r="AA58" s="579" t="s">
        <v>174</v>
      </c>
      <c r="AB58" s="257">
        <v>18842.042000000001</v>
      </c>
    </row>
    <row r="59" spans="14:28" ht="12.75" customHeight="1">
      <c r="N59" s="22"/>
      <c r="O59" s="577"/>
      <c r="P59" s="570"/>
      <c r="Q59" s="16"/>
      <c r="Y59" s="188"/>
      <c r="Z59" s="262"/>
      <c r="AA59" s="579" t="s">
        <v>175</v>
      </c>
      <c r="AB59" s="257">
        <v>18919.276999999998</v>
      </c>
    </row>
    <row r="60" spans="14:28" ht="12.75" customHeight="1">
      <c r="N60" s="22"/>
      <c r="O60" s="577"/>
      <c r="P60" s="570"/>
      <c r="Q60" s="16"/>
      <c r="Y60" s="188"/>
      <c r="Z60" s="262"/>
      <c r="AA60" s="579" t="s">
        <v>176</v>
      </c>
      <c r="AB60" s="257">
        <v>17384.792000000001</v>
      </c>
    </row>
    <row r="61" spans="14:28" ht="12.75" customHeight="1">
      <c r="N61" s="22"/>
      <c r="O61" s="577"/>
      <c r="P61" s="570"/>
      <c r="Q61" s="16"/>
      <c r="Y61" s="188"/>
      <c r="Z61" s="262"/>
      <c r="AA61" s="579" t="s">
        <v>177</v>
      </c>
      <c r="AB61" s="257">
        <v>17225.050999999999</v>
      </c>
    </row>
    <row r="62" spans="14:28" ht="12.75" customHeight="1">
      <c r="N62" s="21"/>
      <c r="O62" s="577"/>
      <c r="P62" s="570"/>
      <c r="Q62" s="16"/>
      <c r="Y62" s="188"/>
      <c r="Z62" s="263"/>
      <c r="AA62" s="579" t="s">
        <v>178</v>
      </c>
      <c r="AB62" s="259">
        <v>19083.722000000002</v>
      </c>
    </row>
    <row r="63" spans="14:28" ht="12.75" customHeight="1">
      <c r="N63" s="21"/>
      <c r="O63" s="577"/>
      <c r="P63" s="570"/>
      <c r="Q63" s="16"/>
      <c r="Z63" s="573">
        <v>2021</v>
      </c>
      <c r="AA63" s="579" t="s">
        <v>179</v>
      </c>
      <c r="AB63" s="575">
        <v>17244.643</v>
      </c>
    </row>
    <row r="64" spans="14:28" ht="12.75" customHeight="1">
      <c r="N64" s="21"/>
      <c r="O64" s="577"/>
      <c r="P64" s="570"/>
      <c r="Q64" s="16"/>
      <c r="Z64" s="256"/>
      <c r="AA64" s="579" t="s">
        <v>180</v>
      </c>
      <c r="AB64" s="261">
        <v>17452.965</v>
      </c>
    </row>
    <row r="65" spans="14:28" ht="12.75" customHeight="1">
      <c r="N65" s="21"/>
      <c r="O65" s="577"/>
      <c r="P65" s="570"/>
      <c r="Q65" s="16"/>
      <c r="Z65" s="262"/>
      <c r="AA65" s="579" t="s">
        <v>181</v>
      </c>
      <c r="AB65" s="257">
        <v>19879.752</v>
      </c>
    </row>
    <row r="66" spans="14:28" ht="12.75" customHeight="1">
      <c r="N66" s="21"/>
      <c r="O66" s="577"/>
      <c r="P66" s="570"/>
      <c r="Q66" s="16"/>
      <c r="Z66" s="262"/>
      <c r="AA66" s="363" t="s">
        <v>182</v>
      </c>
      <c r="AB66" s="257">
        <v>17343.127</v>
      </c>
    </row>
    <row r="67" spans="14:28" ht="12.75" customHeight="1">
      <c r="N67" s="21"/>
      <c r="O67" s="577"/>
      <c r="P67" s="570"/>
      <c r="Q67" s="16"/>
      <c r="Z67" s="262"/>
      <c r="AA67" s="363" t="s">
        <v>183</v>
      </c>
      <c r="AB67" s="257">
        <v>18240.559000000001</v>
      </c>
    </row>
    <row r="68" spans="14:28" ht="12.75" customHeight="1">
      <c r="N68" s="21"/>
      <c r="O68" s="577"/>
      <c r="P68" s="570"/>
      <c r="Q68" s="16"/>
      <c r="Z68" s="262"/>
      <c r="AA68" s="579" t="s">
        <v>184</v>
      </c>
      <c r="AB68" s="257">
        <v>18951.348999999998</v>
      </c>
    </row>
    <row r="69" spans="14:28" ht="12.75" customHeight="1">
      <c r="N69" s="21"/>
      <c r="O69" s="577"/>
      <c r="P69" s="570"/>
      <c r="Q69" s="16"/>
      <c r="Z69" s="262"/>
      <c r="AA69" s="579" t="s">
        <v>185</v>
      </c>
      <c r="AB69" s="257">
        <v>18290.690999999999</v>
      </c>
    </row>
    <row r="70" spans="14:28" ht="12.75" customHeight="1">
      <c r="N70" s="21"/>
      <c r="O70" s="577"/>
      <c r="P70" s="570"/>
      <c r="Q70" s="16"/>
      <c r="Z70" s="262"/>
      <c r="AA70" s="579" t="s">
        <v>186</v>
      </c>
      <c r="AB70" s="257">
        <v>18259.665000000001</v>
      </c>
    </row>
    <row r="71" spans="14:28" ht="12.75" customHeight="1">
      <c r="N71" s="21"/>
      <c r="O71" s="577"/>
      <c r="P71" s="570"/>
      <c r="Q71" s="16"/>
      <c r="Z71" s="262"/>
      <c r="AA71" s="579" t="s">
        <v>187</v>
      </c>
      <c r="AB71" s="257">
        <v>15874.3</v>
      </c>
    </row>
    <row r="72" spans="14:28" ht="12.75" customHeight="1">
      <c r="N72" s="21"/>
      <c r="O72" s="577"/>
      <c r="P72" s="570"/>
      <c r="Q72" s="16"/>
      <c r="Z72" s="262"/>
      <c r="AA72" s="579" t="s">
        <v>188</v>
      </c>
      <c r="AB72" s="257">
        <v>14242.78</v>
      </c>
    </row>
    <row r="73" spans="14:28" ht="12.75" customHeight="1">
      <c r="N73" s="21"/>
      <c r="O73" s="577"/>
      <c r="P73" s="570"/>
      <c r="Q73" s="16"/>
      <c r="Z73" s="262"/>
      <c r="AA73" s="579" t="s">
        <v>177</v>
      </c>
      <c r="AB73" s="257"/>
    </row>
    <row r="74" spans="14:28" ht="12.75" customHeight="1">
      <c r="N74" s="21"/>
      <c r="O74" s="577"/>
      <c r="P74" s="570"/>
      <c r="Q74" s="16"/>
      <c r="Z74" s="263"/>
      <c r="AA74" s="579" t="s">
        <v>178</v>
      </c>
      <c r="AB74" s="259"/>
    </row>
    <row r="75" spans="14:28" ht="12.75" customHeight="1">
      <c r="O75" s="16"/>
      <c r="P75" s="16"/>
      <c r="Q75" s="16"/>
    </row>
    <row r="76" spans="14:28" ht="12.75" customHeight="1">
      <c r="O76" s="16"/>
      <c r="P76" s="16"/>
      <c r="Q76" s="16"/>
    </row>
    <row r="77" spans="14:28" ht="12.75" customHeight="1">
      <c r="O77" s="16"/>
      <c r="P77" s="16"/>
      <c r="Q77" s="16"/>
    </row>
    <row r="78" spans="14:28" ht="12.75" customHeight="1">
      <c r="O78" s="16"/>
      <c r="P78" s="16"/>
      <c r="Q78" s="16"/>
    </row>
    <row r="79" spans="14:28" ht="12.75" customHeight="1">
      <c r="O79" s="16"/>
      <c r="P79" s="16"/>
    </row>
    <row r="80" spans="14:28" ht="12.75" customHeight="1">
      <c r="O80" s="16"/>
      <c r="P80" s="16"/>
    </row>
    <row r="81" spans="15:16" ht="12.75" customHeight="1">
      <c r="O81" s="16"/>
      <c r="P81" s="16"/>
    </row>
    <row r="82" spans="15:16" ht="12.75" customHeight="1">
      <c r="O82" s="16"/>
      <c r="P82" s="16"/>
    </row>
    <row r="83" spans="15:16" ht="12.75" customHeight="1">
      <c r="O83" s="16"/>
      <c r="P83" s="16"/>
    </row>
    <row r="84" spans="15:16" ht="12.75" customHeight="1">
      <c r="O84" s="16"/>
      <c r="P84" s="16"/>
    </row>
    <row r="85" spans="15:16" ht="12.75" customHeight="1">
      <c r="O85" s="16"/>
      <c r="P85" s="16"/>
    </row>
    <row r="86" spans="15:16" ht="12.75" customHeight="1">
      <c r="O86" s="16"/>
      <c r="P86" s="16"/>
    </row>
    <row r="87" spans="15:16" ht="12.75" customHeight="1">
      <c r="O87" s="16"/>
      <c r="P87" s="16"/>
    </row>
    <row r="88" spans="15:16" ht="12.75" customHeight="1">
      <c r="O88" s="16"/>
      <c r="P88" s="16"/>
    </row>
    <row r="89" spans="15:16" ht="12.75" customHeight="1">
      <c r="O89" s="16"/>
      <c r="P89" s="16"/>
    </row>
    <row r="90" spans="15:16" ht="12.75" customHeight="1">
      <c r="O90" s="16"/>
      <c r="P90" s="16"/>
    </row>
    <row r="91" spans="15:16" ht="12.75" customHeight="1"/>
    <row r="92" spans="15:16" ht="12.75" customHeight="1"/>
    <row r="93" spans="15:16" ht="12.75" customHeight="1"/>
    <row r="94" spans="15:16" ht="12.75" customHeight="1"/>
    <row r="95" spans="15:16" ht="12.75" customHeight="1"/>
    <row r="96" spans="15: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16"/>
      <c r="P107" s="16"/>
      <c r="Q107" s="16"/>
    </row>
    <row r="108" spans="14:17" ht="12.75" customHeight="1">
      <c r="O108" s="16"/>
      <c r="P108" s="16"/>
      <c r="Q108" s="16"/>
    </row>
    <row r="109" spans="14:17" ht="12.75" customHeight="1">
      <c r="O109" s="16"/>
      <c r="P109" s="16"/>
      <c r="Q109" s="16"/>
    </row>
    <row r="110" spans="14:17" ht="12.75" customHeight="1">
      <c r="N110" s="21"/>
      <c r="O110" s="16"/>
      <c r="P110" s="16"/>
      <c r="Q110" s="16"/>
    </row>
    <row r="111" spans="14:17" ht="12.75" customHeight="1">
      <c r="O111" s="16"/>
      <c r="P111" s="16"/>
      <c r="Q111" s="16"/>
    </row>
    <row r="112" spans="14:17"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5" type="noConversion"/>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BA38"/>
  <sheetViews>
    <sheetView view="pageBreakPreview" zoomScaleNormal="100" zoomScaleSheetLayoutView="100" workbookViewId="0">
      <selection activeCell="J40" sqref="J40"/>
    </sheetView>
  </sheetViews>
  <sheetFormatPr baseColWidth="10" defaultColWidth="11.42578125" defaultRowHeight="12.75"/>
  <cols>
    <col min="1" max="1" width="120.7109375" style="65" customWidth="1"/>
    <col min="2" max="2" width="11.7109375" style="65" customWidth="1"/>
    <col min="3" max="22" width="11.42578125" style="65"/>
    <col min="23" max="23" width="1.85546875" style="65" customWidth="1"/>
    <col min="24" max="24" width="11.42578125" style="65" hidden="1" customWidth="1"/>
    <col min="25" max="25" width="2.140625" style="65" customWidth="1"/>
    <col min="26" max="27" width="11.42578125" style="64"/>
    <col min="28" max="28" width="12.28515625" style="64" bestFit="1" customWidth="1"/>
    <col min="29" max="34" width="11.42578125" style="64"/>
    <col min="35" max="35" width="9.5703125" style="64" customWidth="1"/>
    <col min="36" max="53" width="11.42578125" style="64"/>
    <col min="54" max="16384" width="11.42578125" style="16"/>
  </cols>
  <sheetData>
    <row r="1" spans="1:53" ht="12.75" customHeight="1">
      <c r="A1" s="75"/>
      <c r="B1" s="67"/>
      <c r="C1" s="67"/>
      <c r="D1" s="67"/>
      <c r="E1" s="67"/>
      <c r="F1" s="67"/>
      <c r="G1" s="67"/>
      <c r="H1" s="67"/>
      <c r="I1" s="67"/>
    </row>
    <row r="2" spans="1:53" ht="12.75" customHeight="1">
      <c r="A2" s="75"/>
      <c r="B2" s="67"/>
      <c r="C2" s="67"/>
      <c r="D2" s="67"/>
      <c r="E2" s="67"/>
      <c r="F2" s="67"/>
      <c r="G2" s="67"/>
      <c r="H2" s="67"/>
      <c r="I2" s="67"/>
      <c r="Z2" s="580" t="s">
        <v>83</v>
      </c>
      <c r="AA2" s="580" t="s">
        <v>189</v>
      </c>
      <c r="AB2" s="788" t="s">
        <v>190</v>
      </c>
      <c r="AC2" s="788"/>
      <c r="AD2" s="788"/>
      <c r="AE2" s="788"/>
      <c r="AF2" s="788"/>
      <c r="AG2" s="788"/>
      <c r="AH2" s="789"/>
      <c r="AI2" s="16"/>
      <c r="AJ2" s="16"/>
      <c r="AK2" s="16"/>
    </row>
    <row r="3" spans="1:53" ht="12.75" customHeight="1">
      <c r="A3" s="75"/>
      <c r="B3" s="67"/>
      <c r="C3" s="67"/>
      <c r="D3" s="67"/>
      <c r="E3" s="67"/>
      <c r="F3" s="67"/>
      <c r="G3" s="67"/>
      <c r="H3" s="67"/>
      <c r="I3" s="67"/>
      <c r="Z3" s="77"/>
      <c r="AA3" s="76"/>
      <c r="AB3" s="84" t="s">
        <v>191</v>
      </c>
      <c r="AC3" s="84" t="s">
        <v>86</v>
      </c>
      <c r="AD3" s="84" t="s">
        <v>192</v>
      </c>
      <c r="AE3" s="84" t="s">
        <v>90</v>
      </c>
      <c r="AF3" s="84" t="s">
        <v>193</v>
      </c>
      <c r="AG3" s="84" t="s">
        <v>92</v>
      </c>
      <c r="AH3" s="85" t="s">
        <v>194</v>
      </c>
      <c r="AI3" s="16"/>
      <c r="AJ3" s="16"/>
      <c r="AK3" s="16"/>
    </row>
    <row r="4" spans="1:53" ht="12.75" customHeight="1">
      <c r="A4" s="75"/>
      <c r="B4" s="67"/>
      <c r="C4" s="67"/>
      <c r="D4" s="67"/>
      <c r="E4" s="67"/>
      <c r="F4" s="67"/>
      <c r="G4" s="67"/>
      <c r="H4" s="67"/>
      <c r="I4" s="67"/>
      <c r="Z4" s="581" t="s">
        <v>94</v>
      </c>
      <c r="AA4" s="582" t="s">
        <v>106</v>
      </c>
      <c r="AB4" s="268">
        <v>68430</v>
      </c>
      <c r="AC4" s="266">
        <v>32572</v>
      </c>
      <c r="AD4" s="266">
        <v>17452</v>
      </c>
      <c r="AE4" s="268">
        <v>1392</v>
      </c>
      <c r="AF4" s="268">
        <v>2337</v>
      </c>
      <c r="AG4" s="268">
        <v>14106</v>
      </c>
      <c r="AH4" s="268">
        <v>571</v>
      </c>
      <c r="AI4" s="16"/>
      <c r="AJ4" s="16"/>
      <c r="AK4" s="16"/>
      <c r="AZ4" s="16"/>
      <c r="BA4" s="16"/>
    </row>
    <row r="5" spans="1:53" ht="12.75" customHeight="1">
      <c r="A5" s="67"/>
      <c r="B5" s="67"/>
      <c r="C5" s="67"/>
      <c r="D5" s="67"/>
      <c r="E5" s="67"/>
      <c r="F5" s="67"/>
      <c r="G5" s="67"/>
      <c r="H5" s="67"/>
      <c r="I5" s="67"/>
      <c r="Z5" s="74" t="s">
        <v>96</v>
      </c>
      <c r="AA5" s="264" t="str">
        <f t="shared" ref="AA5:AA13" si="0">AA4</f>
        <v>Octubre</v>
      </c>
      <c r="AB5" s="265">
        <v>54268</v>
      </c>
      <c r="AC5" s="265">
        <v>26185</v>
      </c>
      <c r="AD5" s="265">
        <v>14308</v>
      </c>
      <c r="AE5" s="268">
        <v>1027</v>
      </c>
      <c r="AF5" s="268">
        <v>1615</v>
      </c>
      <c r="AG5" s="268">
        <v>10627</v>
      </c>
      <c r="AH5" s="268">
        <v>506</v>
      </c>
      <c r="AI5" s="16"/>
      <c r="AJ5" s="16"/>
      <c r="AK5" s="16"/>
      <c r="AL5" s="47"/>
      <c r="AM5" s="47"/>
      <c r="AN5" s="47"/>
      <c r="AO5" s="47"/>
      <c r="AZ5" s="16"/>
      <c r="BA5" s="16"/>
    </row>
    <row r="6" spans="1:53" ht="12.75" customHeight="1">
      <c r="A6" s="67"/>
      <c r="B6" s="67"/>
      <c r="C6" s="67"/>
      <c r="D6" s="67"/>
      <c r="E6" s="67"/>
      <c r="F6" s="67"/>
      <c r="G6" s="67"/>
      <c r="H6" s="67"/>
      <c r="I6" s="67"/>
      <c r="Z6" s="73"/>
      <c r="AA6" s="70" t="str">
        <f t="shared" si="0"/>
        <v>Octubre</v>
      </c>
      <c r="AB6" s="790" t="s">
        <v>195</v>
      </c>
      <c r="AC6" s="791"/>
      <c r="AD6" s="791"/>
      <c r="AE6" s="791"/>
      <c r="AF6" s="791"/>
      <c r="AG6" s="791"/>
      <c r="AH6" s="792"/>
      <c r="AI6" s="16"/>
      <c r="AJ6" s="16"/>
      <c r="AK6" s="16"/>
      <c r="AL6" s="69"/>
    </row>
    <row r="7" spans="1:53" ht="12.75" customHeight="1">
      <c r="A7" s="67"/>
      <c r="B7" s="67"/>
      <c r="C7" s="67"/>
      <c r="D7" s="67"/>
      <c r="E7" s="67"/>
      <c r="F7" s="67"/>
      <c r="G7" s="67"/>
      <c r="H7" s="67"/>
      <c r="I7" s="67"/>
      <c r="Z7" s="73"/>
      <c r="AA7" s="70" t="str">
        <f t="shared" si="0"/>
        <v>Octubre</v>
      </c>
      <c r="AB7" s="84" t="s">
        <v>191</v>
      </c>
      <c r="AC7" s="84" t="s">
        <v>86</v>
      </c>
      <c r="AD7" s="84" t="s">
        <v>192</v>
      </c>
      <c r="AE7" s="84" t="s">
        <v>90</v>
      </c>
      <c r="AF7" s="84" t="s">
        <v>193</v>
      </c>
      <c r="AG7" s="84" t="s">
        <v>92</v>
      </c>
      <c r="AH7" s="85" t="s">
        <v>194</v>
      </c>
      <c r="AI7" s="16"/>
      <c r="AJ7" s="16"/>
      <c r="AK7" s="16"/>
    </row>
    <row r="8" spans="1:53" ht="12.75" customHeight="1">
      <c r="A8" s="67"/>
      <c r="B8" s="67"/>
      <c r="C8" s="67"/>
      <c r="D8" s="67"/>
      <c r="E8" s="67"/>
      <c r="F8" s="67"/>
      <c r="G8" s="67"/>
      <c r="H8" s="67"/>
      <c r="I8" s="67"/>
      <c r="Z8" s="581" t="s">
        <v>94</v>
      </c>
      <c r="AA8" s="582" t="str">
        <f t="shared" si="0"/>
        <v>Octubre</v>
      </c>
      <c r="AB8" s="266">
        <v>17384.792000000001</v>
      </c>
      <c r="AC8" s="623">
        <v>8595.7450000000008</v>
      </c>
      <c r="AD8" s="623">
        <v>4265.3580000000002</v>
      </c>
      <c r="AE8" s="623">
        <v>535.74900000000002</v>
      </c>
      <c r="AF8" s="266">
        <v>776.33100000000002</v>
      </c>
      <c r="AG8" s="266">
        <v>3137.5720000000001</v>
      </c>
      <c r="AH8" s="269">
        <v>74.037000000000006</v>
      </c>
      <c r="AI8" s="16"/>
      <c r="AJ8" s="16"/>
      <c r="AK8" s="16"/>
      <c r="AZ8" s="16"/>
      <c r="BA8" s="16"/>
    </row>
    <row r="9" spans="1:53" ht="12.75" customHeight="1">
      <c r="A9" s="67"/>
      <c r="B9" s="67"/>
      <c r="C9" s="67"/>
      <c r="D9" s="67"/>
      <c r="E9" s="67"/>
      <c r="F9" s="67"/>
      <c r="G9" s="67"/>
      <c r="H9" s="67"/>
      <c r="I9" s="67"/>
      <c r="Z9" s="74" t="s">
        <v>96</v>
      </c>
      <c r="AA9" s="264" t="str">
        <f t="shared" si="0"/>
        <v>Octubre</v>
      </c>
      <c r="AB9" s="265">
        <v>14242.78</v>
      </c>
      <c r="AC9" s="265">
        <v>7243.52</v>
      </c>
      <c r="AD9" s="265">
        <v>3560.7860000000001</v>
      </c>
      <c r="AE9" s="265">
        <v>401.71800000000002</v>
      </c>
      <c r="AF9" s="265">
        <v>553.66600000000005</v>
      </c>
      <c r="AG9" s="265">
        <v>2415.0210000000002</v>
      </c>
      <c r="AH9" s="265">
        <v>68.069000000000003</v>
      </c>
      <c r="AI9" s="16"/>
      <c r="AJ9" s="16"/>
      <c r="AK9" s="16"/>
      <c r="AZ9" s="16"/>
      <c r="BA9" s="16"/>
    </row>
    <row r="10" spans="1:53" ht="12.75" customHeight="1">
      <c r="A10" s="67"/>
      <c r="Z10" s="73"/>
      <c r="AA10" s="70" t="str">
        <f t="shared" si="0"/>
        <v>Octubre</v>
      </c>
      <c r="AB10" s="790" t="s">
        <v>196</v>
      </c>
      <c r="AC10" s="791"/>
      <c r="AD10" s="791"/>
      <c r="AE10" s="791"/>
      <c r="AF10" s="791"/>
      <c r="AG10" s="791"/>
      <c r="AH10" s="792"/>
      <c r="AI10" s="16"/>
      <c r="AJ10" s="16"/>
      <c r="AK10" s="16"/>
      <c r="AX10" s="16"/>
      <c r="AY10" s="16"/>
      <c r="AZ10" s="16"/>
      <c r="BA10" s="16"/>
    </row>
    <row r="11" spans="1:53" ht="12.75" customHeight="1">
      <c r="A11" s="67"/>
      <c r="Z11" s="70"/>
      <c r="AA11" s="70" t="str">
        <f t="shared" si="0"/>
        <v>Octubre</v>
      </c>
      <c r="AB11" s="72" t="s">
        <v>191</v>
      </c>
      <c r="AC11" s="72" t="s">
        <v>86</v>
      </c>
      <c r="AD11" s="72" t="s">
        <v>192</v>
      </c>
      <c r="AE11" s="72" t="s">
        <v>90</v>
      </c>
      <c r="AF11" s="72" t="s">
        <v>193</v>
      </c>
      <c r="AG11" s="72" t="s">
        <v>92</v>
      </c>
      <c r="AH11" s="71" t="s">
        <v>194</v>
      </c>
      <c r="AI11" s="16"/>
      <c r="AJ11" s="16"/>
      <c r="AK11" s="16"/>
      <c r="AX11" s="16"/>
      <c r="AY11" s="16"/>
      <c r="AZ11" s="16"/>
      <c r="BA11" s="16"/>
    </row>
    <row r="12" spans="1:53" ht="12.75" customHeight="1">
      <c r="A12" s="67"/>
      <c r="Z12" s="581" t="s">
        <v>94</v>
      </c>
      <c r="AA12" s="582" t="str">
        <f t="shared" si="0"/>
        <v>Octubre</v>
      </c>
      <c r="AB12" s="583">
        <f>(AB8/AB4)*1000</f>
        <v>254.05219932778022</v>
      </c>
      <c r="AC12" s="583">
        <f t="shared" ref="AB12:AH13" si="1">(AC8/AC4)*1000</f>
        <v>263.89982193294861</v>
      </c>
      <c r="AD12" s="583">
        <f t="shared" si="1"/>
        <v>244.40511116204448</v>
      </c>
      <c r="AE12" s="583">
        <f>(AE8/AE4)*1000</f>
        <v>384.87715517241384</v>
      </c>
      <c r="AF12" s="583">
        <f t="shared" si="1"/>
        <v>332.19127086007705</v>
      </c>
      <c r="AG12" s="583">
        <f t="shared" si="1"/>
        <v>222.42818658726785</v>
      </c>
      <c r="AH12" s="584">
        <f t="shared" si="1"/>
        <v>129.66199649737302</v>
      </c>
      <c r="AI12" s="16"/>
      <c r="AJ12" s="16"/>
      <c r="AK12" s="16"/>
    </row>
    <row r="13" spans="1:53" ht="12.75" customHeight="1">
      <c r="A13" s="67"/>
      <c r="B13" s="67"/>
      <c r="C13" s="67"/>
      <c r="D13" s="67"/>
      <c r="E13" s="67"/>
      <c r="F13" s="67"/>
      <c r="G13" s="67"/>
      <c r="H13" s="67"/>
      <c r="I13" s="67"/>
      <c r="Z13" s="74" t="s">
        <v>96</v>
      </c>
      <c r="AA13" s="264" t="str">
        <f t="shared" si="0"/>
        <v>Octubre</v>
      </c>
      <c r="AB13" s="585">
        <f t="shared" si="1"/>
        <v>262.45264244121768</v>
      </c>
      <c r="AC13" s="585">
        <f t="shared" si="1"/>
        <v>276.62860416268859</v>
      </c>
      <c r="AD13" s="585">
        <f t="shared" si="1"/>
        <v>248.86678781101483</v>
      </c>
      <c r="AE13" s="585">
        <f>(AE9/AE5)*1000</f>
        <v>391.15676728334961</v>
      </c>
      <c r="AF13" s="585">
        <f t="shared" si="1"/>
        <v>342.82724458204336</v>
      </c>
      <c r="AG13" s="585">
        <f t="shared" si="1"/>
        <v>227.25331702267809</v>
      </c>
      <c r="AH13" s="267">
        <f>(AH9/AH5)*1000</f>
        <v>134.52371541501975</v>
      </c>
      <c r="AI13" s="16"/>
      <c r="AJ13" s="16"/>
      <c r="AK13" s="16"/>
    </row>
    <row r="14" spans="1:53" ht="12.75" customHeight="1">
      <c r="A14" s="67"/>
      <c r="B14" s="67"/>
      <c r="C14" s="67"/>
      <c r="D14" s="67"/>
      <c r="E14" s="67"/>
      <c r="F14" s="67"/>
      <c r="G14" s="67"/>
      <c r="H14" s="67"/>
      <c r="I14" s="67"/>
      <c r="AB14" s="82">
        <f>(AB13-AB12)/AB12*100</f>
        <v>3.3065815354737951</v>
      </c>
      <c r="AC14" s="82">
        <f t="shared" ref="AC14:AH14" si="2">(AC13-AC12)/AC12*100</f>
        <v>4.8233386959139715</v>
      </c>
      <c r="AD14" s="82">
        <f t="shared" si="2"/>
        <v>1.8255250996007981</v>
      </c>
      <c r="AE14" s="82">
        <f t="shared" si="2"/>
        <v>1.6315886839588303</v>
      </c>
      <c r="AF14" s="82">
        <f t="shared" si="2"/>
        <v>3.2017619531147492</v>
      </c>
      <c r="AG14" s="82">
        <f t="shared" si="2"/>
        <v>2.1692981044545561</v>
      </c>
      <c r="AH14" s="82">
        <f t="shared" si="2"/>
        <v>3.7495326687686981</v>
      </c>
      <c r="AI14" s="16"/>
      <c r="AJ14" s="16"/>
      <c r="AK14" s="16"/>
    </row>
    <row r="15" spans="1:53" ht="12.75" customHeight="1">
      <c r="A15" s="67"/>
      <c r="B15" s="67"/>
      <c r="C15" s="67"/>
      <c r="D15" s="67"/>
      <c r="E15" s="67"/>
      <c r="F15" s="67"/>
      <c r="G15" s="67"/>
      <c r="H15" s="67"/>
      <c r="I15" s="67"/>
      <c r="AA15" s="42"/>
      <c r="AB15" s="50"/>
      <c r="AC15" s="50"/>
      <c r="AD15" s="50"/>
      <c r="AE15" s="50"/>
      <c r="AF15" s="50"/>
      <c r="AG15" s="50"/>
      <c r="AH15" s="50"/>
      <c r="AI15" s="16"/>
      <c r="AJ15" s="16"/>
      <c r="AK15" s="16"/>
      <c r="AZ15" s="16"/>
      <c r="BA15" s="16"/>
    </row>
    <row r="16" spans="1:53" ht="12.75" customHeight="1">
      <c r="A16" s="67"/>
      <c r="B16" s="67"/>
      <c r="C16" s="67"/>
      <c r="D16" s="67"/>
      <c r="E16" s="67"/>
      <c r="F16" s="67"/>
      <c r="G16" s="67"/>
      <c r="H16" s="67"/>
      <c r="I16" s="67"/>
      <c r="Z16" s="43"/>
      <c r="AA16" s="42"/>
      <c r="AB16" s="69"/>
      <c r="AC16" s="69"/>
      <c r="AD16" s="69"/>
      <c r="AE16" s="69"/>
      <c r="AF16" s="69"/>
      <c r="AG16" s="69"/>
      <c r="AH16" s="69"/>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7"/>
      <c r="B17" s="67"/>
      <c r="C17" s="67"/>
      <c r="D17" s="67"/>
      <c r="E17" s="67"/>
      <c r="F17" s="67"/>
      <c r="G17" s="67"/>
      <c r="H17" s="67"/>
      <c r="I17" s="67"/>
      <c r="Z17" s="43"/>
      <c r="AA17" s="42"/>
      <c r="AB17" s="42"/>
      <c r="AC17" s="42"/>
      <c r="AD17" s="42"/>
      <c r="AE17" s="42"/>
      <c r="AF17" s="42"/>
      <c r="AG17" s="42"/>
      <c r="AH17" s="42"/>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7"/>
      <c r="B18" s="67"/>
      <c r="C18" s="67"/>
      <c r="D18" s="67"/>
      <c r="E18" s="67"/>
      <c r="F18" s="67"/>
      <c r="G18" s="67"/>
      <c r="H18" s="67"/>
      <c r="I18" s="67"/>
      <c r="Z18" s="43"/>
      <c r="AB18" s="42"/>
      <c r="AC18" s="42"/>
      <c r="AD18" s="42"/>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7"/>
      <c r="B19" s="67"/>
      <c r="C19" s="67"/>
      <c r="D19" s="67"/>
      <c r="E19" s="67"/>
      <c r="F19" s="67"/>
      <c r="G19" s="67"/>
      <c r="H19" s="67"/>
      <c r="I19" s="67"/>
      <c r="Z19" s="65"/>
      <c r="AA19" s="65"/>
      <c r="AB19" s="65"/>
      <c r="AC19" s="65"/>
      <c r="AD19" s="65"/>
      <c r="AE19" s="65"/>
      <c r="AF19" s="65"/>
      <c r="AG19" s="65"/>
      <c r="AH19" s="65"/>
      <c r="AI19" s="65"/>
      <c r="AJ19" s="65"/>
      <c r="AK19" s="16"/>
      <c r="AL19" s="16"/>
      <c r="AM19" s="16"/>
      <c r="AN19" s="16"/>
      <c r="AO19" s="16"/>
      <c r="AP19" s="16"/>
      <c r="AQ19" s="16"/>
      <c r="AR19" s="16"/>
      <c r="AS19" s="16"/>
      <c r="AT19" s="16"/>
      <c r="AU19" s="16"/>
      <c r="AV19" s="16"/>
      <c r="AW19" s="16"/>
      <c r="AX19" s="16"/>
      <c r="AY19" s="16"/>
      <c r="AZ19" s="16"/>
      <c r="BA19" s="16"/>
    </row>
    <row r="20" spans="1:53" ht="12.75" customHeight="1">
      <c r="A20" s="67"/>
      <c r="B20" s="67"/>
      <c r="C20" s="67"/>
      <c r="D20" s="67"/>
      <c r="E20" s="67"/>
      <c r="F20" s="67"/>
      <c r="G20" s="67"/>
      <c r="H20" s="67"/>
      <c r="I20" s="67"/>
      <c r="Z20" s="65"/>
      <c r="AA20" s="65"/>
      <c r="AB20" s="65"/>
      <c r="AC20" s="65"/>
      <c r="AD20" s="65"/>
      <c r="AE20" s="65"/>
      <c r="AF20" s="65"/>
      <c r="AG20" s="65"/>
      <c r="AH20" s="65"/>
      <c r="AI20" s="65"/>
      <c r="AJ20" s="65"/>
      <c r="AK20" s="16"/>
      <c r="AL20" s="16"/>
      <c r="AM20" s="16"/>
      <c r="AN20" s="16"/>
      <c r="AO20" s="16"/>
      <c r="AP20" s="16"/>
      <c r="AQ20" s="16"/>
      <c r="AR20" s="16"/>
      <c r="AS20" s="16"/>
      <c r="AT20" s="16"/>
      <c r="AU20" s="16"/>
      <c r="AV20" s="16"/>
      <c r="AW20" s="16"/>
      <c r="AX20" s="16"/>
      <c r="AY20" s="16"/>
      <c r="AZ20" s="16"/>
      <c r="BA20" s="16"/>
    </row>
    <row r="21" spans="1:53" ht="12.75" customHeight="1">
      <c r="A21" s="67"/>
      <c r="B21" s="67"/>
      <c r="C21" s="67"/>
      <c r="D21" s="67"/>
      <c r="E21" s="67"/>
      <c r="F21" s="67"/>
      <c r="G21" s="67"/>
      <c r="H21" s="67"/>
      <c r="I21" s="67"/>
      <c r="Z21" s="65"/>
      <c r="AA21" s="65"/>
      <c r="AB21" s="65"/>
      <c r="AC21" s="65"/>
      <c r="AD21" s="65"/>
      <c r="AE21" s="65"/>
      <c r="AF21" s="65"/>
      <c r="AG21" s="65"/>
      <c r="AH21" s="65"/>
      <c r="AI21" s="65"/>
      <c r="AJ21" s="65"/>
      <c r="AK21" s="16"/>
      <c r="AL21" s="16"/>
      <c r="AM21" s="16"/>
      <c r="AN21" s="16"/>
      <c r="AO21" s="16"/>
      <c r="AP21" s="16"/>
      <c r="AQ21" s="16"/>
      <c r="AR21" s="16"/>
      <c r="AS21" s="16"/>
      <c r="AT21" s="16"/>
      <c r="AU21" s="16"/>
      <c r="AV21" s="16"/>
      <c r="AW21" s="16"/>
      <c r="AX21" s="16"/>
      <c r="AY21" s="16"/>
      <c r="AZ21" s="16"/>
      <c r="BA21" s="16"/>
    </row>
    <row r="22" spans="1:53" ht="12.75" customHeight="1">
      <c r="A22" s="67"/>
      <c r="B22" s="67"/>
      <c r="C22" s="67"/>
      <c r="D22" s="67"/>
      <c r="E22" s="67"/>
      <c r="F22" s="67"/>
      <c r="G22" s="67"/>
      <c r="H22" s="67"/>
      <c r="I22" s="67"/>
      <c r="Z22" s="65"/>
      <c r="AA22" s="65"/>
      <c r="AB22" s="65"/>
      <c r="AC22" s="65"/>
      <c r="AD22" s="65"/>
      <c r="AE22" s="65"/>
      <c r="AF22" s="65"/>
      <c r="AG22" s="65"/>
      <c r="AH22" s="65"/>
      <c r="AI22" s="65"/>
      <c r="AJ22" s="65"/>
      <c r="AK22" s="16"/>
      <c r="AL22" s="16"/>
      <c r="AM22" s="16"/>
      <c r="AN22" s="16"/>
      <c r="AO22" s="16"/>
      <c r="AP22" s="16"/>
      <c r="AQ22" s="16"/>
      <c r="AR22" s="16"/>
      <c r="AS22" s="16"/>
      <c r="AT22" s="16"/>
      <c r="AU22" s="16"/>
      <c r="AV22" s="16"/>
      <c r="AW22" s="16"/>
      <c r="AX22" s="16"/>
      <c r="AY22" s="16"/>
      <c r="AZ22" s="16"/>
      <c r="BA22" s="16"/>
    </row>
    <row r="23" spans="1:53" ht="12.75" customHeight="1">
      <c r="A23" s="67"/>
      <c r="B23" s="67"/>
      <c r="C23" s="67"/>
      <c r="D23" s="67"/>
      <c r="E23" s="67"/>
      <c r="F23" s="67"/>
      <c r="G23" s="67"/>
      <c r="H23" s="67"/>
      <c r="I23" s="67"/>
      <c r="Z23" s="52"/>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7"/>
      <c r="B24" s="67"/>
      <c r="C24" s="67"/>
      <c r="D24" s="67"/>
      <c r="E24" s="67"/>
      <c r="F24" s="67"/>
      <c r="G24" s="67"/>
      <c r="H24" s="67"/>
      <c r="I24" s="67"/>
      <c r="Z24" s="52"/>
      <c r="AL24" s="16"/>
      <c r="AM24" s="16"/>
      <c r="AN24" s="16"/>
      <c r="AO24" s="16"/>
      <c r="AP24" s="16"/>
      <c r="AQ24" s="16"/>
      <c r="AR24" s="16"/>
      <c r="AS24" s="16"/>
      <c r="AT24" s="16"/>
      <c r="AU24" s="16"/>
      <c r="AV24" s="16"/>
      <c r="AW24" s="16"/>
      <c r="AX24" s="16"/>
      <c r="AY24" s="16"/>
      <c r="AZ24" s="16"/>
      <c r="BA24" s="16"/>
    </row>
    <row r="25" spans="1:53" ht="12.75" customHeight="1">
      <c r="A25" s="67"/>
      <c r="B25" s="67"/>
      <c r="C25" s="67"/>
      <c r="D25" s="67"/>
      <c r="E25" s="67"/>
      <c r="F25" s="67"/>
      <c r="G25" s="67"/>
      <c r="H25" s="67"/>
      <c r="I25" s="67"/>
      <c r="Z25" s="51"/>
      <c r="AB25" s="66"/>
      <c r="AU25" s="16"/>
      <c r="AV25" s="16"/>
      <c r="AW25" s="16"/>
      <c r="AX25" s="16"/>
      <c r="AY25" s="16"/>
      <c r="AZ25" s="16"/>
      <c r="BA25" s="16"/>
    </row>
    <row r="26" spans="1:53" ht="12.75" customHeight="1">
      <c r="A26" s="67"/>
      <c r="B26" s="195"/>
      <c r="C26" s="67"/>
      <c r="D26" s="67"/>
      <c r="E26" s="67"/>
      <c r="F26" s="67"/>
      <c r="G26" s="67"/>
      <c r="H26" s="67"/>
      <c r="I26" s="67"/>
      <c r="Z26" s="43"/>
    </row>
    <row r="27" spans="1:53" ht="12.75" customHeight="1">
      <c r="A27" s="67"/>
      <c r="B27" s="67"/>
      <c r="C27" s="67"/>
      <c r="D27" s="67"/>
      <c r="E27" s="67"/>
      <c r="F27" s="67"/>
      <c r="G27" s="67"/>
      <c r="H27" s="67"/>
      <c r="I27" s="67"/>
      <c r="Z27" s="43"/>
    </row>
    <row r="28" spans="1:53" ht="12.75" customHeight="1">
      <c r="A28" s="67"/>
      <c r="B28" s="67"/>
      <c r="C28" s="67"/>
      <c r="D28" s="67"/>
      <c r="E28" s="67"/>
      <c r="F28" s="67"/>
      <c r="G28" s="67"/>
      <c r="H28" s="67"/>
      <c r="I28" s="67"/>
    </row>
    <row r="29" spans="1:53" ht="12.75" customHeight="1">
      <c r="A29" s="68"/>
      <c r="B29" s="67"/>
      <c r="C29" s="67"/>
      <c r="D29" s="67"/>
      <c r="E29" s="67"/>
      <c r="F29" s="67"/>
      <c r="G29" s="67"/>
      <c r="H29" s="67"/>
      <c r="I29" s="67"/>
    </row>
    <row r="30" spans="1:53" s="66" customFormat="1" ht="12.75" customHeight="1">
      <c r="A30" s="67"/>
      <c r="B30" s="65"/>
      <c r="C30" s="65"/>
      <c r="D30" s="65"/>
      <c r="E30" s="65"/>
      <c r="F30" s="65"/>
      <c r="G30" s="65"/>
      <c r="H30" s="65"/>
      <c r="I30" s="65"/>
      <c r="J30" s="65"/>
      <c r="K30" s="65"/>
      <c r="L30" s="65"/>
      <c r="M30" s="65"/>
      <c r="N30" s="65"/>
      <c r="O30" s="65"/>
      <c r="P30" s="65"/>
      <c r="Q30" s="65"/>
      <c r="R30" s="65"/>
      <c r="S30" s="65"/>
      <c r="T30" s="65"/>
      <c r="U30" s="65"/>
      <c r="V30" s="65"/>
      <c r="W30" s="65"/>
      <c r="X30" s="65"/>
      <c r="Y30" s="65"/>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row>
    <row r="31" spans="1:53" s="66" customFormat="1" ht="12.7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row>
    <row r="32" spans="1:53" s="66" customFormat="1" ht="12.7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row>
    <row r="33" spans="1:53" s="66" customFormat="1" ht="12.7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spans="1:53" s="66" customFormat="1" ht="12.75" customHeight="1">
      <c r="A34" s="67"/>
      <c r="B34" s="67"/>
      <c r="C34" s="67"/>
      <c r="D34" s="67"/>
      <c r="E34" s="67"/>
      <c r="F34" s="67"/>
      <c r="G34" s="67"/>
      <c r="H34" s="67"/>
      <c r="I34" s="67"/>
      <c r="J34" s="67"/>
      <c r="K34" s="65"/>
      <c r="L34" s="65"/>
      <c r="M34" s="65"/>
      <c r="N34" s="65"/>
      <c r="O34" s="65"/>
      <c r="P34" s="65"/>
      <c r="Q34" s="65"/>
      <c r="R34" s="65"/>
      <c r="S34" s="65"/>
      <c r="T34" s="65"/>
      <c r="U34" s="65"/>
      <c r="V34" s="65"/>
      <c r="W34" s="65"/>
      <c r="X34" s="65"/>
      <c r="Y34" s="65"/>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row>
    <row r="35" spans="1:53" s="66" customFormat="1" ht="12.75" customHeight="1">
      <c r="A35" s="67"/>
      <c r="B35" s="67"/>
      <c r="C35" s="67"/>
      <c r="D35" s="67"/>
      <c r="E35" s="67"/>
      <c r="F35" s="67"/>
      <c r="G35" s="67"/>
      <c r="H35" s="67"/>
      <c r="I35" s="67"/>
      <c r="J35" s="67"/>
      <c r="K35" s="65"/>
      <c r="L35" s="65"/>
      <c r="M35" s="65"/>
      <c r="N35" s="65"/>
      <c r="O35" s="65"/>
      <c r="P35" s="65"/>
      <c r="Q35" s="65"/>
      <c r="R35" s="65"/>
      <c r="S35" s="65"/>
      <c r="T35" s="65"/>
      <c r="U35" s="65"/>
      <c r="V35" s="65"/>
      <c r="W35" s="65"/>
      <c r="X35" s="65"/>
      <c r="Y35" s="65"/>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row>
    <row r="36" spans="1:53" s="66" customFormat="1" ht="12.75" customHeight="1">
      <c r="A36" s="67"/>
      <c r="B36" s="67"/>
      <c r="C36" s="67"/>
      <c r="D36" s="67"/>
      <c r="E36" s="67"/>
      <c r="F36" s="67"/>
      <c r="G36" s="67"/>
      <c r="H36" s="67"/>
      <c r="I36" s="67"/>
      <c r="J36" s="67"/>
      <c r="K36" s="65"/>
      <c r="L36" s="65"/>
      <c r="M36" s="65"/>
      <c r="N36" s="65"/>
      <c r="O36" s="65"/>
      <c r="P36" s="65"/>
      <c r="Q36" s="65"/>
      <c r="R36" s="65"/>
      <c r="S36" s="65"/>
      <c r="T36" s="65"/>
      <c r="U36" s="65"/>
      <c r="V36" s="65"/>
      <c r="W36" s="65"/>
      <c r="X36" s="65"/>
      <c r="Y36" s="65"/>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row>
    <row r="37" spans="1:53" s="66" customFormat="1" ht="12.7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row>
    <row r="38" spans="1:53" s="66" customFormat="1" ht="12.75" customHeight="1">
      <c r="A38" s="65"/>
      <c r="B38" s="65"/>
      <c r="C38" s="65"/>
      <c r="D38" s="374"/>
      <c r="E38" s="65"/>
      <c r="F38" s="65"/>
      <c r="G38" s="65"/>
      <c r="H38" s="65"/>
      <c r="I38" s="65"/>
      <c r="J38" s="65"/>
      <c r="K38" s="65"/>
      <c r="L38" s="65"/>
      <c r="M38" s="65"/>
      <c r="N38" s="65"/>
      <c r="O38" s="65"/>
      <c r="P38" s="65"/>
      <c r="Q38" s="65"/>
      <c r="R38" s="65"/>
      <c r="S38" s="65"/>
      <c r="T38" s="65"/>
      <c r="U38" s="65"/>
      <c r="V38" s="65"/>
      <c r="W38" s="65"/>
      <c r="X38" s="65"/>
      <c r="Y38" s="65"/>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I140"/>
  <sheetViews>
    <sheetView view="pageBreakPreview" topLeftCell="A4" zoomScaleNormal="100" zoomScaleSheetLayoutView="100" workbookViewId="0">
      <selection activeCell="J40" sqref="J40"/>
    </sheetView>
  </sheetViews>
  <sheetFormatPr baseColWidth="10" defaultColWidth="11.42578125" defaultRowHeight="12.75"/>
  <cols>
    <col min="1" max="1" width="68.42578125" style="20" customWidth="1"/>
    <col min="2" max="2" width="104.28515625" style="16" customWidth="1"/>
    <col min="3" max="25" width="11.42578125" style="16"/>
    <col min="26" max="26" width="15.570312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5">
      <c r="A1" s="79"/>
      <c r="B1" s="67" t="s">
        <v>197</v>
      </c>
      <c r="C1" s="66"/>
      <c r="D1" s="66"/>
      <c r="E1" s="66"/>
      <c r="F1" s="66"/>
      <c r="G1" s="66"/>
      <c r="H1" s="66"/>
      <c r="I1" s="66"/>
    </row>
    <row r="2" spans="1:35">
      <c r="A2" s="79"/>
      <c r="B2" s="67"/>
      <c r="C2" s="66"/>
      <c r="D2" s="66"/>
      <c r="E2" s="66"/>
      <c r="F2" s="66"/>
      <c r="G2" s="66"/>
      <c r="H2" s="66"/>
      <c r="I2" s="66"/>
      <c r="AA2" s="793" t="s">
        <v>198</v>
      </c>
      <c r="AB2" s="794"/>
      <c r="AC2" s="794"/>
      <c r="AD2" s="794"/>
      <c r="AE2" s="794"/>
      <c r="AF2" s="795"/>
    </row>
    <row r="3" spans="1:35">
      <c r="A3" s="79"/>
      <c r="B3" s="67"/>
      <c r="C3" s="66"/>
      <c r="D3" s="66"/>
      <c r="E3" s="66"/>
      <c r="F3" s="66"/>
      <c r="G3" s="66"/>
      <c r="H3" s="66"/>
      <c r="I3" s="66"/>
      <c r="AA3" s="586" t="s">
        <v>83</v>
      </c>
      <c r="AB3" s="586" t="s">
        <v>84</v>
      </c>
      <c r="AC3" s="586" t="s">
        <v>192</v>
      </c>
      <c r="AD3" s="586" t="s">
        <v>92</v>
      </c>
      <c r="AE3" s="586" t="s">
        <v>199</v>
      </c>
      <c r="AF3" s="587" t="s">
        <v>200</v>
      </c>
    </row>
    <row r="4" spans="1:35">
      <c r="A4" s="79"/>
      <c r="B4" s="67"/>
      <c r="C4" s="66"/>
      <c r="D4" s="66"/>
      <c r="E4" s="66"/>
      <c r="F4" s="66"/>
      <c r="G4" s="66"/>
      <c r="H4" s="66"/>
      <c r="I4" s="66"/>
      <c r="AA4" s="588">
        <v>2016</v>
      </c>
      <c r="AB4" s="589" t="s">
        <v>119</v>
      </c>
      <c r="AC4" s="590">
        <v>16563</v>
      </c>
      <c r="AD4" s="591">
        <v>16161</v>
      </c>
      <c r="AE4" s="590">
        <f>AC4+AD4</f>
        <v>32724</v>
      </c>
      <c r="AF4" s="590">
        <v>31569</v>
      </c>
      <c r="AH4" s="39"/>
      <c r="AI4" s="39"/>
    </row>
    <row r="5" spans="1:35">
      <c r="B5" s="20"/>
      <c r="AA5" s="7"/>
      <c r="AB5" s="174" t="s">
        <v>120</v>
      </c>
      <c r="AC5" s="272">
        <v>18624</v>
      </c>
      <c r="AD5" s="270">
        <v>17794</v>
      </c>
      <c r="AE5" s="272">
        <f>AC5+AD5</f>
        <v>36418</v>
      </c>
      <c r="AF5" s="272">
        <v>33953</v>
      </c>
      <c r="AH5" s="39"/>
      <c r="AI5" s="39"/>
    </row>
    <row r="6" spans="1:35">
      <c r="B6" s="20"/>
      <c r="AA6" s="7"/>
      <c r="AB6" s="174" t="s">
        <v>121</v>
      </c>
      <c r="AC6" s="272">
        <v>20165</v>
      </c>
      <c r="AD6" s="270">
        <v>18797</v>
      </c>
      <c r="AE6" s="272">
        <f t="shared" ref="AE6:AE48" si="0">AC6+AD6</f>
        <v>38962</v>
      </c>
      <c r="AF6" s="272">
        <v>31463</v>
      </c>
      <c r="AH6" s="39"/>
      <c r="AI6" s="39"/>
    </row>
    <row r="7" spans="1:35">
      <c r="B7" s="20"/>
      <c r="AA7" s="7"/>
      <c r="AB7" s="174" t="s">
        <v>122</v>
      </c>
      <c r="AC7" s="272">
        <v>22226</v>
      </c>
      <c r="AD7" s="270">
        <v>16733</v>
      </c>
      <c r="AE7" s="272">
        <f t="shared" si="0"/>
        <v>38959</v>
      </c>
      <c r="AF7" s="272">
        <v>30947</v>
      </c>
      <c r="AH7" s="39"/>
      <c r="AI7" s="39"/>
    </row>
    <row r="8" spans="1:35">
      <c r="B8" s="20"/>
      <c r="AA8" s="7"/>
      <c r="AB8" s="174" t="s">
        <v>123</v>
      </c>
      <c r="AC8" s="272">
        <v>21727</v>
      </c>
      <c r="AD8" s="270">
        <v>16088</v>
      </c>
      <c r="AE8" s="272">
        <f t="shared" si="0"/>
        <v>37815</v>
      </c>
      <c r="AF8" s="272">
        <v>32233</v>
      </c>
      <c r="AH8" s="39"/>
      <c r="AI8" s="39"/>
    </row>
    <row r="9" spans="1:35">
      <c r="B9" s="20"/>
      <c r="AA9" s="7"/>
      <c r="AB9" s="174" t="s">
        <v>124</v>
      </c>
      <c r="AC9" s="272">
        <v>21802</v>
      </c>
      <c r="AD9" s="270">
        <v>15586</v>
      </c>
      <c r="AE9" s="272">
        <f t="shared" si="0"/>
        <v>37388</v>
      </c>
      <c r="AF9" s="272">
        <v>32047</v>
      </c>
    </row>
    <row r="10" spans="1:35">
      <c r="B10" s="20"/>
      <c r="AA10" s="7"/>
      <c r="AB10" s="174" t="s">
        <v>125</v>
      </c>
      <c r="AC10" s="272">
        <v>17787</v>
      </c>
      <c r="AD10" s="270">
        <v>13943</v>
      </c>
      <c r="AE10" s="272">
        <f t="shared" si="0"/>
        <v>31730</v>
      </c>
      <c r="AF10" s="272">
        <v>30028</v>
      </c>
    </row>
    <row r="11" spans="1:35">
      <c r="B11" s="20"/>
      <c r="AA11" s="7"/>
      <c r="AB11" s="174" t="s">
        <v>126</v>
      </c>
      <c r="AC11" s="272">
        <v>17707</v>
      </c>
      <c r="AD11" s="270">
        <v>12981</v>
      </c>
      <c r="AE11" s="272">
        <f t="shared" si="0"/>
        <v>30688</v>
      </c>
      <c r="AF11" s="272">
        <v>36365</v>
      </c>
    </row>
    <row r="12" spans="1:35">
      <c r="B12" s="20"/>
      <c r="AA12" s="7"/>
      <c r="AB12" s="174" t="s">
        <v>127</v>
      </c>
      <c r="AC12" s="272">
        <v>14881</v>
      </c>
      <c r="AD12" s="270">
        <v>12018</v>
      </c>
      <c r="AE12" s="272">
        <f t="shared" si="0"/>
        <v>26899</v>
      </c>
      <c r="AF12" s="272">
        <v>33516</v>
      </c>
    </row>
    <row r="13" spans="1:35">
      <c r="B13" s="20"/>
      <c r="AA13" s="7"/>
      <c r="AB13" s="174" t="s">
        <v>128</v>
      </c>
      <c r="AC13" s="272">
        <v>14461</v>
      </c>
      <c r="AD13" s="270">
        <v>12065</v>
      </c>
      <c r="AE13" s="272">
        <f t="shared" si="0"/>
        <v>26526</v>
      </c>
      <c r="AF13" s="272">
        <v>29574</v>
      </c>
    </row>
    <row r="14" spans="1:35">
      <c r="B14" s="20"/>
      <c r="AA14" s="7"/>
      <c r="AB14" s="174" t="s">
        <v>129</v>
      </c>
      <c r="AC14" s="272">
        <v>15108</v>
      </c>
      <c r="AD14" s="270">
        <v>14425</v>
      </c>
      <c r="AE14" s="272">
        <f t="shared" si="0"/>
        <v>29533</v>
      </c>
      <c r="AF14" s="272">
        <v>35651</v>
      </c>
    </row>
    <row r="15" spans="1:35">
      <c r="B15" s="20"/>
      <c r="C15" s="33"/>
      <c r="AA15" s="78"/>
      <c r="AB15" s="175" t="s">
        <v>130</v>
      </c>
      <c r="AC15" s="273">
        <v>15338</v>
      </c>
      <c r="AD15" s="271">
        <v>15938</v>
      </c>
      <c r="AE15" s="273">
        <f t="shared" si="0"/>
        <v>31276</v>
      </c>
      <c r="AF15" s="273">
        <v>36761</v>
      </c>
    </row>
    <row r="16" spans="1:35">
      <c r="B16" s="20"/>
      <c r="C16" s="33"/>
      <c r="AA16" s="588">
        <v>2017</v>
      </c>
      <c r="AB16" s="589" t="s">
        <v>201</v>
      </c>
      <c r="AC16" s="590">
        <v>13938</v>
      </c>
      <c r="AD16" s="591">
        <v>13356</v>
      </c>
      <c r="AE16" s="590">
        <f t="shared" si="0"/>
        <v>27294</v>
      </c>
      <c r="AF16" s="590">
        <v>32960</v>
      </c>
      <c r="AG16" s="39"/>
    </row>
    <row r="17" spans="1:33">
      <c r="B17" s="20"/>
      <c r="AA17" s="7"/>
      <c r="AB17" s="174" t="s">
        <v>132</v>
      </c>
      <c r="AC17" s="272">
        <v>13810</v>
      </c>
      <c r="AD17" s="270">
        <v>13074</v>
      </c>
      <c r="AE17" s="272">
        <f t="shared" si="0"/>
        <v>26884</v>
      </c>
      <c r="AF17" s="272">
        <v>29461</v>
      </c>
    </row>
    <row r="18" spans="1:33">
      <c r="B18" s="20"/>
      <c r="AA18" s="7"/>
      <c r="AB18" s="174" t="s">
        <v>133</v>
      </c>
      <c r="AC18" s="272">
        <v>15633</v>
      </c>
      <c r="AD18" s="270">
        <v>13963</v>
      </c>
      <c r="AE18" s="272">
        <f t="shared" si="0"/>
        <v>29596</v>
      </c>
      <c r="AF18" s="272">
        <v>32051</v>
      </c>
    </row>
    <row r="19" spans="1:33">
      <c r="B19" s="20"/>
      <c r="AA19" s="7"/>
      <c r="AB19" s="174" t="s">
        <v>202</v>
      </c>
      <c r="AC19" s="272">
        <v>13312</v>
      </c>
      <c r="AD19" s="270">
        <v>12218</v>
      </c>
      <c r="AE19" s="272">
        <f t="shared" si="0"/>
        <v>25530</v>
      </c>
      <c r="AF19" s="272">
        <v>27179</v>
      </c>
    </row>
    <row r="20" spans="1:33">
      <c r="B20" s="20"/>
      <c r="AA20" s="7"/>
      <c r="AB20" s="174" t="s">
        <v>135</v>
      </c>
      <c r="AC20" s="272">
        <v>18190</v>
      </c>
      <c r="AD20" s="270">
        <v>16212</v>
      </c>
      <c r="AE20" s="272">
        <f t="shared" si="0"/>
        <v>34402</v>
      </c>
      <c r="AF20" s="272">
        <v>34235</v>
      </c>
    </row>
    <row r="21" spans="1:33">
      <c r="B21" s="20"/>
      <c r="AA21" s="7"/>
      <c r="AB21" s="174" t="s">
        <v>136</v>
      </c>
      <c r="AC21" s="272">
        <v>15821</v>
      </c>
      <c r="AD21" s="270">
        <v>12976</v>
      </c>
      <c r="AE21" s="272">
        <f t="shared" si="0"/>
        <v>28797</v>
      </c>
      <c r="AF21" s="272">
        <v>34066</v>
      </c>
    </row>
    <row r="22" spans="1:33">
      <c r="B22" s="20"/>
      <c r="AA22" s="7"/>
      <c r="AB22" s="174" t="s">
        <v>137</v>
      </c>
      <c r="AC22" s="272">
        <v>13438</v>
      </c>
      <c r="AD22" s="270">
        <v>11114</v>
      </c>
      <c r="AE22" s="272">
        <f t="shared" si="0"/>
        <v>24552</v>
      </c>
      <c r="AF22" s="272">
        <v>31856</v>
      </c>
    </row>
    <row r="23" spans="1:33">
      <c r="B23" s="20"/>
      <c r="AA23" s="174"/>
      <c r="AB23" s="174" t="s">
        <v>138</v>
      </c>
      <c r="AC23" s="272">
        <v>12892</v>
      </c>
      <c r="AD23" s="270">
        <v>11486</v>
      </c>
      <c r="AE23" s="272">
        <f t="shared" si="0"/>
        <v>24378</v>
      </c>
      <c r="AF23" s="272">
        <v>38782</v>
      </c>
    </row>
    <row r="24" spans="1:33">
      <c r="B24" s="20"/>
      <c r="AA24" s="174"/>
      <c r="AB24" s="174" t="s">
        <v>139</v>
      </c>
      <c r="AC24" s="272">
        <v>11167</v>
      </c>
      <c r="AD24" s="270">
        <v>9508</v>
      </c>
      <c r="AE24" s="272">
        <f t="shared" si="0"/>
        <v>20675</v>
      </c>
      <c r="AF24" s="272">
        <v>31715</v>
      </c>
    </row>
    <row r="25" spans="1:33">
      <c r="B25" s="20"/>
      <c r="AA25" s="174"/>
      <c r="AB25" s="174" t="s">
        <v>140</v>
      </c>
      <c r="AC25" s="272">
        <v>12250</v>
      </c>
      <c r="AD25" s="270">
        <v>9969</v>
      </c>
      <c r="AE25" s="272">
        <f t="shared" si="0"/>
        <v>22219</v>
      </c>
      <c r="AF25" s="272">
        <v>33082</v>
      </c>
    </row>
    <row r="26" spans="1:33">
      <c r="B26" s="20"/>
      <c r="AA26" s="174"/>
      <c r="AB26" s="174" t="s">
        <v>141</v>
      </c>
      <c r="AC26" s="272">
        <v>14643</v>
      </c>
      <c r="AD26" s="270">
        <v>12255</v>
      </c>
      <c r="AE26" s="272">
        <f t="shared" si="0"/>
        <v>26898</v>
      </c>
      <c r="AF26" s="272">
        <v>31224</v>
      </c>
    </row>
    <row r="27" spans="1:33">
      <c r="B27" s="20"/>
      <c r="AA27" s="78"/>
      <c r="AB27" s="175" t="s">
        <v>142</v>
      </c>
      <c r="AC27" s="273">
        <v>12869</v>
      </c>
      <c r="AD27" s="271">
        <v>13189</v>
      </c>
      <c r="AE27" s="273">
        <f t="shared" si="0"/>
        <v>26058</v>
      </c>
      <c r="AF27" s="273">
        <v>34347</v>
      </c>
    </row>
    <row r="28" spans="1:33">
      <c r="B28" s="20"/>
      <c r="AA28" s="588" t="s">
        <v>203</v>
      </c>
      <c r="AB28" s="589" t="s">
        <v>143</v>
      </c>
      <c r="AC28" s="590">
        <v>13300</v>
      </c>
      <c r="AD28" s="591">
        <v>11661</v>
      </c>
      <c r="AE28" s="590">
        <f t="shared" si="0"/>
        <v>24961</v>
      </c>
      <c r="AF28" s="590">
        <v>34184</v>
      </c>
      <c r="AG28" s="39"/>
    </row>
    <row r="29" spans="1:33">
      <c r="A29" s="67"/>
      <c r="B29" s="20"/>
      <c r="AA29" s="7"/>
      <c r="AB29" s="174" t="s">
        <v>144</v>
      </c>
      <c r="AC29" s="272">
        <v>11645</v>
      </c>
      <c r="AD29" s="270">
        <v>11327</v>
      </c>
      <c r="AE29" s="272">
        <f t="shared" si="0"/>
        <v>22972</v>
      </c>
      <c r="AF29" s="272">
        <v>31879</v>
      </c>
    </row>
    <row r="30" spans="1:33">
      <c r="AA30" s="7"/>
      <c r="AB30" s="174" t="s">
        <v>145</v>
      </c>
      <c r="AC30" s="272">
        <v>13685</v>
      </c>
      <c r="AD30" s="270">
        <v>12591</v>
      </c>
      <c r="AE30" s="272">
        <f t="shared" si="0"/>
        <v>26276</v>
      </c>
      <c r="AF30" s="272">
        <v>32811</v>
      </c>
    </row>
    <row r="31" spans="1:33">
      <c r="AA31" s="7"/>
      <c r="AB31" s="174" t="s">
        <v>146</v>
      </c>
      <c r="AC31" s="272">
        <v>15721</v>
      </c>
      <c r="AD31" s="270">
        <v>12153</v>
      </c>
      <c r="AE31" s="272">
        <f t="shared" si="0"/>
        <v>27874</v>
      </c>
      <c r="AF31" s="272">
        <v>32586</v>
      </c>
    </row>
    <row r="32" spans="1:33">
      <c r="AA32" s="7"/>
      <c r="AB32" s="174" t="s">
        <v>147</v>
      </c>
      <c r="AC32" s="272">
        <v>15951</v>
      </c>
      <c r="AD32" s="270">
        <v>14078</v>
      </c>
      <c r="AE32" s="272">
        <f t="shared" si="0"/>
        <v>30029</v>
      </c>
      <c r="AF32" s="272">
        <v>33933</v>
      </c>
    </row>
    <row r="33" spans="4:34" s="16" customFormat="1">
      <c r="AA33" s="7"/>
      <c r="AB33" s="174" t="s">
        <v>148</v>
      </c>
      <c r="AC33" s="272">
        <v>15245</v>
      </c>
      <c r="AD33" s="270">
        <v>12391</v>
      </c>
      <c r="AE33" s="272">
        <f t="shared" si="0"/>
        <v>27636</v>
      </c>
      <c r="AF33" s="272">
        <v>33703</v>
      </c>
    </row>
    <row r="34" spans="4:34" s="16" customFormat="1">
      <c r="AA34" s="7"/>
      <c r="AB34" s="174" t="s">
        <v>149</v>
      </c>
      <c r="AC34" s="272">
        <v>12121</v>
      </c>
      <c r="AD34" s="270">
        <v>10446</v>
      </c>
      <c r="AE34" s="272">
        <f t="shared" si="0"/>
        <v>22567</v>
      </c>
      <c r="AF34" s="272">
        <v>33154</v>
      </c>
    </row>
    <row r="35" spans="4:34" s="16" customFormat="1">
      <c r="AA35" s="7"/>
      <c r="AB35" s="174" t="s">
        <v>150</v>
      </c>
      <c r="AC35" s="272">
        <v>14078</v>
      </c>
      <c r="AD35" s="270">
        <v>11021</v>
      </c>
      <c r="AE35" s="272">
        <f t="shared" si="0"/>
        <v>25099</v>
      </c>
      <c r="AF35" s="272">
        <v>40090</v>
      </c>
    </row>
    <row r="36" spans="4:34" s="16" customFormat="1">
      <c r="AA36" s="7"/>
      <c r="AB36" s="174" t="s">
        <v>151</v>
      </c>
      <c r="AC36" s="272">
        <v>9610</v>
      </c>
      <c r="AD36" s="270">
        <v>9279</v>
      </c>
      <c r="AE36" s="272">
        <f t="shared" si="0"/>
        <v>18889</v>
      </c>
      <c r="AF36" s="272">
        <v>31221</v>
      </c>
    </row>
    <row r="37" spans="4:34" s="16" customFormat="1">
      <c r="AA37" s="7"/>
      <c r="AB37" s="174" t="s">
        <v>152</v>
      </c>
      <c r="AC37" s="272">
        <v>13770</v>
      </c>
      <c r="AD37" s="270">
        <v>12293</v>
      </c>
      <c r="AE37" s="272">
        <f t="shared" si="0"/>
        <v>26063</v>
      </c>
      <c r="AF37" s="272">
        <v>36990</v>
      </c>
    </row>
    <row r="38" spans="4:34" s="16" customFormat="1">
      <c r="D38" s="191"/>
      <c r="AA38" s="7"/>
      <c r="AB38" s="174" t="s">
        <v>153</v>
      </c>
      <c r="AC38" s="272">
        <v>12616</v>
      </c>
      <c r="AD38" s="270">
        <v>12261</v>
      </c>
      <c r="AE38" s="272">
        <f t="shared" si="0"/>
        <v>24877</v>
      </c>
      <c r="AF38" s="272">
        <v>32727</v>
      </c>
      <c r="AG38" s="20"/>
      <c r="AH38" s="20"/>
    </row>
    <row r="39" spans="4:34" s="16" customFormat="1">
      <c r="AA39" s="78"/>
      <c r="AB39" s="175" t="s">
        <v>154</v>
      </c>
      <c r="AC39" s="273">
        <v>11981</v>
      </c>
      <c r="AD39" s="271">
        <v>13764</v>
      </c>
      <c r="AE39" s="273">
        <f t="shared" si="0"/>
        <v>25745</v>
      </c>
      <c r="AF39" s="273">
        <v>34291</v>
      </c>
    </row>
    <row r="40" spans="4:34" s="16" customFormat="1">
      <c r="AA40" s="588">
        <v>2019</v>
      </c>
      <c r="AB40" s="592" t="s">
        <v>155</v>
      </c>
      <c r="AC40" s="590">
        <v>14015</v>
      </c>
      <c r="AD40" s="591">
        <v>14195</v>
      </c>
      <c r="AE40" s="590">
        <f t="shared" si="0"/>
        <v>28210</v>
      </c>
      <c r="AF40" s="590">
        <v>35538</v>
      </c>
      <c r="AG40" s="39"/>
    </row>
    <row r="41" spans="4:34" s="16" customFormat="1">
      <c r="AA41" s="7"/>
      <c r="AB41" s="174" t="s">
        <v>156</v>
      </c>
      <c r="AC41" s="272">
        <v>12351</v>
      </c>
      <c r="AD41" s="270">
        <v>12366</v>
      </c>
      <c r="AE41" s="272">
        <f t="shared" si="0"/>
        <v>24717</v>
      </c>
      <c r="AF41" s="272">
        <v>32002</v>
      </c>
    </row>
    <row r="42" spans="4:34" s="16" customFormat="1">
      <c r="AA42" s="7"/>
      <c r="AB42" s="174" t="s">
        <v>157</v>
      </c>
      <c r="AC42" s="272">
        <v>13935</v>
      </c>
      <c r="AD42" s="270">
        <v>13585</v>
      </c>
      <c r="AE42" s="272">
        <f t="shared" si="0"/>
        <v>27520</v>
      </c>
      <c r="AF42" s="272">
        <v>35125</v>
      </c>
    </row>
    <row r="43" spans="4:34" s="16" customFormat="1">
      <c r="AA43" s="7"/>
      <c r="AB43" s="174" t="s">
        <v>158</v>
      </c>
      <c r="AC43" s="272">
        <v>16328</v>
      </c>
      <c r="AD43" s="270">
        <v>13460</v>
      </c>
      <c r="AE43" s="272">
        <f t="shared" si="0"/>
        <v>29788</v>
      </c>
      <c r="AF43" s="272">
        <v>33333</v>
      </c>
    </row>
    <row r="44" spans="4:34" s="16" customFormat="1">
      <c r="AA44" s="7"/>
      <c r="AB44" s="174" t="s">
        <v>159</v>
      </c>
      <c r="AC44" s="272">
        <v>18705</v>
      </c>
      <c r="AD44" s="270">
        <v>14580</v>
      </c>
      <c r="AE44" s="272">
        <f t="shared" si="0"/>
        <v>33285</v>
      </c>
      <c r="AF44" s="272">
        <v>37329</v>
      </c>
    </row>
    <row r="45" spans="4:34" s="16" customFormat="1">
      <c r="AA45" s="7"/>
      <c r="AB45" s="174" t="s">
        <v>160</v>
      </c>
      <c r="AC45" s="272">
        <v>16517</v>
      </c>
      <c r="AD45" s="270">
        <v>13880</v>
      </c>
      <c r="AE45" s="272">
        <f t="shared" si="0"/>
        <v>30397</v>
      </c>
      <c r="AF45" s="272">
        <v>32892</v>
      </c>
    </row>
    <row r="46" spans="4:34" s="16" customFormat="1">
      <c r="AA46" s="24"/>
      <c r="AB46" s="174" t="s">
        <v>161</v>
      </c>
      <c r="AC46" s="272">
        <v>16789</v>
      </c>
      <c r="AD46" s="270">
        <v>11710</v>
      </c>
      <c r="AE46" s="272">
        <f t="shared" si="0"/>
        <v>28499</v>
      </c>
      <c r="AF46" s="272">
        <v>38929</v>
      </c>
    </row>
    <row r="47" spans="4:34" s="16" customFormat="1">
      <c r="AA47" s="24"/>
      <c r="AB47" s="174" t="s">
        <v>162</v>
      </c>
      <c r="AC47" s="272">
        <v>14110</v>
      </c>
      <c r="AD47" s="270">
        <v>12481</v>
      </c>
      <c r="AE47" s="272">
        <f>AC47+AD47</f>
        <v>26591</v>
      </c>
      <c r="AF47" s="272">
        <v>38783</v>
      </c>
    </row>
    <row r="48" spans="4:34" s="16" customFormat="1">
      <c r="AA48" s="24"/>
      <c r="AB48" s="174" t="s">
        <v>163</v>
      </c>
      <c r="AC48" s="272">
        <v>12855</v>
      </c>
      <c r="AD48" s="270">
        <v>9901</v>
      </c>
      <c r="AE48" s="272">
        <f t="shared" si="0"/>
        <v>22756</v>
      </c>
      <c r="AF48" s="272">
        <v>31836</v>
      </c>
    </row>
    <row r="49" spans="1:32">
      <c r="A49" s="16"/>
      <c r="AA49" s="174"/>
      <c r="AB49" s="174" t="s">
        <v>164</v>
      </c>
      <c r="AC49" s="272">
        <v>17436</v>
      </c>
      <c r="AD49" s="270">
        <v>13052</v>
      </c>
      <c r="AE49" s="272">
        <f>AC49+AD49</f>
        <v>30488</v>
      </c>
      <c r="AF49" s="272">
        <v>34742</v>
      </c>
    </row>
    <row r="50" spans="1:32" ht="12.75" customHeight="1">
      <c r="A50" s="16"/>
      <c r="AA50" s="174"/>
      <c r="AB50" s="174" t="s">
        <v>165</v>
      </c>
      <c r="AC50" s="272">
        <v>16757</v>
      </c>
      <c r="AD50" s="270">
        <v>14462</v>
      </c>
      <c r="AE50" s="272">
        <f>AC50+AD50</f>
        <v>31219</v>
      </c>
      <c r="AF50" s="272">
        <v>32556</v>
      </c>
    </row>
    <row r="51" spans="1:32" ht="12.75" customHeight="1">
      <c r="A51" s="16"/>
      <c r="AA51" s="175"/>
      <c r="AB51" s="175" t="s">
        <v>204</v>
      </c>
      <c r="AC51" s="273">
        <v>16983</v>
      </c>
      <c r="AD51" s="271">
        <v>16230</v>
      </c>
      <c r="AE51" s="273">
        <f>AC51+AD51</f>
        <v>33213</v>
      </c>
      <c r="AF51" s="273">
        <v>38492</v>
      </c>
    </row>
    <row r="52" spans="1:32" ht="12.75" customHeight="1">
      <c r="A52" s="16"/>
      <c r="AA52" s="588">
        <v>2020</v>
      </c>
      <c r="AB52" s="592" t="s">
        <v>167</v>
      </c>
      <c r="AC52" s="590">
        <v>16411</v>
      </c>
      <c r="AD52" s="593">
        <v>17195</v>
      </c>
      <c r="AE52" s="590">
        <f t="shared" ref="AE52:AE63" si="1">AC52+AD52</f>
        <v>33606</v>
      </c>
      <c r="AF52" s="590">
        <v>37959</v>
      </c>
    </row>
    <row r="53" spans="1:32">
      <c r="A53" s="16"/>
      <c r="AA53" s="7"/>
      <c r="AB53" s="592" t="s">
        <v>168</v>
      </c>
      <c r="AC53" s="590">
        <v>16063</v>
      </c>
      <c r="AD53" s="590">
        <v>16929</v>
      </c>
      <c r="AE53" s="590">
        <f t="shared" si="1"/>
        <v>32992</v>
      </c>
      <c r="AF53" s="590">
        <v>34911</v>
      </c>
    </row>
    <row r="54" spans="1:32">
      <c r="AA54" s="7"/>
      <c r="AB54" s="592" t="s">
        <v>169</v>
      </c>
      <c r="AC54" s="590">
        <v>18115</v>
      </c>
      <c r="AD54" s="590">
        <v>16989</v>
      </c>
      <c r="AE54" s="590">
        <f t="shared" si="1"/>
        <v>35104</v>
      </c>
      <c r="AF54" s="590">
        <v>37707</v>
      </c>
    </row>
    <row r="55" spans="1:32">
      <c r="AA55" s="7"/>
      <c r="AB55" s="364">
        <v>43922</v>
      </c>
      <c r="AC55" s="590">
        <v>17896</v>
      </c>
      <c r="AD55" s="590">
        <v>13994</v>
      </c>
      <c r="AE55" s="590">
        <f t="shared" si="1"/>
        <v>31890</v>
      </c>
      <c r="AF55" s="590">
        <v>30756</v>
      </c>
    </row>
    <row r="56" spans="1:32">
      <c r="AA56" s="7"/>
      <c r="AB56" s="364">
        <v>43952</v>
      </c>
      <c r="AC56" s="590">
        <v>18599</v>
      </c>
      <c r="AD56" s="590">
        <v>15451</v>
      </c>
      <c r="AE56" s="590">
        <f t="shared" si="1"/>
        <v>34050</v>
      </c>
      <c r="AF56" s="590">
        <v>33398</v>
      </c>
    </row>
    <row r="57" spans="1:32">
      <c r="AA57" s="7"/>
      <c r="AB57" s="364">
        <v>43983</v>
      </c>
      <c r="AC57" s="590">
        <v>20469</v>
      </c>
      <c r="AD57" s="590">
        <v>16135</v>
      </c>
      <c r="AE57" s="590">
        <f t="shared" si="1"/>
        <v>36604</v>
      </c>
      <c r="AF57" s="590">
        <v>36442</v>
      </c>
    </row>
    <row r="58" spans="1:32">
      <c r="AA58" s="24"/>
      <c r="AB58" s="364">
        <v>44013</v>
      </c>
      <c r="AC58" s="590">
        <v>19550</v>
      </c>
      <c r="AD58" s="590">
        <v>14649</v>
      </c>
      <c r="AE58" s="590">
        <f t="shared" si="1"/>
        <v>34199</v>
      </c>
      <c r="AF58" s="590">
        <v>39624</v>
      </c>
    </row>
    <row r="59" spans="1:32">
      <c r="AA59" s="24"/>
      <c r="AB59" s="364">
        <v>44044</v>
      </c>
      <c r="AC59" s="590">
        <v>15174</v>
      </c>
      <c r="AD59" s="590">
        <v>13536</v>
      </c>
      <c r="AE59" s="590">
        <f t="shared" si="1"/>
        <v>28710</v>
      </c>
      <c r="AF59" s="590">
        <v>40021</v>
      </c>
    </row>
    <row r="60" spans="1:32">
      <c r="AA60" s="24"/>
      <c r="AB60" s="364">
        <v>44075</v>
      </c>
      <c r="AC60" s="590">
        <v>15653</v>
      </c>
      <c r="AD60" s="590">
        <v>15321</v>
      </c>
      <c r="AE60" s="590">
        <f t="shared" si="1"/>
        <v>30974</v>
      </c>
      <c r="AF60" s="590">
        <v>39216</v>
      </c>
    </row>
    <row r="61" spans="1:32">
      <c r="AA61" s="174"/>
      <c r="AB61" s="364">
        <v>44105</v>
      </c>
      <c r="AC61" s="590">
        <v>17452</v>
      </c>
      <c r="AD61" s="590">
        <v>14106</v>
      </c>
      <c r="AE61" s="590">
        <f t="shared" si="1"/>
        <v>31558</v>
      </c>
      <c r="AF61" s="590">
        <v>32572</v>
      </c>
    </row>
    <row r="62" spans="1:32">
      <c r="AA62" s="174"/>
      <c r="AB62" s="364">
        <v>44136</v>
      </c>
      <c r="AC62" s="590">
        <v>16882</v>
      </c>
      <c r="AD62" s="590">
        <v>15496</v>
      </c>
      <c r="AE62" s="590">
        <f t="shared" si="1"/>
        <v>32378</v>
      </c>
      <c r="AF62" s="590">
        <v>31351</v>
      </c>
    </row>
    <row r="63" spans="1:32">
      <c r="AA63" s="175"/>
      <c r="AB63" s="364">
        <v>44166</v>
      </c>
      <c r="AC63" s="175">
        <v>14781</v>
      </c>
      <c r="AD63" s="175">
        <v>18277</v>
      </c>
      <c r="AE63" s="590">
        <f t="shared" si="1"/>
        <v>33058</v>
      </c>
      <c r="AF63" s="590">
        <v>37633</v>
      </c>
    </row>
    <row r="64" spans="1:32">
      <c r="AA64" s="588">
        <v>2021</v>
      </c>
      <c r="AB64" s="592" t="s">
        <v>179</v>
      </c>
      <c r="AC64" s="590">
        <v>16093</v>
      </c>
      <c r="AD64" s="593">
        <v>14183</v>
      </c>
      <c r="AE64" s="590">
        <f t="shared" ref="AE64:AE73" si="2">AC64+AD64</f>
        <v>30276</v>
      </c>
      <c r="AF64" s="590">
        <v>33172</v>
      </c>
    </row>
    <row r="65" spans="1:35">
      <c r="AA65" s="7"/>
      <c r="AB65" s="592" t="s">
        <v>180</v>
      </c>
      <c r="AC65" s="590">
        <v>16417</v>
      </c>
      <c r="AD65" s="590">
        <v>14929</v>
      </c>
      <c r="AE65" s="590">
        <f t="shared" si="2"/>
        <v>31346</v>
      </c>
      <c r="AF65" s="590">
        <v>33514</v>
      </c>
      <c r="AI65" s="39"/>
    </row>
    <row r="66" spans="1:35">
      <c r="AA66" s="7"/>
      <c r="AB66" s="592" t="s">
        <v>181</v>
      </c>
      <c r="AC66" s="590">
        <v>19501</v>
      </c>
      <c r="AD66" s="590">
        <v>16608</v>
      </c>
      <c r="AE66" s="590">
        <f t="shared" si="2"/>
        <v>36109</v>
      </c>
      <c r="AF66" s="590">
        <v>37293</v>
      </c>
    </row>
    <row r="67" spans="1:35">
      <c r="AA67" s="7"/>
      <c r="AB67" s="364">
        <v>44287</v>
      </c>
      <c r="AC67" s="590">
        <v>14605</v>
      </c>
      <c r="AD67" s="590">
        <v>17985</v>
      </c>
      <c r="AE67" s="590">
        <f t="shared" si="2"/>
        <v>32590</v>
      </c>
      <c r="AF67" s="590">
        <v>32207</v>
      </c>
    </row>
    <row r="68" spans="1:35">
      <c r="AA68" s="7"/>
      <c r="AB68" s="364">
        <v>44317</v>
      </c>
      <c r="AC68" s="590">
        <v>19919</v>
      </c>
      <c r="AD68" s="590">
        <v>15129</v>
      </c>
      <c r="AE68" s="590">
        <f t="shared" si="2"/>
        <v>35048</v>
      </c>
      <c r="AF68" s="590">
        <v>32159</v>
      </c>
    </row>
    <row r="69" spans="1:35">
      <c r="AA69" s="7"/>
      <c r="AB69" s="364">
        <v>44348</v>
      </c>
      <c r="AC69" s="590">
        <v>21968</v>
      </c>
      <c r="AD69" s="590">
        <v>15553</v>
      </c>
      <c r="AE69" s="590">
        <f t="shared" si="2"/>
        <v>37521</v>
      </c>
      <c r="AF69" s="590">
        <v>32851</v>
      </c>
    </row>
    <row r="70" spans="1:35">
      <c r="AA70" s="24"/>
      <c r="AB70" s="364">
        <v>44378</v>
      </c>
      <c r="AC70" s="590">
        <v>19051</v>
      </c>
      <c r="AD70" s="590">
        <v>14213</v>
      </c>
      <c r="AE70" s="590">
        <f t="shared" si="2"/>
        <v>33264</v>
      </c>
      <c r="AF70" s="590">
        <v>32857</v>
      </c>
    </row>
    <row r="71" spans="1:35" ht="12.75" customHeight="1">
      <c r="A71" s="16"/>
      <c r="AA71" s="24"/>
      <c r="AB71" s="364">
        <v>44409</v>
      </c>
      <c r="AC71" s="590">
        <v>17685</v>
      </c>
      <c r="AD71" s="590">
        <v>13477</v>
      </c>
      <c r="AE71" s="590">
        <f t="shared" si="2"/>
        <v>31162</v>
      </c>
      <c r="AF71" s="590">
        <v>35169</v>
      </c>
    </row>
    <row r="72" spans="1:35" ht="15">
      <c r="AA72" s="24"/>
      <c r="AB72" s="364">
        <v>44440</v>
      </c>
      <c r="AC72" s="624">
        <v>13940</v>
      </c>
      <c r="AD72" s="624">
        <v>11819</v>
      </c>
      <c r="AE72" s="590">
        <f t="shared" si="2"/>
        <v>25759</v>
      </c>
      <c r="AF72" s="624">
        <v>31024</v>
      </c>
    </row>
    <row r="73" spans="1:35">
      <c r="AA73" s="174"/>
      <c r="AB73" s="364">
        <v>44470</v>
      </c>
      <c r="AC73" s="590">
        <v>14308</v>
      </c>
      <c r="AD73" s="590">
        <v>10627</v>
      </c>
      <c r="AE73" s="590">
        <f t="shared" si="2"/>
        <v>24935</v>
      </c>
      <c r="AF73" s="590">
        <v>26185</v>
      </c>
    </row>
    <row r="74" spans="1:35">
      <c r="AA74" s="174"/>
      <c r="AB74" s="364">
        <v>44136</v>
      </c>
      <c r="AC74" s="590"/>
      <c r="AD74" s="590"/>
      <c r="AE74" s="590"/>
      <c r="AF74" s="590"/>
    </row>
    <row r="75" spans="1:35">
      <c r="AA75" s="175"/>
      <c r="AB75" s="364">
        <v>44166</v>
      </c>
      <c r="AC75" s="175"/>
      <c r="AD75" s="175"/>
      <c r="AE75" s="590"/>
      <c r="AF75" s="590"/>
    </row>
    <row r="76" spans="1:35">
      <c r="AA76" s="16"/>
      <c r="AI76" s="39"/>
    </row>
    <row r="77" spans="1:35">
      <c r="AA77" s="16"/>
    </row>
    <row r="78" spans="1:35">
      <c r="AA78" s="16"/>
    </row>
    <row r="79" spans="1:35">
      <c r="AA79" s="16"/>
    </row>
    <row r="80" spans="1:35">
      <c r="AA80" s="16"/>
    </row>
    <row r="81" spans="27:27">
      <c r="AA81" s="16"/>
    </row>
    <row r="82" spans="27:27">
      <c r="AA82" s="16"/>
    </row>
    <row r="83" spans="27:27">
      <c r="AA83" s="16"/>
    </row>
    <row r="84" spans="27:27">
      <c r="AA84" s="16"/>
    </row>
    <row r="85" spans="27:27">
      <c r="AA85" s="16"/>
    </row>
    <row r="86" spans="27:27">
      <c r="AA86" s="16"/>
    </row>
    <row r="87" spans="27:27">
      <c r="AA87" s="16"/>
    </row>
    <row r="88" spans="27:27">
      <c r="AA88" s="16"/>
    </row>
    <row r="89" spans="27:27">
      <c r="AA89" s="16"/>
    </row>
    <row r="90" spans="27:27">
      <c r="AA90" s="16"/>
    </row>
    <row r="91" spans="27:27">
      <c r="AA91" s="16"/>
    </row>
    <row r="92" spans="27:27">
      <c r="AA92" s="16"/>
    </row>
    <row r="93" spans="27:27">
      <c r="AA93" s="16"/>
    </row>
    <row r="94" spans="27:27">
      <c r="AA94" s="16"/>
    </row>
    <row r="95" spans="27:27">
      <c r="AA95" s="16"/>
    </row>
    <row r="96" spans="27:27">
      <c r="AA96" s="16"/>
    </row>
    <row r="97" spans="27:27">
      <c r="AA97" s="16"/>
    </row>
    <row r="98" spans="27:27">
      <c r="AA98" s="16"/>
    </row>
    <row r="99" spans="27:27">
      <c r="AA99" s="16"/>
    </row>
    <row r="100" spans="27:27">
      <c r="AA100" s="16"/>
    </row>
    <row r="101" spans="27:27">
      <c r="AA101" s="16"/>
    </row>
    <row r="102" spans="27:27">
      <c r="AA102" s="16"/>
    </row>
    <row r="103" spans="27:27">
      <c r="AA103" s="16"/>
    </row>
    <row r="104" spans="27:27">
      <c r="AA104" s="16"/>
    </row>
    <row r="105" spans="27:27">
      <c r="AA105" s="16"/>
    </row>
    <row r="106" spans="27:27">
      <c r="AA106" s="16"/>
    </row>
    <row r="107" spans="27:27">
      <c r="AA107" s="16"/>
    </row>
    <row r="108" spans="27:27">
      <c r="AA108" s="16"/>
    </row>
    <row r="109" spans="27:27">
      <c r="AA109" s="16"/>
    </row>
    <row r="110" spans="27:27">
      <c r="AA110" s="16"/>
    </row>
    <row r="111" spans="27:27">
      <c r="AA111" s="16"/>
    </row>
    <row r="112" spans="27:27">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5"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2.xml><?xml version="1.0" encoding="utf-8"?>
<ds:datastoreItem xmlns:ds="http://schemas.openxmlformats.org/officeDocument/2006/customXml" ds:itemID="{F2A06F70-F3AE-4A3E-B402-18B0E6CB9683}">
  <ds:schemaRefs>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fd074e47-9afd-4ec2-84b6-7c421a71fef9"/>
    <ds:schemaRef ds:uri="http://purl.org/dc/elements/1.1/"/>
    <ds:schemaRef ds:uri="http://schemas.openxmlformats.org/package/2006/metadata/core-properties"/>
    <ds:schemaRef ds:uri="9298760a-74b8-4392-bc0b-39ec9cf4846b"/>
    <ds:schemaRef ds:uri="http://purl.org/dc/terms/"/>
  </ds:schemaRefs>
</ds:datastoreItem>
</file>

<file path=customXml/itemProps3.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0/xmlns/"/>
    <ds:schemaRef ds:uri="http://www.w3.org/2001/XMLSchema"/>
    <ds:schemaRef ds:uri="fd074e47-9afd-4ec2-84b6-7c421a71fef9"/>
    <ds:schemaRef ds:uri="9298760a-74b8-4392-bc0b-39ec9cf4846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54</vt:i4>
      </vt:variant>
    </vt:vector>
  </HeadingPairs>
  <TitlesOfParts>
    <vt:vector size="85"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Pág.20-C9 </vt:lpstr>
      <vt:lpstr>Pág.21-C10</vt:lpstr>
      <vt:lpstr>Pág.22-C11</vt:lpstr>
      <vt:lpstr>Pág.23-C12 </vt:lpstr>
      <vt:lpstr>Pág.24-C13 </vt:lpstr>
      <vt:lpstr>Pág.25-C14 </vt:lpstr>
      <vt:lpstr>Pág.26-C15 </vt:lpstr>
      <vt:lpstr>Pág.27-G8 </vt:lpstr>
      <vt:lpstr>Pág.28-C16  </vt:lpstr>
      <vt:lpstr>Pág.29-G9  </vt:lpstr>
      <vt:lpstr>Pág.30-C17</vt:lpstr>
      <vt:lpstr>Pág.31-C18</vt:lpstr>
      <vt:lpstr>Hoja1</vt:lpstr>
      <vt:lpstr>Indice!Área_de_impresión</vt:lpstr>
      <vt:lpstr>'Pág 19-C8'!Área_de_impresión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'Pág.20-C9 '!Área_de_impresión</vt:lpstr>
      <vt:lpstr>'Pág.21-C10'!Área_de_impresión</vt:lpstr>
      <vt:lpstr>'Pág.22-C11'!Área_de_impresión</vt:lpstr>
      <vt:lpstr>'Pág.23-C12 '!Área_de_impresión</vt:lpstr>
      <vt:lpstr>'Pág.24-C13 '!Área_de_impresión</vt:lpstr>
      <vt:lpstr>'Pág.25-C14 '!Área_de_impresión</vt:lpstr>
      <vt:lpstr>'Pág.26-C15 '!Área_de_impresión</vt:lpstr>
      <vt:lpstr>'Pág.27-G8 '!Área_de_impresión</vt:lpstr>
      <vt:lpstr>'Pág.28-C16  '!Área_de_impresión</vt:lpstr>
      <vt:lpstr>'Pág.29-G9  '!Área_de_impresión</vt:lpstr>
      <vt:lpstr>'Pág.30-C17'!Área_de_impresión</vt:lpstr>
      <vt:lpstr>'Pág.31-C18'!Área_de_impresión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'Pág.20-C9 '!Print_Area</vt:lpstr>
      <vt:lpstr>'Pág.21-C10'!Print_Area</vt:lpstr>
      <vt:lpstr>'Pág.22-C11'!Print_Area</vt:lpstr>
      <vt:lpstr>'Pág.23-C12 '!Print_Area</vt:lpstr>
      <vt:lpstr>'Pág.24-C13 '!Print_Area</vt:lpstr>
      <vt:lpstr>'Pág.25-C14 '!Print_Area</vt:lpstr>
      <vt:lpstr>'Pág.26-C15 '!Print_Area</vt:lpstr>
      <vt:lpstr>'Pág.29-G9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Romina Pía Aguirre Brockway</cp:lastModifiedBy>
  <cp:revision/>
  <cp:lastPrinted>2021-12-21T18:43:24Z</cp:lastPrinted>
  <dcterms:created xsi:type="dcterms:W3CDTF">2008-09-03T13:25:47Z</dcterms:created>
  <dcterms:modified xsi:type="dcterms:W3CDTF">2021-12-21T18:47:01Z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