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btapia_odepa_gob_cl/Documents/Politicas 2018/Papa/Boletín/"/>
    </mc:Choice>
  </mc:AlternateContent>
  <xr:revisionPtr revIDLastSave="99" documentId="8_{408768D8-23A5-45EB-A9D3-7D8381EF6D84}" xr6:coauthVersionLast="47" xr6:coauthVersionMax="47" xr10:uidLastSave="{778CB14B-7F9F-4C59-BD0E-A0D27360B501}"/>
  <bookViews>
    <workbookView xWindow="-110" yWindow="-110" windowWidth="19420" windowHeight="10420"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export!$B$2:$K$37</definedName>
    <definedName name="_xlnm.Print_Area" localSheetId="14">'ficha de costos'!$B$2:$E$34</definedName>
    <definedName name="_xlnm.Print_Area" localSheetId="16">import!$B$2:$K$103</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mayorista2'!$B$2:$L$57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región'!$B$2:$M$50</definedName>
    <definedName name="_xlnm.Print_Area" localSheetId="13">'rend región'!$B$2:$M$48</definedName>
    <definedName name="_xlnm.Print_Area" localSheetId="11">'sup región'!$B$2:$M$48</definedName>
    <definedName name="_xlnm.Print_Area" localSheetId="10">'sup, prod y rend'!$B$2:$G$51</definedName>
    <definedName name="TDclase">'[1]TD clase'!$A$5:$G$6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91" l="1"/>
  <c r="D13" i="91"/>
  <c r="C13" i="91"/>
  <c r="D44" i="81"/>
  <c r="E44" i="81"/>
  <c r="H21" i="81"/>
  <c r="G21" i="81"/>
  <c r="D21" i="81"/>
  <c r="C21" i="81"/>
  <c r="I18" i="81"/>
  <c r="J18" i="81"/>
  <c r="E18" i="81"/>
  <c r="F18" i="81"/>
  <c r="D21" i="77"/>
  <c r="E21" i="77"/>
  <c r="C21" i="77"/>
  <c r="F18" i="77"/>
  <c r="G18" i="77"/>
  <c r="F26" i="90"/>
  <c r="D43" i="81" l="1"/>
  <c r="E43" i="81"/>
  <c r="I17" i="81"/>
  <c r="J17" i="81"/>
  <c r="E17" i="81"/>
  <c r="F17" i="81"/>
  <c r="F17" i="77"/>
  <c r="G17" i="77"/>
  <c r="F16" i="77"/>
  <c r="G16" i="77"/>
  <c r="D42" i="81" l="1"/>
  <c r="E42" i="81"/>
  <c r="I16" i="81"/>
  <c r="J16" i="81"/>
  <c r="E16" i="81"/>
  <c r="F16" i="81"/>
  <c r="D41" i="81" l="1"/>
  <c r="E41" i="81"/>
  <c r="I15" i="81"/>
  <c r="J15" i="81"/>
  <c r="E15" i="81"/>
  <c r="F15" i="81"/>
  <c r="F15" i="77" l="1"/>
  <c r="G15" i="77"/>
  <c r="I14" i="81" l="1"/>
  <c r="J14" i="81"/>
  <c r="E14" i="81"/>
  <c r="F14" i="81"/>
  <c r="D40" i="81" l="1"/>
  <c r="E40" i="81"/>
  <c r="F14" i="77" l="1"/>
  <c r="G14" i="77"/>
  <c r="D39" i="81" l="1"/>
  <c r="E39" i="81"/>
  <c r="I13" i="81"/>
  <c r="J13" i="81"/>
  <c r="E13" i="81"/>
  <c r="F13" i="81"/>
  <c r="F13" i="77"/>
  <c r="G13" i="77"/>
  <c r="D38" i="81"/>
  <c r="E38" i="81"/>
  <c r="I12" i="81"/>
  <c r="J12" i="81"/>
  <c r="E12" i="81"/>
  <c r="F12" i="81"/>
  <c r="F12" i="77"/>
  <c r="G12" i="77"/>
  <c r="D37" i="81"/>
  <c r="E37" i="81"/>
  <c r="I11" i="81"/>
  <c r="J11" i="81"/>
  <c r="E11" i="81"/>
  <c r="F11" i="81"/>
  <c r="F11" i="77"/>
  <c r="G11" i="77"/>
  <c r="D36" i="81"/>
  <c r="E36" i="81"/>
  <c r="I10" i="81"/>
  <c r="J10" i="81"/>
  <c r="E10" i="81"/>
  <c r="F10" i="81"/>
  <c r="F10" i="77"/>
  <c r="G10" i="77"/>
  <c r="D35" i="81"/>
  <c r="E35" i="81"/>
  <c r="J9" i="81"/>
  <c r="I9" i="81"/>
  <c r="E9" i="81"/>
  <c r="F9" i="81"/>
  <c r="F9" i="77"/>
  <c r="G9" i="77"/>
  <c r="E34" i="81"/>
  <c r="D34" i="81"/>
  <c r="D26" i="81"/>
  <c r="E26" i="81"/>
  <c r="D27" i="81"/>
  <c r="E27" i="81"/>
  <c r="D28" i="81"/>
  <c r="E28" i="81"/>
  <c r="D29" i="81"/>
  <c r="E29" i="81"/>
  <c r="D30" i="81"/>
  <c r="E30" i="81"/>
  <c r="D31" i="81"/>
  <c r="E31" i="81"/>
  <c r="D32" i="81"/>
  <c r="E32" i="81"/>
  <c r="D33" i="81"/>
  <c r="E33" i="81"/>
  <c r="C20" i="91" l="1"/>
  <c r="E26" i="90" l="1"/>
  <c r="F21" i="81" l="1"/>
  <c r="J21" i="81"/>
  <c r="E12" i="91"/>
  <c r="E14" i="91"/>
  <c r="H20" i="81"/>
  <c r="G20" i="81"/>
  <c r="D20" i="81"/>
  <c r="C20" i="81"/>
  <c r="E20" i="77"/>
  <c r="D20" i="77"/>
  <c r="D14" i="91"/>
  <c r="C14" i="91"/>
  <c r="C20" i="77"/>
  <c r="H5" i="83"/>
  <c r="H5" i="84" s="1"/>
  <c r="I5" i="83"/>
  <c r="I5" i="84" s="1"/>
  <c r="J5" i="83"/>
  <c r="J5" i="84" s="1"/>
  <c r="K5" i="83"/>
  <c r="K5" i="84" s="1"/>
  <c r="Q23" i="76"/>
  <c r="R23" i="76"/>
  <c r="S23" i="76"/>
  <c r="T23" i="76"/>
  <c r="U23" i="76"/>
  <c r="V23" i="76"/>
  <c r="W23" i="76"/>
  <c r="X23" i="76"/>
  <c r="Y23" i="76"/>
  <c r="G5" i="84"/>
  <c r="Z27" i="86"/>
  <c r="AA27" i="86"/>
  <c r="AB27" i="86"/>
  <c r="AC27" i="86"/>
  <c r="AD27" i="86"/>
  <c r="AE27" i="86"/>
  <c r="AF27" i="86"/>
  <c r="Z28" i="86"/>
  <c r="AA28" i="86"/>
  <c r="AB28" i="86"/>
  <c r="AC28" i="86"/>
  <c r="AD28" i="86"/>
  <c r="AE28" i="86"/>
  <c r="AF28" i="86"/>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B21" i="81"/>
  <c r="E3" i="70"/>
  <c r="F5" i="84"/>
  <c r="E5" i="84"/>
  <c r="D5" i="84"/>
  <c r="E8" i="81"/>
  <c r="F8" i="81"/>
  <c r="I8" i="81"/>
  <c r="J8" i="81"/>
  <c r="F8" i="77"/>
  <c r="G8" i="77"/>
  <c r="D25" i="91"/>
  <c r="G21" i="77"/>
  <c r="E26" i="91" l="1"/>
  <c r="E15" i="91"/>
  <c r="AC29" i="86"/>
  <c r="AF29" i="86"/>
  <c r="AB29" i="86"/>
  <c r="AD29" i="86"/>
  <c r="Z29" i="86"/>
  <c r="C15" i="91"/>
  <c r="E22" i="91"/>
  <c r="D21" i="91"/>
  <c r="D26" i="91"/>
  <c r="Y29" i="86"/>
  <c r="D15" i="91"/>
  <c r="D22" i="91"/>
  <c r="C21" i="91"/>
  <c r="E20" i="91"/>
  <c r="C22" i="91"/>
  <c r="C26" i="91"/>
  <c r="G20" i="77"/>
  <c r="D20" i="91"/>
  <c r="E21" i="91"/>
  <c r="J20" i="81"/>
  <c r="AE29" i="86"/>
  <c r="AA29" i="86"/>
  <c r="F20" i="81"/>
</calcChain>
</file>

<file path=xl/sharedStrings.xml><?xml version="1.0" encoding="utf-8"?>
<sst xmlns="http://schemas.openxmlformats.org/spreadsheetml/2006/main" count="649" uniqueCount="274">
  <si>
    <t>Boletín de la papa</t>
  </si>
  <si>
    <t>Bernabé Tapia Cruz</t>
  </si>
  <si>
    <t>Publicación de la Oficina de Estudios y Políticas Agrarias (Odepa)</t>
  </si>
  <si>
    <t>del Ministerio de Agricultura, Gobierno de Chile</t>
  </si>
  <si>
    <t>www.odepa.gob.cl</t>
  </si>
  <si>
    <t xml:space="preserve"> Se puede reproducir total o parcialmente citando la fuente</t>
  </si>
  <si>
    <t>Introducción</t>
  </si>
  <si>
    <t>Volver al índice</t>
  </si>
  <si>
    <t>Este boletín se publica mensualmente, con información de mercado nacional y de comercio exterior, relacionada con la papa.</t>
  </si>
  <si>
    <t>Los datos utilizados en este documento, que permiten hacer los análisis del mercado, se obtienen de las siguientes fuentes:</t>
  </si>
  <si>
    <t xml:space="preserve"> ● Servicio Nacional de Aduanas, para información de comercio exterior.</t>
  </si>
  <si>
    <t xml:space="preserve"> ● Odepa, para precios mayoristas y minoristas, utilizando los registros de precios capturados en ferias libres, supermercados y mercados mayoristas.</t>
  </si>
  <si>
    <t xml:space="preserve"> ● El Instituto Nacional de Estadisticas (INE), para antecedentes de superficie, rendimientos y producción regional y nacional.</t>
  </si>
  <si>
    <t xml:space="preserve"> ● Comentarios de Odepa</t>
  </si>
  <si>
    <t>CONTENIDO</t>
  </si>
  <si>
    <t>Comentario</t>
  </si>
  <si>
    <t>Descripción</t>
  </si>
  <si>
    <t>Página</t>
  </si>
  <si>
    <t>Precio de la papa en mercados mayoristas</t>
  </si>
  <si>
    <t>Precio de la papa en mercados minoristas</t>
  </si>
  <si>
    <t>Superficie, producción y rendimiento</t>
  </si>
  <si>
    <t>Ficha de costos</t>
  </si>
  <si>
    <t>Comercio exterior papa fresca y procesada</t>
  </si>
  <si>
    <t>Cuadro</t>
  </si>
  <si>
    <t>Precios promedio mensuales de papa en mercados mayoristas</t>
  </si>
  <si>
    <t>Precios diarios de papa en los mercados mayoristas según variedad</t>
  </si>
  <si>
    <t>Precios diarios de papa en los mercados mayoristas según mercado</t>
  </si>
  <si>
    <t>Precios mensuales de papa en supermercados y ferias libres de Santiago</t>
  </si>
  <si>
    <t>Precio semanal de papa a consumidor según región y tipo de establecimiento</t>
  </si>
  <si>
    <t>Superficie, producción y rendimiento de papa a nivel nacional</t>
  </si>
  <si>
    <t>Superficie regional de papa entre las regiones de Coquimbo y Los Lagos</t>
  </si>
  <si>
    <t>Producción regional de papa entre las regiones de Coquimbo y Los Lagos</t>
  </si>
  <si>
    <t>Rendimiento regional de papa entre las regiones de Coquimbo y Los Lagos</t>
  </si>
  <si>
    <t>Costos por hectárea según rendimiento esperado ($/ha)</t>
  </si>
  <si>
    <t>Exportaciones chilenas de papa fresca y procesada, por producto y país de destino</t>
  </si>
  <si>
    <t>Importaciones chilenas de papa fresca y procesada, por producto y país de origen</t>
  </si>
  <si>
    <t>Gráfico</t>
  </si>
  <si>
    <t>Precio promedio mensual de papa en los mercados mayoristas</t>
  </si>
  <si>
    <t>Precio diario de papa en los mercados mayoristas</t>
  </si>
  <si>
    <t>Precio diario de papa en los mercados mayoristas según mercado</t>
  </si>
  <si>
    <t>Precios mensuales de papa en supermercados, ferias libres y mercados mayoristas de Santiago</t>
  </si>
  <si>
    <t>Precio semanal de papa a consumidor en supermercados según región</t>
  </si>
  <si>
    <t>Precio semanal de papa a consumidor en ferias según región</t>
  </si>
  <si>
    <t>Evolución de la superficie y producción de papa</t>
  </si>
  <si>
    <t>COMENTARIOS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</si>
  <si>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</si>
  <si>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https://www.leychile.cl/Navegar?idNorma=1092497</t>
  </si>
  <si>
    <t>Cuadro 1</t>
  </si>
  <si>
    <t>Precio promedio mensual de papa en mercados mayoristas</t>
  </si>
  <si>
    <t>($ nominales con IVA / 25 kilos)</t>
  </si>
  <si>
    <t>Mes</t>
  </si>
  <si>
    <t>Año</t>
  </si>
  <si>
    <t>Variación (%)</t>
  </si>
  <si>
    <t>Mensual</t>
  </si>
  <si>
    <t>Anual</t>
  </si>
  <si>
    <t>Enero</t>
  </si>
  <si>
    <t>Febrero</t>
  </si>
  <si>
    <t>Marzo</t>
  </si>
  <si>
    <t>Abril</t>
  </si>
  <si>
    <t>Mayo</t>
  </si>
  <si>
    <t>Junio</t>
  </si>
  <si>
    <t>Julio</t>
  </si>
  <si>
    <t>Agosto</t>
  </si>
  <si>
    <t>Septiembre</t>
  </si>
  <si>
    <t>Octubre</t>
  </si>
  <si>
    <t>Noviembre</t>
  </si>
  <si>
    <t>Diciembre</t>
  </si>
  <si>
    <t xml:space="preserve">Promedio anual </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</si>
  <si>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</si>
  <si>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2</t>
  </si>
  <si>
    <t xml:space="preserve">Fecha </t>
  </si>
  <si>
    <t>Asterix</t>
  </si>
  <si>
    <t>Cardinal</t>
  </si>
  <si>
    <t>Karú</t>
  </si>
  <si>
    <t>Patagonia</t>
  </si>
  <si>
    <t>Pukará</t>
  </si>
  <si>
    <t>Rodeo</t>
  </si>
  <si>
    <t>Rosara</t>
  </si>
  <si>
    <t>Promedio ponderado</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</si>
  <si>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</si>
  <si>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3</t>
  </si>
  <si>
    <t>Fecha</t>
  </si>
  <si>
    <t>Agrícola del Norte de Arica</t>
  </si>
  <si>
    <t>Terminal La Palmera de La Serena</t>
  </si>
  <si>
    <t>Femacal de La Calera</t>
  </si>
  <si>
    <t>Central Lo Valledor de Santiago</t>
  </si>
  <si>
    <t>Vega Central Mapocho de Santiago</t>
  </si>
  <si>
    <t>Macroferia Regional de Talca</t>
  </si>
  <si>
    <t>Terminal Hortofrutícola Agro Chillán</t>
  </si>
  <si>
    <t>Vega Monumental Concepción</t>
  </si>
  <si>
    <t>Vega Modelo de Temuco</t>
  </si>
  <si>
    <t>Feria Lagunitas de Puerto Montt</t>
  </si>
  <si>
    <t>Fuente: Odepa.
Precio promedio ponderado por volúmen de todas las variedades, calidades y unidades de comercialización.</t>
  </si>
  <si>
    <t>Cuadro 4</t>
  </si>
  <si>
    <t>Precio a consumidor promedio mensual de papa en supermercados y ferias libres de Santiago</t>
  </si>
  <si>
    <t>($ / kilo nominales con IVA)</t>
  </si>
  <si>
    <t>Supermercados</t>
  </si>
  <si>
    <t>Ferias libres</t>
  </si>
  <si>
    <t>Promedio año</t>
  </si>
  <si>
    <t>Fuente: Odepa.
Precio promedio mensual de la primera calidad de todas las variedades.</t>
  </si>
  <si>
    <t>Mayorista</t>
  </si>
  <si>
    <t xml:space="preserve"> </t>
  </si>
  <si>
    <t>Cuadro 5</t>
  </si>
  <si>
    <t>SUPERMERCADO</t>
  </si>
  <si>
    <t>FERIA LIBRE</t>
  </si>
  <si>
    <t>Semana</t>
  </si>
  <si>
    <t>Arica</t>
  </si>
  <si>
    <t>Coquimbo</t>
  </si>
  <si>
    <t>Valparaíso</t>
  </si>
  <si>
    <t>RM</t>
  </si>
  <si>
    <t>Maule</t>
  </si>
  <si>
    <t>Ñuble</t>
  </si>
  <si>
    <t>Bío Bío</t>
  </si>
  <si>
    <t>La Araucanía</t>
  </si>
  <si>
    <t>Los Lagos</t>
  </si>
  <si>
    <t>Fuente: Odepa. Precio promedio de la primera calidad de todas las variedades.</t>
  </si>
  <si>
    <t>Precio Promedio Super</t>
  </si>
  <si>
    <t>Precio Promedio FL</t>
  </si>
  <si>
    <t>comparación S con respecto a FL</t>
  </si>
  <si>
    <r>
      <rPr>
        <i/>
        <sz val="10"/>
        <color indexed="8"/>
        <rFont val="Arial"/>
        <family val="2"/>
      </rPr>
      <t>Fuente</t>
    </r>
    <r>
      <rPr>
        <sz val="10"/>
        <color indexed="8"/>
        <rFont val="Arial"/>
        <family val="2"/>
      </rPr>
      <t>: Odepa. Se considera el precio promedio de la primera calidad de distintas variedades.</t>
    </r>
  </si>
  <si>
    <t>Cuadro 6</t>
  </si>
  <si>
    <t>Año agrícola</t>
  </si>
  <si>
    <t>Superficie (ha)</t>
  </si>
  <si>
    <t>Producción (ton)</t>
  </si>
  <si>
    <t>Rendimiento (ton/ha)</t>
  </si>
  <si>
    <t>2002/03</t>
  </si>
  <si>
    <t>2003/04</t>
  </si>
  <si>
    <t>2004/05</t>
  </si>
  <si>
    <t>2005/06</t>
  </si>
  <si>
    <t>2006/07</t>
  </si>
  <si>
    <t>2007/08</t>
  </si>
  <si>
    <t>2008/09</t>
  </si>
  <si>
    <t>2009/10</t>
  </si>
  <si>
    <t>2010/11</t>
  </si>
  <si>
    <t>2011/12</t>
  </si>
  <si>
    <t>2012/13</t>
  </si>
  <si>
    <t>2013/14</t>
  </si>
  <si>
    <t>2014/15</t>
  </si>
  <si>
    <t>2015/16</t>
  </si>
  <si>
    <t>2016/17</t>
  </si>
  <si>
    <t>2017/18</t>
  </si>
  <si>
    <t>2018/19</t>
  </si>
  <si>
    <t>2019/20</t>
  </si>
  <si>
    <t>Fuente: elaborado por Odepa con información del INE.</t>
  </si>
  <si>
    <t>Cuadro 7</t>
  </si>
  <si>
    <t>(hectáreas)</t>
  </si>
  <si>
    <t>Región de</t>
  </si>
  <si>
    <t>Región</t>
  </si>
  <si>
    <t>Región del</t>
  </si>
  <si>
    <t>Resto del</t>
  </si>
  <si>
    <t>Metropolitana</t>
  </si>
  <si>
    <t>O´Higgins</t>
  </si>
  <si>
    <t>Los Ríos</t>
  </si>
  <si>
    <t>país</t>
  </si>
  <si>
    <t>-</t>
  </si>
  <si>
    <t xml:space="preserve">Fuente: elaborado por Odepa con información del INE. </t>
  </si>
  <si>
    <t>Cuadro 8</t>
  </si>
  <si>
    <t>(toneladas)</t>
  </si>
  <si>
    <t>Cuadro 9</t>
  </si>
  <si>
    <t>(ton/ha)</t>
  </si>
  <si>
    <t xml:space="preserve">Cuadro 10. </t>
  </si>
  <si>
    <t>Mano de obra</t>
  </si>
  <si>
    <t>Maquinaria</t>
  </si>
  <si>
    <t>Insumos</t>
  </si>
  <si>
    <r>
      <t>Otros costos (indirectos + imprevistos)</t>
    </r>
    <r>
      <rPr>
        <b/>
        <vertAlign val="superscript"/>
        <sz val="10"/>
        <rFont val="Arial"/>
        <family val="2"/>
      </rPr>
      <t>2</t>
    </r>
  </si>
  <si>
    <t>Total costos</t>
  </si>
  <si>
    <r>
      <t>Precio papa mayorista saco 25 kg sin IVA</t>
    </r>
    <r>
      <rPr>
        <b/>
        <vertAlign val="superscript"/>
        <sz val="10"/>
        <rFont val="Arial"/>
        <family val="2"/>
      </rPr>
      <t>3</t>
    </r>
  </si>
  <si>
    <t xml:space="preserve">Ingreso por hectárea </t>
  </si>
  <si>
    <t>Margen neto por hectárea</t>
  </si>
  <si>
    <r>
      <t xml:space="preserve">Análisis de sensibilidad </t>
    </r>
    <r>
      <rPr>
        <b/>
        <vertAlign val="superscript"/>
        <sz val="10"/>
        <color indexed="9"/>
        <rFont val="Arial"/>
        <family val="2"/>
      </rPr>
      <t>4</t>
    </r>
    <r>
      <rPr>
        <b/>
        <sz val="10"/>
        <color indexed="9"/>
        <rFont val="Arial"/>
        <family val="2"/>
      </rPr>
      <t xml:space="preserve">
Margen neto ($/ha) Región de La Araucanía</t>
    </r>
  </si>
  <si>
    <t>Rendimiento (Kg/ha)</t>
  </si>
  <si>
    <t>Precio ($/saco 25 kg)</t>
  </si>
  <si>
    <r>
      <t xml:space="preserve">Punto de Equilibrio Región de La Araucanía </t>
    </r>
    <r>
      <rPr>
        <b/>
        <vertAlign val="superscript"/>
        <sz val="10"/>
        <color indexed="9"/>
        <rFont val="Arial"/>
        <family val="2"/>
      </rPr>
      <t>5</t>
    </r>
  </si>
  <si>
    <t>Rendimiento (kg/ha)</t>
  </si>
  <si>
    <t>Costo unitario mínimo saco 25 kg</t>
  </si>
  <si>
    <r>
      <rPr>
        <i/>
        <sz val="10"/>
        <rFont val="Arial"/>
        <family val="2"/>
      </rPr>
      <t>Fuente:</t>
    </r>
    <r>
      <rPr>
        <sz val="10"/>
        <rFont val="Arial"/>
        <family val="2"/>
      </rPr>
      <t xml:space="preserve"> Odepa</t>
    </r>
  </si>
  <si>
    <t>Notas:</t>
  </si>
  <si>
    <t xml:space="preserve">(1) Las fichas completas por región se encuentran publicadas en el sitio web www.odepa.cl/rubro/papas-y-tuberculos </t>
  </si>
  <si>
    <t>(2) Costos Indirectos: corresponde al costo financiero, y equivale a 1,5% mensual simple. Tasa de interés promedio de las empresas distribuidoras de insumos. Imprevistos: corresponde al 5% del total de los costos.</t>
  </si>
  <si>
    <t>(4) Este análisis entrega márgenes netos bajo tres escenarios diferentes de precio y rendimiento de la papa.</t>
  </si>
  <si>
    <t>(5) Representa el precio de venta mínimo para cubrir los costos totales de producción para distintos rendimientos.</t>
  </si>
  <si>
    <t>Los costos estimados están orientados a un sistema tecnológico promedio de producción.</t>
  </si>
  <si>
    <t>Cuadro 11. Exportaciones chilenas de papa fresca y procesada, por producto y país de destino</t>
  </si>
  <si>
    <t>Producto</t>
  </si>
  <si>
    <t>País</t>
  </si>
  <si>
    <t>Volumen (kilos)</t>
  </si>
  <si>
    <t>Valor FOB (dólares)</t>
  </si>
  <si>
    <t>variación (%)</t>
  </si>
  <si>
    <t>Preparadas sin congelar</t>
  </si>
  <si>
    <t>Argentina</t>
  </si>
  <si>
    <t>Uruguay</t>
  </si>
  <si>
    <t>Paraguay</t>
  </si>
  <si>
    <t>Ecuador</t>
  </si>
  <si>
    <t>Perú</t>
  </si>
  <si>
    <t>Estados Unidos</t>
  </si>
  <si>
    <t>Corea del Sur</t>
  </si>
  <si>
    <t>Australia</t>
  </si>
  <si>
    <t>Nueva Zelanda</t>
  </si>
  <si>
    <t>--</t>
  </si>
  <si>
    <t>Alemania</t>
  </si>
  <si>
    <t>Total Preparadas sin congelar</t>
  </si>
  <si>
    <t>Papa semilla</t>
  </si>
  <si>
    <t>Brasil</t>
  </si>
  <si>
    <t>Guatemala</t>
  </si>
  <si>
    <t>Total Papa semilla</t>
  </si>
  <si>
    <t>Consumo fresca</t>
  </si>
  <si>
    <t>Total Consumo fresca</t>
  </si>
  <si>
    <t>Papas "in vitro" para siembra</t>
  </si>
  <si>
    <t>Total Papas "in vitro" para siembra</t>
  </si>
  <si>
    <t>Copos (puré)</t>
  </si>
  <si>
    <t>Bolivia</t>
  </si>
  <si>
    <t>Canadá</t>
  </si>
  <si>
    <t>Total Copos (puré)</t>
  </si>
  <si>
    <t>Congeladas</t>
  </si>
  <si>
    <t>Total Congeladas</t>
  </si>
  <si>
    <t>Preparadas congeladas</t>
  </si>
  <si>
    <t>Total Preparadas congeladas</t>
  </si>
  <si>
    <t>Harina de papa</t>
  </si>
  <si>
    <t>Total Harina de papa</t>
  </si>
  <si>
    <t>Fécula (almidón)</t>
  </si>
  <si>
    <t>Total Fécula (almidón)</t>
  </si>
  <si>
    <t xml:space="preserve">Total </t>
  </si>
  <si>
    <t xml:space="preserve">Fuente: elaborado por Odepa con información del Servicio Nacional de Aduanas. Cifras sujetas a revisión por Informes de Variación de Valor (IVV). </t>
  </si>
  <si>
    <t>Cuadro 12. Importaciones chilenas de papa fresca y procesada, por producto y país de origen</t>
  </si>
  <si>
    <t>Valor CIF (dólares)</t>
  </si>
  <si>
    <t>Bélgica</t>
  </si>
  <si>
    <t>Países Bajos</t>
  </si>
  <si>
    <t>Francia</t>
  </si>
  <si>
    <t>España</t>
  </si>
  <si>
    <t>Polonia</t>
  </si>
  <si>
    <t>Dinamarca</t>
  </si>
  <si>
    <t>China</t>
  </si>
  <si>
    <t>Reino Unido</t>
  </si>
  <si>
    <t>Colombia</t>
  </si>
  <si>
    <t>Taiwán</t>
  </si>
  <si>
    <t>India</t>
  </si>
  <si>
    <t>México</t>
  </si>
  <si>
    <t>Rusia</t>
  </si>
  <si>
    <t>Chile</t>
  </si>
  <si>
    <t>Austria</t>
  </si>
  <si>
    <t>Suecia</t>
  </si>
  <si>
    <t>Total</t>
  </si>
  <si>
    <t>Venezuela</t>
  </si>
  <si>
    <r>
      <t xml:space="preserve">Costos por hectárea según rendimiento esperado ($/ha) </t>
    </r>
    <r>
      <rPr>
        <b/>
        <vertAlign val="superscript"/>
        <sz val="10"/>
        <color indexed="8"/>
        <rFont val="Arial"/>
        <family val="2"/>
      </rPr>
      <t>1</t>
    </r>
  </si>
  <si>
    <t>Fecha de publicación: 2018 Región La Araucanía, 2019 Región Bio Bío, 2018 Región de Coquimbo</t>
  </si>
  <si>
    <r>
      <t xml:space="preserve">Región de La Araucanía
</t>
    </r>
    <r>
      <rPr>
        <sz val="10"/>
        <rFont val="Arial"/>
        <family val="2"/>
      </rPr>
      <t>Variedad Patagonia, Pucará o Desiree
Papa de guarda riego, tecnología media</t>
    </r>
    <r>
      <rPr>
        <b/>
        <sz val="10"/>
        <rFont val="Arial"/>
        <family val="2"/>
      </rPr>
      <t xml:space="preserve">
</t>
    </r>
    <r>
      <rPr>
        <sz val="10"/>
        <rFont val="Arial"/>
        <family val="2"/>
      </rPr>
      <t>Mayo 2018</t>
    </r>
  </si>
  <si>
    <r>
      <t xml:space="preserve">Región del Bio Bío
</t>
    </r>
    <r>
      <rPr>
        <sz val="10"/>
        <rFont val="Arial"/>
        <family val="2"/>
      </rPr>
      <t>Variedad Patagonia, Karú
Papa de guarda riego, tecnología media
Marzo 2019</t>
    </r>
  </si>
  <si>
    <r>
      <t>Región de Coquimbo</t>
    </r>
    <r>
      <rPr>
        <sz val="10"/>
        <color theme="1"/>
        <rFont val="Arial"/>
        <family val="2"/>
      </rPr>
      <t xml:space="preserve">
Variedad Cardinal, Asterik
Papa temprana riego, tecnología media
Septiembre 2018</t>
    </r>
  </si>
  <si>
    <t>Red Lady</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</si>
  <si>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de La Araucanía, Biobío y Coquimbo. En el análisis de sensibilidad se pueden revisar los precios que permiten alcanzar ingresos rentables del cultivo según la estructura de costos de La Araucanía. El punto de equilibrio (el precio al cual se pagan los costos) para este mes, para un cultivo con un rendimiento de 25 ton/ha en la Región de La Araucanía, es de $3.810 por saco de 25 kilos (cuadro 10).
Los valores son referenciales. Para mayor información y detalle del cálculo, revisar www.odepa.cl/rubro/papas-y-tuberculos.
Además, en el siguiente link del Manual Interactivo de la Papa de INIA y, previo registro, encontrará una ficha técnico-económica interactiva que le permitirá estimar los costos de producción: http://manualinia.papachile.cl/?page=login </t>
    </r>
  </si>
  <si>
    <t>Italia</t>
  </si>
  <si>
    <t>Emiratos Arabes</t>
  </si>
  <si>
    <t>Nota: En esta edición fueron corregidas las cifras mal clasificadas en papa semilla y consumo fresca.</t>
  </si>
  <si>
    <t>Honduras</t>
  </si>
  <si>
    <t>Turquía</t>
  </si>
  <si>
    <t>María José Irarrázaval</t>
  </si>
  <si>
    <t>Directora Nacional y representante legal</t>
  </si>
  <si>
    <t>Pehuenche</t>
  </si>
  <si>
    <t>Origen o destino no precisado</t>
  </si>
  <si>
    <t>2020/21</t>
  </si>
  <si>
    <t>*La temporada 2021/22 se proyectó con la superficie del estudio de intención de siembra de octubre de 2021 y el promedio del rendimiento de las últimas dos temporadas.</t>
  </si>
  <si>
    <t>2021/22*</t>
  </si>
  <si>
    <r>
      <t xml:space="preserve">3. </t>
    </r>
    <r>
      <rPr>
        <u/>
        <sz val="11"/>
        <rFont val="Arial"/>
        <family val="2"/>
      </rPr>
      <t>Superficie, producción y rendimiento</t>
    </r>
    <r>
      <rPr>
        <sz val="11"/>
        <rFont val="Arial"/>
        <family val="2"/>
      </rPr>
      <t>:  intenciones de siembra señalan leve baja en superficie para 2021/22
El estudio de intenciones de siembra de INE del mes de octubre de 2021 señala una baja de 1,19% para la temporada 2021/22, esto es 35.898 hectáreas de papas en el país. Se proyecta una producción 2,8% mayor, con el rendimiento promedio de las últimas dos temporadas (cuadro 6 y gráfico 7). 
La encuesta de superficie sembrada de cultivos anuales e industriales de la temporada 2020/21 que realiza INE en convenio con Odepa, indicó una superficie de  36.329 hectáreas para la papa, lo que corresponde a una baja de 17,7% respecto a la anterior, lo cual no se condice con el comportamiento del mercado durante 2020, que muestra estabilidad en los precios y el abastecimiento. Diversos agricultores han señalado que no hay una variación importante en la superficie respecto a la temporada pasada y que la actual cosecha ha mostrado buenos rendimientos en los cultivos de riego y algo más bajos en zonas de secano. Se debe considerar que la actual encuesta de superficie de INE se basa en el marco muestral del VII Censo Agropecuario del año 2007, lo que afecta la calidad de los resultados debido a la antigüedad de esta referencia con la cual se expanden los resultados. La superficie cultivada de esta temporada se podrá conocer en forma muy precisa con los resultados del VIII Censo Nacional Agropecuario y Forestal que está en pleno proceso de levantamiento. 
Según los resultados regionales 2020/21 las regiones con mayor producción de papa fueron Los Lagos con 377.806 toneladas y La Araucanía con 209.526 (cuadro 7 y gráfico 8). Los mayores rendimientos se observan en Los Ríos con 49 ton/ha y Los Lagos, con 43,2 ton/ha.</t>
    </r>
  </si>
  <si>
    <t>Diciembre 2021</t>
  </si>
  <si>
    <r>
      <t>Información de mercado nacional y comercio exterior hasta noviembre</t>
    </r>
    <r>
      <rPr>
        <sz val="11"/>
        <color indexed="8"/>
        <rFont val="Arial"/>
        <family val="2"/>
      </rPr>
      <t xml:space="preserve"> de 2021</t>
    </r>
  </si>
  <si>
    <t>Promedio ene-nov</t>
  </si>
  <si>
    <r>
      <t xml:space="preserve">(3) El precio de la papa utilizado corresponde al precio promedio mayorista regional de </t>
    </r>
    <r>
      <rPr>
        <sz val="10"/>
        <color rgb="FFFF0000"/>
        <rFont val="Arial"/>
        <family val="2"/>
      </rPr>
      <t>noviembre</t>
    </r>
    <r>
      <rPr>
        <sz val="10"/>
        <rFont val="Arial"/>
        <family val="2"/>
      </rPr>
      <t xml:space="preserve"> de 2021.</t>
    </r>
  </si>
  <si>
    <t>ene-nov 2020</t>
  </si>
  <si>
    <t>ene-nov 2021</t>
  </si>
  <si>
    <t>Japón</t>
  </si>
  <si>
    <t>Líbano</t>
  </si>
  <si>
    <r>
      <t xml:space="preserve">1. </t>
    </r>
    <r>
      <rPr>
        <u/>
        <sz val="11"/>
        <rFont val="Arial"/>
        <family val="2"/>
      </rPr>
      <t>Precios de la papa en mercados mayoristas</t>
    </r>
    <r>
      <rPr>
        <sz val="11"/>
        <rFont val="Arial"/>
        <family val="2"/>
      </rPr>
      <t>: leve alza en noviembre
El precio promedio ponderado mensual de la papa en los mercados mayoristas en noviembre de 2021 fue $10.885 por saco de 25 kilos, valor 0,5% más alto que el mes anterior y 10,3% más alto que el mismo mes del año 2020 (cuadro 1 y gráfico 1).
En el precio diario del saco de 25 kilos se observa estabilidad desde mediados de febrero y un alza en los primeros días de julio que se mantiene hasta los primeros días de octubre para luego mantenerse estable y mostrar una baja en los primeros días de diciembre (cuadro 2 y gráfico 2). En los distintos terminales mayoristas monitoreados por Odepa se observa estabilidad en octubre y noviembre (cuadro 3 y gráfico 3).</t>
    </r>
  </si>
  <si>
    <r>
      <t xml:space="preserve">2. </t>
    </r>
    <r>
      <rPr>
        <u/>
        <sz val="11"/>
        <rFont val="Arial"/>
        <family val="2"/>
      </rPr>
      <t>Precio de la papa en mercados minoristas</t>
    </r>
    <r>
      <rPr>
        <sz val="11"/>
        <rFont val="Arial"/>
        <family val="2"/>
      </rPr>
      <t>: alza en supermercados y bajan en ferias 
En el monitoreo de precios al consumidor que realiza Odepa en la ciudad de Santiago, se observó que el precio promedio mensual de noviembre de 2021 en supermercados fue $1.273 por kilo, 2,2% mayor respecto al mes anterior y 3,6% mayor al mismo mes del año anterior. En ferias el precio promedio fue $624 por kilo, 1,1% menor al mes anterior y 8,2% mayor al mismo mes del año 2020 (cuadro 4 y gráfico 4).
En el precio semanal a consumidor que Odepa recoge en regiones se observa estabilidad en supermercados y leves alzas en ferias (cuadro 5, gráficos 5 y 6).</t>
    </r>
  </si>
  <si>
    <r>
      <t xml:space="preserve">5. </t>
    </r>
    <r>
      <rPr>
        <u/>
        <sz val="11"/>
        <rFont val="Arial"/>
        <family val="2"/>
      </rPr>
      <t>Comercio exterior papa fresca y procesada</t>
    </r>
    <r>
      <rPr>
        <sz val="11"/>
        <rFont val="Arial"/>
        <family val="2"/>
      </rPr>
      <t>: bajan exportaciones y suben importaciones.
Entre enero y noviembre de 2021 las exportaciones sumaron USD 1,5 millones, cifra 56,9% menor al mismo período del año anterior. En el período disminuyeron principalmente las exportaciones de papas para consumo frescas y las preparadas sin congelar (snack).
Las importaciones a noviembre de 2021 sumaron USD 130 millones, lo que representa un aumento de 59,5% en comparación con el año anterior. Las papas preparadas congeladas son el principal producto importado y muestran un crecimiento de 78,5% en este período.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</si>
</sst>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 #,##0.00\ _€_-;\-* #,##0.00\ _€_-;_-* &quot;-&quot;??\ _€_-;_-@_-"/>
    <numFmt numFmtId="165" formatCode="_-&quot;$&quot;\ * #,##0_-;\-&quot;$&quot;\ * #,##0_-;_-&quot;$&quot;\ * &quot;-&quot;_-;_-@_-"/>
    <numFmt numFmtId="166" formatCode="_-* #,##0_-;\-* #,##0_-;_-* &quot;-&quot;_-;_-@_-"/>
    <numFmt numFmtId="167" formatCode="_-* #,##0.00_-;\-* #,##0.00_-;_-* &quot;-&quot;??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5">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
      <sz val="8"/>
      <name val="Calibri"/>
      <family val="2"/>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theme="0" tint="-0.1499984740745262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17" applyNumberFormat="0" applyAlignment="0" applyProtection="0"/>
    <xf numFmtId="0" fontId="10" fillId="16" borderId="1" applyNumberFormat="0" applyAlignment="0" applyProtection="0"/>
    <xf numFmtId="0" fontId="40" fillId="43" borderId="17" applyNumberFormat="0" applyAlignment="0" applyProtection="0"/>
    <xf numFmtId="0" fontId="40" fillId="43" borderId="17" applyNumberFormat="0" applyAlignment="0" applyProtection="0"/>
    <xf numFmtId="0" fontId="40" fillId="43" borderId="17" applyNumberFormat="0" applyAlignment="0" applyProtection="0"/>
    <xf numFmtId="0" fontId="10" fillId="16" borderId="1" applyNumberFormat="0" applyAlignment="0" applyProtection="0"/>
    <xf numFmtId="0" fontId="40" fillId="43" borderId="17" applyNumberFormat="0" applyAlignment="0" applyProtection="0"/>
    <xf numFmtId="0" fontId="40" fillId="43" borderId="17" applyNumberFormat="0" applyAlignment="0" applyProtection="0"/>
    <xf numFmtId="0" fontId="10" fillId="16" borderId="1" applyNumberFormat="0" applyAlignment="0" applyProtection="0"/>
    <xf numFmtId="0" fontId="41" fillId="44" borderId="18" applyNumberFormat="0" applyAlignment="0" applyProtection="0"/>
    <xf numFmtId="0" fontId="11" fillId="17" borderId="2" applyNumberFormat="0" applyAlignment="0" applyProtection="0"/>
    <xf numFmtId="0" fontId="41" fillId="44" borderId="18" applyNumberFormat="0" applyAlignment="0" applyProtection="0"/>
    <xf numFmtId="0" fontId="41" fillId="44" borderId="18" applyNumberFormat="0" applyAlignment="0" applyProtection="0"/>
    <xf numFmtId="0" fontId="41" fillId="44" borderId="18" applyNumberFormat="0" applyAlignment="0" applyProtection="0"/>
    <xf numFmtId="0" fontId="11" fillId="17" borderId="2" applyNumberFormat="0" applyAlignment="0" applyProtection="0"/>
    <xf numFmtId="0" fontId="41" fillId="44" borderId="18" applyNumberFormat="0" applyAlignment="0" applyProtection="0"/>
    <xf numFmtId="0" fontId="41" fillId="44" borderId="18" applyNumberFormat="0" applyAlignment="0" applyProtection="0"/>
    <xf numFmtId="0" fontId="11" fillId="17" borderId="2" applyNumberFormat="0" applyAlignment="0" applyProtection="0"/>
    <xf numFmtId="0" fontId="42" fillId="0" borderId="19" applyNumberFormat="0" applyFill="0" applyAlignment="0" applyProtection="0"/>
    <xf numFmtId="0" fontId="12" fillId="0" borderId="3"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3"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17" applyNumberFormat="0" applyAlignment="0" applyProtection="0"/>
    <xf numFmtId="0" fontId="14" fillId="7" borderId="1" applyNumberFormat="0" applyAlignment="0" applyProtection="0"/>
    <xf numFmtId="0" fontId="44" fillId="51" borderId="17" applyNumberFormat="0" applyAlignment="0" applyProtection="0"/>
    <xf numFmtId="0" fontId="44" fillId="51" borderId="17" applyNumberFormat="0" applyAlignment="0" applyProtection="0"/>
    <xf numFmtId="0" fontId="44" fillId="51" borderId="17" applyNumberFormat="0" applyAlignment="0" applyProtection="0"/>
    <xf numFmtId="0" fontId="14" fillId="7" borderId="1" applyNumberFormat="0" applyAlignment="0" applyProtection="0"/>
    <xf numFmtId="0" fontId="44" fillId="51" borderId="17" applyNumberFormat="0" applyAlignment="0" applyProtection="0"/>
    <xf numFmtId="0" fontId="44" fillId="51" borderId="17"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7" fontId="37" fillId="0" borderId="0" applyFont="0" applyFill="0" applyBorder="0" applyAlignment="0" applyProtection="0"/>
    <xf numFmtId="166" fontId="37"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37"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0" applyNumberFormat="0" applyFont="0" applyAlignment="0" applyProtection="0"/>
    <xf numFmtId="0" fontId="1" fillId="23" borderId="5"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1" fillId="23" borderId="5"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1" applyNumberFormat="0" applyAlignment="0" applyProtection="0"/>
    <xf numFmtId="0" fontId="17" fillId="16" borderId="6" applyNumberFormat="0" applyAlignment="0" applyProtection="0"/>
    <xf numFmtId="0" fontId="50" fillId="43" borderId="21" applyNumberFormat="0" applyAlignment="0" applyProtection="0"/>
    <xf numFmtId="0" fontId="50" fillId="43" borderId="21" applyNumberFormat="0" applyAlignment="0" applyProtection="0"/>
    <xf numFmtId="0" fontId="50" fillId="43" borderId="21" applyNumberFormat="0" applyAlignment="0" applyProtection="0"/>
    <xf numFmtId="0" fontId="17" fillId="16" borderId="6" applyNumberFormat="0" applyAlignment="0" applyProtection="0"/>
    <xf numFmtId="0" fontId="50" fillId="43" borderId="21" applyNumberFormat="0" applyAlignment="0" applyProtection="0"/>
    <xf numFmtId="0" fontId="50" fillId="43" borderId="21"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20" fillId="0" borderId="4"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20" fillId="0" borderId="4"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25" applyNumberFormat="0" applyFill="0" applyAlignment="0" applyProtection="0"/>
    <xf numFmtId="0" fontId="5" fillId="0" borderId="9"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 fillId="0" borderId="9"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79">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26" xfId="344" applyFont="1" applyFill="1" applyBorder="1"/>
    <xf numFmtId="0" fontId="22" fillId="55" borderId="28"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1" fillId="55" borderId="0" xfId="332" applyFont="1" applyFill="1" applyAlignment="1">
      <alignment wrapText="1"/>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3" fontId="60" fillId="55" borderId="10" xfId="0" applyNumberFormat="1" applyFont="1" applyFill="1" applyBorder="1" applyAlignment="1">
      <alignment horizontal="center"/>
    </xf>
    <xf numFmtId="0" fontId="60" fillId="55" borderId="0" xfId="0" applyFont="1" applyFill="1"/>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170" fontId="1" fillId="55" borderId="0" xfId="288" applyNumberFormat="1" applyFont="1" applyFill="1" applyBorder="1" applyAlignment="1">
      <alignment horizontal="center" vertical="center"/>
    </xf>
    <xf numFmtId="14" fontId="60" fillId="55" borderId="29" xfId="0" applyNumberFormat="1" applyFont="1" applyFill="1" applyBorder="1" applyAlignment="1">
      <alignment horizontal="left"/>
    </xf>
    <xf numFmtId="3" fontId="60" fillId="55" borderId="29" xfId="0" applyNumberFormat="1" applyFont="1" applyFill="1" applyBorder="1" applyAlignment="1">
      <alignment horizontal="center"/>
    </xf>
    <xf numFmtId="14" fontId="60" fillId="55" borderId="30" xfId="0" applyNumberFormat="1" applyFont="1" applyFill="1" applyBorder="1" applyAlignment="1">
      <alignment horizontal="left"/>
    </xf>
    <xf numFmtId="3" fontId="60" fillId="55" borderId="30" xfId="0" applyNumberFormat="1" applyFont="1" applyFill="1" applyBorder="1" applyAlignment="1">
      <alignment horizontal="center"/>
    </xf>
    <xf numFmtId="174" fontId="60" fillId="55" borderId="29" xfId="0" applyNumberFormat="1" applyFont="1" applyFill="1" applyBorder="1" applyAlignment="1">
      <alignment horizontal="left"/>
    </xf>
    <xf numFmtId="0" fontId="1" fillId="55" borderId="31" xfId="344" applyFont="1" applyFill="1" applyBorder="1"/>
    <xf numFmtId="0" fontId="1" fillId="55" borderId="30" xfId="344" applyFont="1" applyFill="1" applyBorder="1"/>
    <xf numFmtId="0" fontId="59" fillId="55" borderId="0" xfId="340" applyFont="1" applyFill="1" applyAlignment="1">
      <alignment horizontal="center"/>
    </xf>
    <xf numFmtId="0" fontId="24" fillId="55" borderId="0" xfId="344" applyFont="1" applyFill="1" applyBorder="1" applyAlignment="1">
      <alignment vertical="center" wrapText="1"/>
    </xf>
    <xf numFmtId="0" fontId="0" fillId="55" borderId="0" xfId="0" applyFont="1" applyFill="1"/>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9" fontId="1" fillId="55" borderId="0" xfId="364" applyFont="1" applyFill="1"/>
    <xf numFmtId="0" fontId="71" fillId="55" borderId="0" xfId="344" applyFont="1" applyFill="1"/>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0" xfId="333" applyNumberFormat="1" applyFont="1" applyFill="1" applyBorder="1" applyAlignment="1">
      <alignment horizontal="center" vertical="center" wrapText="1"/>
    </xf>
    <xf numFmtId="170" fontId="22" fillId="55" borderId="28" xfId="333" applyNumberFormat="1" applyFont="1" applyFill="1" applyBorder="1" applyAlignment="1">
      <alignment horizontal="center" vertical="center" wrapText="1"/>
    </xf>
    <xf numFmtId="170" fontId="22" fillId="55" borderId="26" xfId="333" applyNumberFormat="1" applyFont="1" applyFill="1" applyBorder="1" applyAlignment="1">
      <alignment horizontal="center" vertical="center" wrapText="1"/>
    </xf>
    <xf numFmtId="0" fontId="1" fillId="55" borderId="0" xfId="344" applyFont="1" applyFill="1" applyBorder="1" applyAlignment="1">
      <alignment horizontal="left" vertical="top" wrapText="1"/>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13" xfId="0" applyFont="1" applyFill="1" applyBorder="1" applyAlignment="1">
      <alignment horizontal="center" vertical="center" wrapText="1"/>
    </xf>
    <xf numFmtId="0" fontId="59" fillId="56" borderId="10" xfId="0" applyFont="1" applyFill="1" applyBorder="1" applyAlignment="1">
      <alignment horizontal="center" vertical="center" wrapText="1"/>
    </xf>
    <xf numFmtId="0" fontId="59" fillId="56" borderId="14" xfId="0" applyFont="1" applyFill="1" applyBorder="1" applyAlignment="1">
      <alignment horizontal="center" vertical="center" wrapText="1"/>
    </xf>
    <xf numFmtId="174" fontId="60" fillId="55" borderId="32" xfId="0" applyNumberFormat="1" applyFont="1" applyFill="1" applyBorder="1" applyAlignment="1">
      <alignment horizontal="left"/>
    </xf>
    <xf numFmtId="3" fontId="60" fillId="55" borderId="33" xfId="0" applyNumberFormat="1" applyFont="1" applyFill="1" applyBorder="1" applyAlignment="1">
      <alignment horizontal="center"/>
    </xf>
    <xf numFmtId="3" fontId="60" fillId="55" borderId="34" xfId="0" applyNumberFormat="1" applyFont="1" applyFill="1" applyBorder="1" applyAlignment="1">
      <alignment horizontal="center"/>
    </xf>
    <xf numFmtId="174" fontId="60" fillId="55" borderId="15" xfId="0" applyNumberFormat="1" applyFont="1" applyFill="1" applyBorder="1" applyAlignment="1">
      <alignment horizontal="left"/>
    </xf>
    <xf numFmtId="3" fontId="60" fillId="55" borderId="13" xfId="0" applyNumberFormat="1" applyFont="1" applyFill="1" applyBorder="1" applyAlignment="1">
      <alignment horizontal="center"/>
    </xf>
    <xf numFmtId="3" fontId="60" fillId="55" borderId="14"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0" fontId="74" fillId="55" borderId="0" xfId="340" applyFont="1" applyFill="1" applyAlignment="1">
      <alignment horizontal="center"/>
    </xf>
    <xf numFmtId="0" fontId="59" fillId="55" borderId="0" xfId="340" applyFont="1" applyFill="1" applyAlignment="1">
      <alignment horizontal="center" vertical="center"/>
    </xf>
    <xf numFmtId="0" fontId="35" fillId="55" borderId="0" xfId="344" applyFont="1" applyFill="1"/>
    <xf numFmtId="0" fontId="35" fillId="55" borderId="0" xfId="344" applyFont="1" applyFill="1" applyBorder="1"/>
    <xf numFmtId="0" fontId="1" fillId="55" borderId="0" xfId="348" applyFont="1" applyFill="1" applyBorder="1" applyAlignment="1">
      <alignment horizontal="center"/>
    </xf>
    <xf numFmtId="0" fontId="60" fillId="55" borderId="0" xfId="0" applyFont="1" applyFill="1"/>
    <xf numFmtId="0" fontId="22" fillId="55" borderId="15" xfId="0" applyFont="1" applyFill="1" applyBorder="1" applyAlignment="1">
      <alignment horizontal="left"/>
    </xf>
    <xf numFmtId="3" fontId="1" fillId="55" borderId="15" xfId="283" applyNumberFormat="1" applyFont="1" applyFill="1" applyBorder="1" applyAlignment="1">
      <alignment horizontal="center" vertical="center"/>
    </xf>
    <xf numFmtId="0" fontId="77" fillId="55" borderId="0" xfId="344" applyFont="1" applyFill="1" applyBorder="1" applyAlignment="1">
      <alignment horizontal="center"/>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35" xfId="344" applyFont="1" applyFill="1" applyBorder="1" applyAlignment="1">
      <alignment horizontal="center"/>
    </xf>
    <xf numFmtId="6" fontId="1" fillId="55" borderId="0" xfId="318" applyNumberFormat="1" applyFont="1" applyFill="1" applyBorder="1" applyAlignment="1">
      <alignment horizontal="center" vertical="center" wrapText="1"/>
    </xf>
    <xf numFmtId="170" fontId="60" fillId="55" borderId="29" xfId="0" applyNumberFormat="1" applyFont="1" applyFill="1" applyBorder="1" applyAlignment="1">
      <alignment horizontal="center"/>
    </xf>
    <xf numFmtId="3" fontId="60" fillId="55" borderId="36" xfId="0" applyNumberFormat="1" applyFont="1" applyFill="1" applyBorder="1" applyAlignment="1">
      <alignment horizontal="center"/>
    </xf>
    <xf numFmtId="170" fontId="60" fillId="55" borderId="38" xfId="0" applyNumberFormat="1" applyFont="1" applyFill="1" applyBorder="1" applyAlignment="1">
      <alignment horizontal="center"/>
    </xf>
    <xf numFmtId="170" fontId="60" fillId="55" borderId="39" xfId="0" applyNumberFormat="1" applyFont="1" applyFill="1" applyBorder="1" applyAlignment="1">
      <alignment horizontal="center"/>
    </xf>
    <xf numFmtId="170" fontId="60" fillId="55" borderId="40" xfId="0" applyNumberFormat="1" applyFont="1" applyFill="1" applyBorder="1" applyAlignment="1">
      <alignment horizontal="center"/>
    </xf>
    <xf numFmtId="3" fontId="60" fillId="55" borderId="38" xfId="0" applyNumberFormat="1" applyFont="1" applyFill="1" applyBorder="1" applyAlignment="1">
      <alignment horizontal="center"/>
    </xf>
    <xf numFmtId="3" fontId="60" fillId="55" borderId="42" xfId="0" applyNumberFormat="1" applyFont="1" applyFill="1" applyBorder="1" applyAlignment="1">
      <alignment horizontal="center"/>
    </xf>
    <xf numFmtId="3" fontId="59" fillId="55" borderId="36" xfId="0" applyNumberFormat="1" applyFont="1" applyFill="1" applyBorder="1" applyAlignment="1">
      <alignment horizontal="center"/>
    </xf>
    <xf numFmtId="3" fontId="59" fillId="55" borderId="38" xfId="0" applyNumberFormat="1" applyFont="1" applyFill="1" applyBorder="1" applyAlignment="1">
      <alignment horizontal="center"/>
    </xf>
    <xf numFmtId="3" fontId="59" fillId="55" borderId="41" xfId="0" applyNumberFormat="1" applyFont="1" applyFill="1" applyBorder="1" applyAlignment="1">
      <alignment horizontal="center"/>
    </xf>
    <xf numFmtId="3" fontId="59" fillId="55" borderId="42" xfId="0" applyNumberFormat="1" applyFont="1" applyFill="1" applyBorder="1" applyAlignment="1">
      <alignment horizontal="center"/>
    </xf>
    <xf numFmtId="170" fontId="59" fillId="55" borderId="43" xfId="0" applyNumberFormat="1" applyFont="1" applyFill="1" applyBorder="1" applyAlignment="1">
      <alignment horizontal="center"/>
    </xf>
    <xf numFmtId="0" fontId="60" fillId="55" borderId="44" xfId="0" applyNumberFormat="1" applyFont="1" applyFill="1" applyBorder="1" applyAlignment="1">
      <alignment horizontal="left"/>
    </xf>
    <xf numFmtId="0" fontId="60" fillId="55" borderId="45" xfId="0" applyNumberFormat="1" applyFont="1" applyFill="1" applyBorder="1" applyAlignment="1">
      <alignment horizontal="left"/>
    </xf>
    <xf numFmtId="0" fontId="60" fillId="55" borderId="46" xfId="0" applyNumberFormat="1" applyFont="1" applyFill="1" applyBorder="1" applyAlignment="1">
      <alignment horizontal="left"/>
    </xf>
    <xf numFmtId="0" fontId="59" fillId="55" borderId="44" xfId="0" applyNumberFormat="1" applyFont="1" applyFill="1" applyBorder="1" applyAlignment="1">
      <alignment horizontal="left"/>
    </xf>
    <xf numFmtId="0" fontId="59" fillId="55" borderId="4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34" xfId="0" applyNumberFormat="1" applyFont="1" applyFill="1" applyBorder="1" applyAlignment="1">
      <alignment horizontal="center"/>
    </xf>
    <xf numFmtId="3" fontId="60" fillId="0" borderId="14" xfId="0" applyNumberFormat="1" applyFont="1" applyFill="1" applyBorder="1" applyAlignment="1">
      <alignment horizontal="center"/>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174" fontId="60" fillId="55" borderId="44" xfId="0" applyNumberFormat="1" applyFont="1" applyFill="1" applyBorder="1" applyAlignment="1">
      <alignment horizontal="left"/>
    </xf>
    <xf numFmtId="3" fontId="60" fillId="55" borderId="39"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31" xfId="333" applyNumberFormat="1" applyFont="1" applyFill="1" applyBorder="1" applyAlignment="1">
      <alignment horizontal="center" vertical="center" wrapText="1"/>
    </xf>
    <xf numFmtId="3" fontId="1" fillId="55" borderId="30" xfId="333" applyNumberFormat="1" applyFont="1" applyFill="1" applyBorder="1" applyAlignment="1">
      <alignment horizontal="center" vertical="center" wrapText="1"/>
    </xf>
    <xf numFmtId="3" fontId="1" fillId="0" borderId="30"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28" xfId="333" applyNumberFormat="1" applyFont="1" applyFill="1" applyBorder="1" applyAlignment="1">
      <alignment horizontal="center" vertical="center" wrapText="1"/>
    </xf>
    <xf numFmtId="3" fontId="22" fillId="55" borderId="26"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1" fillId="55" borderId="13" xfId="344" applyFont="1" applyFill="1" applyBorder="1"/>
    <xf numFmtId="0" fontId="1" fillId="55" borderId="10" xfId="344" applyFont="1" applyFill="1" applyBorder="1"/>
    <xf numFmtId="0" fontId="1" fillId="55" borderId="14" xfId="344" applyFont="1" applyFill="1" applyBorder="1"/>
    <xf numFmtId="5" fontId="60" fillId="55" borderId="0" xfId="0" applyNumberFormat="1" applyFont="1" applyFill="1"/>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1" fillId="55" borderId="0" xfId="344" applyFont="1" applyFill="1" applyAlignment="1">
      <alignment vertical="top"/>
    </xf>
    <xf numFmtId="3" fontId="60" fillId="55" borderId="60" xfId="0" applyNumberFormat="1" applyFont="1" applyFill="1" applyBorder="1" applyAlignment="1">
      <alignment horizontal="center"/>
    </xf>
    <xf numFmtId="170" fontId="59" fillId="55" borderId="39" xfId="0" applyNumberFormat="1" applyFont="1" applyFill="1" applyBorder="1" applyAlignment="1">
      <alignment horizontal="center"/>
    </xf>
    <xf numFmtId="17" fontId="60" fillId="55" borderId="0" xfId="0" applyNumberFormat="1" applyFont="1" applyFill="1"/>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10" xfId="344" applyFont="1" applyFill="1" applyBorder="1" applyAlignment="1">
      <alignment horizontal="center" vertical="center" wrapText="1"/>
    </xf>
    <xf numFmtId="0" fontId="22" fillId="55" borderId="27" xfId="344" applyFont="1" applyFill="1" applyBorder="1" applyAlignment="1">
      <alignment horizontal="center" vertical="center" wrapText="1"/>
    </xf>
    <xf numFmtId="0" fontId="22" fillId="55" borderId="26" xfId="344" applyFont="1" applyFill="1" applyBorder="1" applyAlignment="1">
      <alignment horizontal="center" vertical="center" wrapText="1"/>
    </xf>
    <xf numFmtId="0" fontId="59" fillId="55" borderId="0" xfId="0" applyFont="1" applyFill="1" applyBorder="1" applyAlignment="1">
      <alignment horizontal="center"/>
    </xf>
    <xf numFmtId="174" fontId="60" fillId="55" borderId="38" xfId="0" applyNumberFormat="1" applyFont="1" applyFill="1" applyBorder="1" applyAlignment="1">
      <alignment horizontal="left"/>
    </xf>
    <xf numFmtId="0" fontId="22" fillId="55" borderId="37" xfId="344" applyFont="1" applyFill="1" applyBorder="1" applyAlignment="1">
      <alignment horizontal="center" vertical="center"/>
    </xf>
    <xf numFmtId="0" fontId="25" fillId="55" borderId="37" xfId="344" applyFont="1" applyFill="1" applyBorder="1"/>
    <xf numFmtId="0" fontId="25" fillId="55" borderId="37" xfId="348" applyFont="1" applyFill="1" applyBorder="1" applyAlignment="1">
      <alignment horizontal="left" vertical="center" wrapText="1"/>
    </xf>
    <xf numFmtId="0" fontId="22" fillId="55" borderId="37" xfId="344" applyFont="1" applyFill="1" applyBorder="1" applyAlignment="1">
      <alignment horizontal="center" vertical="center" wrapText="1"/>
    </xf>
    <xf numFmtId="3" fontId="59" fillId="55" borderId="37" xfId="0" quotePrefix="1" applyNumberFormat="1" applyFont="1" applyFill="1" applyBorder="1" applyAlignment="1">
      <alignment horizontal="center" vertical="center" wrapText="1"/>
    </xf>
    <xf numFmtId="170" fontId="59" fillId="55" borderId="37" xfId="0" applyNumberFormat="1" applyFont="1" applyFill="1" applyBorder="1" applyAlignment="1">
      <alignment horizontal="center" vertical="center" wrapText="1"/>
    </xf>
    <xf numFmtId="3" fontId="59" fillId="55" borderId="37" xfId="0" applyNumberFormat="1" applyFont="1" applyFill="1" applyBorder="1" applyAlignment="1">
      <alignment horizontal="center" vertical="center" wrapText="1"/>
    </xf>
    <xf numFmtId="0" fontId="22" fillId="55" borderId="61" xfId="354" applyFont="1" applyFill="1" applyBorder="1" applyAlignment="1" applyProtection="1">
      <alignment horizontal="left" vertical="center"/>
    </xf>
    <xf numFmtId="0" fontId="22" fillId="55" borderId="61" xfId="354" applyFont="1" applyFill="1" applyBorder="1" applyAlignment="1" applyProtection="1">
      <alignment horizontal="center" vertical="center"/>
    </xf>
    <xf numFmtId="0" fontId="22" fillId="55" borderId="61" xfId="354" applyFont="1" applyFill="1" applyBorder="1" applyAlignment="1" applyProtection="1">
      <alignment vertical="center"/>
    </xf>
    <xf numFmtId="0" fontId="59" fillId="55" borderId="61" xfId="0" applyFont="1" applyFill="1" applyBorder="1" applyAlignment="1">
      <alignment vertical="center"/>
    </xf>
    <xf numFmtId="0" fontId="59" fillId="55" borderId="61" xfId="0" applyFont="1" applyFill="1" applyBorder="1" applyAlignment="1">
      <alignment horizontal="center" vertical="center" wrapText="1"/>
    </xf>
    <xf numFmtId="0" fontId="59" fillId="56" borderId="61" xfId="0" applyFont="1" applyFill="1" applyBorder="1" applyAlignment="1">
      <alignment vertical="center"/>
    </xf>
    <xf numFmtId="0" fontId="59" fillId="56" borderId="61" xfId="0" applyFont="1" applyFill="1" applyBorder="1" applyAlignment="1">
      <alignment horizontal="center" vertical="center" wrapText="1"/>
    </xf>
    <xf numFmtId="0" fontId="22" fillId="55" borderId="63" xfId="344" applyFont="1" applyFill="1" applyBorder="1" applyAlignment="1">
      <alignment horizontal="center" vertical="center"/>
    </xf>
    <xf numFmtId="0" fontId="22" fillId="55" borderId="61" xfId="344" applyFont="1" applyFill="1" applyBorder="1" applyAlignment="1">
      <alignment horizontal="center" vertical="center"/>
    </xf>
    <xf numFmtId="0" fontId="22" fillId="55" borderId="66" xfId="344" applyFont="1" applyFill="1" applyBorder="1" applyAlignment="1">
      <alignment horizontal="center" vertical="center"/>
    </xf>
    <xf numFmtId="0" fontId="59" fillId="56" borderId="67" xfId="0" applyFont="1" applyFill="1" applyBorder="1" applyAlignment="1">
      <alignment vertical="center"/>
    </xf>
    <xf numFmtId="0" fontId="22" fillId="55" borderId="67" xfId="0" applyFont="1" applyFill="1" applyBorder="1" applyAlignment="1">
      <alignment horizontal="center" vertical="center" wrapText="1"/>
    </xf>
    <xf numFmtId="0" fontId="22" fillId="55" borderId="67" xfId="0" applyFont="1" applyFill="1" applyBorder="1" applyAlignment="1">
      <alignment vertical="center" wrapText="1"/>
    </xf>
    <xf numFmtId="176" fontId="1" fillId="55" borderId="67" xfId="284" applyNumberFormat="1" applyFont="1" applyFill="1" applyBorder="1" applyAlignment="1">
      <alignment horizontal="center" vertical="center" wrapText="1"/>
    </xf>
    <xf numFmtId="5" fontId="1" fillId="55" borderId="67" xfId="318" applyNumberFormat="1" applyFont="1" applyFill="1" applyBorder="1" applyAlignment="1">
      <alignment horizontal="center" vertical="center" wrapText="1"/>
    </xf>
    <xf numFmtId="0" fontId="22" fillId="55" borderId="67" xfId="0" applyFont="1" applyFill="1" applyBorder="1" applyAlignment="1">
      <alignment vertical="center"/>
    </xf>
    <xf numFmtId="0" fontId="30" fillId="55" borderId="67" xfId="0" applyFont="1" applyFill="1" applyBorder="1" applyAlignment="1">
      <alignment horizontal="right" vertical="center" wrapText="1"/>
    </xf>
    <xf numFmtId="5" fontId="31" fillId="55" borderId="67" xfId="318" applyNumberFormat="1" applyFont="1" applyFill="1" applyBorder="1" applyAlignment="1">
      <alignment horizontal="right" vertical="center" wrapText="1"/>
    </xf>
    <xf numFmtId="5" fontId="75" fillId="0" borderId="67" xfId="318" applyNumberFormat="1" applyFont="1" applyFill="1" applyBorder="1" applyAlignment="1">
      <alignment horizontal="center" vertical="center" wrapText="1"/>
    </xf>
    <xf numFmtId="5" fontId="75" fillId="55" borderId="67" xfId="318" applyNumberFormat="1" applyFont="1" applyFill="1" applyBorder="1" applyAlignment="1">
      <alignment horizontal="center" vertical="center" wrapText="1"/>
    </xf>
    <xf numFmtId="0" fontId="30" fillId="55" borderId="67" xfId="0" applyFont="1" applyFill="1" applyBorder="1" applyAlignment="1">
      <alignment horizontal="right"/>
    </xf>
    <xf numFmtId="6" fontId="30" fillId="55" borderId="67" xfId="318" applyNumberFormat="1" applyFont="1" applyFill="1" applyBorder="1" applyAlignment="1">
      <alignment horizontal="right" vertical="center" wrapText="1"/>
    </xf>
    <xf numFmtId="5" fontId="22" fillId="55" borderId="67" xfId="318" applyNumberFormat="1" applyFont="1" applyFill="1" applyBorder="1" applyAlignment="1">
      <alignment horizontal="center" vertical="center" wrapText="1"/>
    </xf>
    <xf numFmtId="3" fontId="22" fillId="55" borderId="67" xfId="283" applyNumberFormat="1" applyFont="1" applyFill="1" applyBorder="1" applyAlignment="1">
      <alignment horizontal="center" vertical="center"/>
    </xf>
    <xf numFmtId="6" fontId="31" fillId="55" borderId="67" xfId="318" applyNumberFormat="1" applyFont="1" applyFill="1" applyBorder="1" applyAlignment="1">
      <alignment horizontal="center" vertical="center" wrapText="1"/>
    </xf>
    <xf numFmtId="0" fontId="22" fillId="55" borderId="67" xfId="0" applyFont="1" applyFill="1" applyBorder="1" applyAlignment="1">
      <alignment horizontal="left"/>
    </xf>
    <xf numFmtId="5" fontId="31" fillId="55" borderId="67" xfId="318" applyNumberFormat="1" applyFont="1" applyFill="1" applyBorder="1" applyAlignment="1">
      <alignment horizontal="center" vertical="center" wrapText="1"/>
    </xf>
    <xf numFmtId="3" fontId="59" fillId="55" borderId="61" xfId="0" quotePrefix="1" applyNumberFormat="1" applyFont="1" applyFill="1" applyBorder="1" applyAlignment="1">
      <alignment horizontal="center" vertical="center" wrapText="1"/>
    </xf>
    <xf numFmtId="3" fontId="59" fillId="55" borderId="61" xfId="0" applyNumberFormat="1" applyFont="1" applyFill="1" applyBorder="1" applyAlignment="1">
      <alignment horizontal="center" vertical="center" wrapText="1"/>
    </xf>
    <xf numFmtId="170" fontId="59" fillId="55" borderId="66" xfId="0" applyNumberFormat="1" applyFont="1" applyFill="1" applyBorder="1" applyAlignment="1">
      <alignment horizontal="center" vertical="center" wrapText="1"/>
    </xf>
    <xf numFmtId="170" fontId="59" fillId="55" borderId="63" xfId="0" applyNumberFormat="1" applyFont="1" applyFill="1" applyBorder="1" applyAlignment="1">
      <alignment horizontal="center" vertical="center" wrapText="1"/>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10" fontId="1" fillId="55" borderId="0" xfId="364" applyNumberFormat="1" applyFont="1" applyFill="1"/>
    <xf numFmtId="0" fontId="59" fillId="55" borderId="67" xfId="0" applyFont="1" applyFill="1" applyBorder="1" applyAlignment="1">
      <alignment horizontal="center" vertical="center" wrapText="1"/>
    </xf>
    <xf numFmtId="0" fontId="22" fillId="55" borderId="0" xfId="344" applyFont="1" applyFill="1" applyBorder="1" applyAlignment="1">
      <alignment horizontal="center"/>
    </xf>
    <xf numFmtId="1" fontId="59" fillId="55" borderId="65" xfId="0" quotePrefix="1" applyNumberFormat="1" applyFont="1" applyFill="1" applyBorder="1" applyAlignment="1">
      <alignment horizontal="center" vertical="center" wrapText="1"/>
    </xf>
    <xf numFmtId="1" fontId="59" fillId="55" borderId="62" xfId="0" quotePrefix="1" applyNumberFormat="1" applyFont="1" applyFill="1" applyBorder="1" applyAlignment="1">
      <alignment horizontal="center" vertical="center" wrapText="1"/>
    </xf>
    <xf numFmtId="1" fontId="59" fillId="55" borderId="61" xfId="0" quotePrefix="1" applyNumberFormat="1" applyFont="1" applyFill="1" applyBorder="1" applyAlignment="1">
      <alignment horizontal="center" vertical="center" wrapText="1"/>
    </xf>
    <xf numFmtId="0" fontId="1" fillId="55" borderId="0" xfId="348" applyFont="1" applyFill="1" applyAlignment="1">
      <alignment horizontal="center"/>
    </xf>
    <xf numFmtId="0" fontId="0" fillId="0" borderId="37" xfId="0" applyBorder="1"/>
    <xf numFmtId="3" fontId="0" fillId="0" borderId="62" xfId="0" applyNumberFormat="1" applyBorder="1" applyAlignment="1">
      <alignment horizontal="right"/>
    </xf>
    <xf numFmtId="3" fontId="0" fillId="0" borderId="37" xfId="0" applyNumberFormat="1" applyBorder="1" applyAlignment="1">
      <alignment horizontal="right"/>
    </xf>
    <xf numFmtId="170" fontId="0" fillId="0" borderId="63" xfId="0" applyNumberFormat="1" applyBorder="1" applyAlignment="1">
      <alignment horizontal="right"/>
    </xf>
    <xf numFmtId="3" fontId="0" fillId="0" borderId="11" xfId="0" applyNumberFormat="1" applyBorder="1" applyAlignment="1">
      <alignment horizontal="right"/>
    </xf>
    <xf numFmtId="3" fontId="0" fillId="0" borderId="0" xfId="0" applyNumberFormat="1" applyAlignment="1">
      <alignment horizontal="right"/>
    </xf>
    <xf numFmtId="170" fontId="0" fillId="0" borderId="0" xfId="0" applyNumberFormat="1" applyAlignment="1">
      <alignment horizontal="right"/>
    </xf>
    <xf numFmtId="170" fontId="0" fillId="0" borderId="12" xfId="0" applyNumberFormat="1" applyBorder="1" applyAlignment="1">
      <alignment horizontal="right"/>
    </xf>
    <xf numFmtId="0" fontId="0" fillId="0" borderId="15" xfId="0" applyBorder="1"/>
    <xf numFmtId="0" fontId="56" fillId="0" borderId="65" xfId="0" applyFont="1" applyBorder="1"/>
    <xf numFmtId="0" fontId="56" fillId="0" borderId="61" xfId="0" applyFont="1" applyBorder="1"/>
    <xf numFmtId="3" fontId="56" fillId="0" borderId="65" xfId="0" applyNumberFormat="1" applyFont="1" applyBorder="1" applyAlignment="1">
      <alignment horizontal="right"/>
    </xf>
    <xf numFmtId="3" fontId="56" fillId="0" borderId="61" xfId="0" applyNumberFormat="1" applyFont="1" applyBorder="1" applyAlignment="1">
      <alignment horizontal="right"/>
    </xf>
    <xf numFmtId="170" fontId="56" fillId="0" borderId="66" xfId="0" applyNumberFormat="1" applyFont="1" applyBorder="1" applyAlignment="1">
      <alignment horizontal="right"/>
    </xf>
    <xf numFmtId="0" fontId="0" fillId="0" borderId="63" xfId="0" applyBorder="1"/>
    <xf numFmtId="3" fontId="0" fillId="0" borderId="51" xfId="0" applyNumberFormat="1" applyBorder="1" applyAlignment="1">
      <alignment horizontal="right"/>
    </xf>
    <xf numFmtId="3" fontId="0" fillId="0" borderId="47" xfId="0" applyNumberFormat="1" applyBorder="1" applyAlignment="1">
      <alignment horizontal="right"/>
    </xf>
    <xf numFmtId="170" fontId="0" fillId="0" borderId="52" xfId="0" applyNumberFormat="1" applyBorder="1" applyAlignment="1">
      <alignment horizontal="right"/>
    </xf>
    <xf numFmtId="0" fontId="0" fillId="0" borderId="12" xfId="0" applyBorder="1"/>
    <xf numFmtId="0" fontId="0" fillId="0" borderId="14" xfId="0" applyBorder="1"/>
    <xf numFmtId="0" fontId="0" fillId="0" borderId="67" xfId="0" applyBorder="1"/>
    <xf numFmtId="0" fontId="0" fillId="0" borderId="66" xfId="0" applyBorder="1"/>
    <xf numFmtId="0" fontId="56" fillId="0" borderId="13" xfId="0" applyFont="1" applyBorder="1"/>
    <xf numFmtId="0" fontId="56" fillId="0" borderId="10" xfId="0" applyFont="1" applyBorder="1"/>
    <xf numFmtId="3" fontId="56" fillId="0" borderId="53" xfId="0" applyNumberFormat="1" applyFont="1" applyBorder="1" applyAlignment="1">
      <alignment horizontal="right"/>
    </xf>
    <xf numFmtId="3" fontId="56" fillId="0" borderId="54" xfId="0" applyNumberFormat="1" applyFont="1" applyBorder="1" applyAlignment="1">
      <alignment horizontal="right"/>
    </xf>
    <xf numFmtId="170" fontId="56" fillId="0" borderId="55" xfId="0" applyNumberFormat="1" applyFont="1" applyBorder="1" applyAlignment="1">
      <alignment horizontal="right"/>
    </xf>
    <xf numFmtId="3" fontId="0" fillId="0" borderId="0" xfId="0" applyNumberFormat="1" applyBorder="1" applyAlignment="1">
      <alignment horizontal="right"/>
    </xf>
    <xf numFmtId="0" fontId="0" fillId="0" borderId="50" xfId="0" applyBorder="1"/>
    <xf numFmtId="0" fontId="0" fillId="0" borderId="48" xfId="0" applyBorder="1"/>
    <xf numFmtId="3" fontId="0" fillId="0" borderId="13" xfId="0" applyNumberFormat="1" applyBorder="1" applyAlignment="1">
      <alignment horizontal="right"/>
    </xf>
    <xf numFmtId="3" fontId="0" fillId="0" borderId="10" xfId="0" applyNumberFormat="1" applyBorder="1" applyAlignment="1">
      <alignment horizontal="right"/>
    </xf>
    <xf numFmtId="170" fontId="0" fillId="0" borderId="14" xfId="0" applyNumberFormat="1" applyBorder="1" applyAlignment="1">
      <alignment horizontal="right"/>
    </xf>
    <xf numFmtId="0" fontId="56" fillId="0" borderId="50" xfId="0" applyFont="1" applyBorder="1"/>
    <xf numFmtId="0" fontId="56" fillId="0" borderId="49" xfId="0" applyFont="1" applyBorder="1"/>
    <xf numFmtId="3" fontId="56" fillId="0" borderId="51" xfId="0" applyNumberFormat="1" applyFont="1" applyBorder="1" applyAlignment="1">
      <alignment horizontal="right"/>
    </xf>
    <xf numFmtId="3" fontId="56" fillId="0" borderId="47" xfId="0" applyNumberFormat="1" applyFont="1" applyBorder="1" applyAlignment="1">
      <alignment horizontal="right"/>
    </xf>
    <xf numFmtId="170" fontId="56" fillId="0" borderId="52" xfId="0" applyNumberFormat="1" applyFont="1" applyBorder="1" applyAlignment="1">
      <alignment horizontal="right"/>
    </xf>
    <xf numFmtId="170" fontId="56" fillId="0" borderId="56" xfId="0" applyNumberFormat="1" applyFont="1" applyBorder="1" applyAlignment="1">
      <alignment horizontal="right"/>
    </xf>
    <xf numFmtId="170" fontId="0" fillId="0" borderId="56" xfId="0" applyNumberFormat="1" applyBorder="1" applyAlignment="1">
      <alignment horizontal="right"/>
    </xf>
    <xf numFmtId="170" fontId="0" fillId="0" borderId="57" xfId="0" applyNumberFormat="1" applyBorder="1" applyAlignment="1">
      <alignment horizontal="right"/>
    </xf>
    <xf numFmtId="0" fontId="56" fillId="0" borderId="58" xfId="0" applyFont="1" applyBorder="1"/>
    <xf numFmtId="0" fontId="56" fillId="0" borderId="59" xfId="0" applyFont="1" applyBorder="1"/>
    <xf numFmtId="3" fontId="56" fillId="0" borderId="68" xfId="0" applyNumberFormat="1" applyFont="1" applyBorder="1" applyAlignment="1">
      <alignment horizontal="right"/>
    </xf>
    <xf numFmtId="170" fontId="56" fillId="0" borderId="69" xfId="0" applyNumberFormat="1" applyFont="1" applyBorder="1" applyAlignment="1">
      <alignment horizontal="right"/>
    </xf>
    <xf numFmtId="0" fontId="0" fillId="0" borderId="67" xfId="0" applyBorder="1" applyAlignment="1">
      <alignment horizontal="left" vertical="center" wrapText="1"/>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62" xfId="344" applyFont="1" applyFill="1" applyBorder="1" applyAlignment="1">
      <alignment horizontal="center" vertical="center" wrapText="1"/>
    </xf>
    <xf numFmtId="0" fontId="82" fillId="55" borderId="37" xfId="344" applyFont="1" applyFill="1" applyBorder="1" applyAlignment="1">
      <alignment horizontal="center" vertical="center" wrapText="1"/>
    </xf>
    <xf numFmtId="0" fontId="82" fillId="55" borderId="63" xfId="344" applyFont="1" applyFill="1" applyBorder="1" applyAlignment="1">
      <alignment horizontal="center" vertical="center" wrapText="1"/>
    </xf>
    <xf numFmtId="0" fontId="45" fillId="55" borderId="11" xfId="270" applyFill="1" applyBorder="1" applyAlignment="1">
      <alignment horizontal="center"/>
    </xf>
    <xf numFmtId="0" fontId="45" fillId="55" borderId="0" xfId="270" applyFill="1" applyBorder="1" applyAlignment="1">
      <alignment horizontal="center"/>
    </xf>
    <xf numFmtId="0" fontId="45" fillId="55" borderId="12"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27" xfId="344" applyFont="1" applyFill="1" applyBorder="1" applyAlignment="1">
      <alignment horizontal="left" vertical="center" wrapText="1"/>
    </xf>
    <xf numFmtId="0" fontId="22" fillId="55" borderId="28" xfId="344" applyFont="1" applyFill="1" applyBorder="1" applyAlignment="1">
      <alignment horizontal="center"/>
    </xf>
    <xf numFmtId="0" fontId="22" fillId="55" borderId="27" xfId="344" applyFont="1" applyFill="1" applyBorder="1" applyAlignment="1">
      <alignment horizontal="left" vertical="center"/>
    </xf>
    <xf numFmtId="0" fontId="22" fillId="55" borderId="26" xfId="344" applyFont="1" applyFill="1" applyBorder="1" applyAlignment="1">
      <alignment horizontal="left" vertical="center"/>
    </xf>
    <xf numFmtId="0" fontId="22" fillId="55" borderId="0" xfId="344" applyFont="1" applyFill="1" applyBorder="1" applyAlignment="1">
      <alignment horizontal="center"/>
    </xf>
    <xf numFmtId="0" fontId="31" fillId="55" borderId="37"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0" xfId="344" applyFont="1" applyFill="1" applyBorder="1" applyAlignment="1">
      <alignment horizontal="center" vertical="center"/>
    </xf>
    <xf numFmtId="0" fontId="28" fillId="55" borderId="37"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64" xfId="344" applyFont="1" applyFill="1" applyBorder="1" applyAlignment="1">
      <alignment horizontal="center" vertical="center"/>
    </xf>
    <xf numFmtId="0" fontId="22" fillId="55" borderId="16" xfId="344" applyFont="1" applyFill="1" applyBorder="1" applyAlignment="1">
      <alignment horizontal="center" vertical="center"/>
    </xf>
    <xf numFmtId="0" fontId="22" fillId="55" borderId="15" xfId="344" applyFont="1" applyFill="1" applyBorder="1" applyAlignment="1">
      <alignment horizontal="center" vertical="center"/>
    </xf>
    <xf numFmtId="0" fontId="22" fillId="55" borderId="65" xfId="344" applyFont="1" applyFill="1" applyBorder="1" applyAlignment="1">
      <alignment horizontal="center" vertical="center"/>
    </xf>
    <xf numFmtId="0" fontId="22" fillId="55" borderId="61" xfId="344" applyFont="1" applyFill="1" applyBorder="1" applyAlignment="1">
      <alignment horizontal="center" vertical="center"/>
    </xf>
    <xf numFmtId="0" fontId="22" fillId="55" borderId="66" xfId="344" applyFont="1" applyFill="1" applyBorder="1" applyAlignment="1">
      <alignment horizontal="center" vertical="center"/>
    </xf>
    <xf numFmtId="0" fontId="28" fillId="55" borderId="37" xfId="0" applyFont="1" applyFill="1" applyBorder="1" applyAlignment="1">
      <alignment horizontal="left"/>
    </xf>
    <xf numFmtId="0" fontId="59" fillId="56" borderId="67" xfId="0" applyFont="1" applyFill="1" applyBorder="1" applyAlignment="1">
      <alignment horizontal="center"/>
    </xf>
    <xf numFmtId="0" fontId="25" fillId="55" borderId="0" xfId="348" applyFont="1" applyFill="1" applyAlignment="1">
      <alignment horizontal="left" vertical="top" wrapText="1"/>
    </xf>
    <xf numFmtId="0" fontId="22" fillId="55" borderId="0" xfId="348" applyFont="1" applyFill="1" applyBorder="1" applyAlignment="1">
      <alignment horizontal="center"/>
    </xf>
    <xf numFmtId="0" fontId="22" fillId="55" borderId="27" xfId="348" applyFont="1" applyFill="1" applyBorder="1" applyAlignment="1">
      <alignment horizontal="left" vertical="center" wrapText="1"/>
    </xf>
    <xf numFmtId="0" fontId="22" fillId="55" borderId="26" xfId="348" applyFont="1" applyFill="1" applyBorder="1" applyAlignment="1">
      <alignment horizontal="left" vertical="center" wrapText="1"/>
    </xf>
    <xf numFmtId="0" fontId="22" fillId="55" borderId="27" xfId="348" applyFont="1" applyFill="1" applyBorder="1" applyAlignment="1">
      <alignment horizontal="center" vertical="center" wrapText="1"/>
    </xf>
    <xf numFmtId="0" fontId="22" fillId="55" borderId="26" xfId="348" applyFont="1" applyFill="1" applyBorder="1" applyAlignment="1">
      <alignment horizontal="center" vertical="center" wrapText="1"/>
    </xf>
    <xf numFmtId="0" fontId="22" fillId="55" borderId="37" xfId="344" applyFont="1" applyFill="1" applyBorder="1" applyAlignment="1">
      <alignment horizontal="center" vertical="center" wrapText="1"/>
    </xf>
    <xf numFmtId="0" fontId="22" fillId="55" borderId="10" xfId="344" applyFont="1" applyFill="1" applyBorder="1" applyAlignment="1">
      <alignment horizontal="center" vertical="center" wrapText="1"/>
    </xf>
    <xf numFmtId="0" fontId="31" fillId="55" borderId="37" xfId="344" applyFont="1" applyFill="1" applyBorder="1" applyAlignment="1">
      <alignment horizontal="left" vertical="center" wrapText="1"/>
    </xf>
    <xf numFmtId="0" fontId="31" fillId="55" borderId="37" xfId="344" applyFont="1" applyFill="1" applyBorder="1" applyAlignment="1">
      <alignment horizontal="left" vertical="center"/>
    </xf>
    <xf numFmtId="0" fontId="22" fillId="55" borderId="27" xfId="344" applyFont="1" applyFill="1" applyBorder="1" applyAlignment="1">
      <alignment horizontal="center" vertical="center" wrapText="1"/>
    </xf>
    <xf numFmtId="0" fontId="22" fillId="55" borderId="26"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37" xfId="344" applyNumberFormat="1" applyFont="1" applyFill="1" applyBorder="1" applyAlignment="1">
      <alignment horizontal="left" vertical="center" wrapText="1"/>
    </xf>
    <xf numFmtId="0" fontId="31" fillId="55" borderId="37" xfId="344" applyNumberFormat="1" applyFont="1" applyFill="1" applyBorder="1" applyAlignment="1">
      <alignment horizontal="left" vertical="center"/>
    </xf>
    <xf numFmtId="172" fontId="22" fillId="55" borderId="16" xfId="283" applyNumberFormat="1" applyFont="1" applyFill="1" applyBorder="1" applyAlignment="1">
      <alignment horizontal="center" vertical="center"/>
    </xf>
    <xf numFmtId="172" fontId="22" fillId="55" borderId="15" xfId="283" applyNumberFormat="1" applyFont="1" applyFill="1" applyBorder="1" applyAlignment="1">
      <alignment horizontal="center" vertical="center"/>
    </xf>
    <xf numFmtId="0" fontId="76" fillId="57" borderId="65" xfId="0" applyFont="1" applyFill="1" applyBorder="1" applyAlignment="1">
      <alignment horizontal="center" wrapText="1"/>
    </xf>
    <xf numFmtId="0" fontId="76" fillId="57" borderId="61" xfId="0" applyFont="1" applyFill="1" applyBorder="1" applyAlignment="1">
      <alignment horizontal="center" wrapText="1"/>
    </xf>
    <xf numFmtId="0" fontId="76" fillId="57" borderId="66"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0" xfId="0" applyFont="1" applyFill="1" applyAlignment="1">
      <alignment horizontal="center" vertical="center" wrapText="1"/>
    </xf>
    <xf numFmtId="0" fontId="22" fillId="55" borderId="65" xfId="0" applyFont="1" applyFill="1" applyBorder="1" applyAlignment="1">
      <alignment horizontal="center"/>
    </xf>
    <xf numFmtId="0" fontId="22" fillId="55" borderId="61" xfId="0" applyFont="1" applyFill="1" applyBorder="1" applyAlignment="1">
      <alignment horizontal="center"/>
    </xf>
    <xf numFmtId="0" fontId="22" fillId="55" borderId="66" xfId="0" applyFont="1" applyFill="1" applyBorder="1" applyAlignment="1">
      <alignment horizontal="center"/>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1" fillId="55" borderId="0" xfId="0" applyFont="1" applyFill="1" applyBorder="1" applyAlignment="1">
      <alignment horizontal="left"/>
    </xf>
    <xf numFmtId="0" fontId="26" fillId="55" borderId="37" xfId="0" applyFont="1" applyFill="1" applyBorder="1" applyAlignment="1">
      <alignment horizontal="left"/>
    </xf>
    <xf numFmtId="0" fontId="59" fillId="55" borderId="0" xfId="0" applyFont="1" applyFill="1" applyBorder="1" applyAlignment="1">
      <alignment horizontal="center"/>
    </xf>
    <xf numFmtId="0" fontId="59" fillId="55" borderId="65" xfId="0" applyFont="1" applyFill="1" applyBorder="1" applyAlignment="1">
      <alignment horizontal="center"/>
    </xf>
    <xf numFmtId="0" fontId="59" fillId="55" borderId="61" xfId="0" applyFont="1" applyFill="1" applyBorder="1" applyAlignment="1">
      <alignment horizontal="center"/>
    </xf>
    <xf numFmtId="0" fontId="59" fillId="55" borderId="66" xfId="0" applyFont="1" applyFill="1" applyBorder="1" applyAlignment="1">
      <alignment horizontal="center"/>
    </xf>
    <xf numFmtId="0" fontId="59" fillId="55" borderId="64" xfId="0" applyFont="1" applyFill="1" applyBorder="1" applyAlignment="1">
      <alignment horizontal="left" vertical="center"/>
    </xf>
    <xf numFmtId="0" fontId="59" fillId="55" borderId="15" xfId="0" applyFont="1" applyFill="1" applyBorder="1" applyAlignment="1">
      <alignment horizontal="left" vertical="center"/>
    </xf>
    <xf numFmtId="0" fontId="0" fillId="0" borderId="64"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26" fillId="55" borderId="0" xfId="0" applyFont="1" applyFill="1" applyBorder="1" applyAlignment="1">
      <alignment horizontal="left"/>
    </xf>
    <xf numFmtId="0" fontId="59" fillId="55" borderId="64" xfId="0" applyFont="1" applyFill="1" applyBorder="1" applyAlignment="1">
      <alignment horizontal="center" vertical="center"/>
    </xf>
    <xf numFmtId="0" fontId="59" fillId="55" borderId="16" xfId="0" applyFont="1" applyFill="1" applyBorder="1" applyAlignment="1">
      <alignment horizontal="center"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7" builtinId="9" hidden="1"/>
    <cellStyle name="Hipervínculo visitado" xfId="445" builtinId="9" hidden="1"/>
    <cellStyle name="Hipervínculo visitado" xfId="444" builtinId="9" hidden="1"/>
    <cellStyle name="Hipervínculo visitado" xfId="450" builtinId="9" hidden="1"/>
    <cellStyle name="Hipervínculo visitado" xfId="446" builtinId="9" hidden="1"/>
    <cellStyle name="Hipervínculo visitado" xfId="449" builtinId="9" hidden="1"/>
    <cellStyle name="Hipervínculo visitado" xfId="448"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2019</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2020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6996.4758299064879</c:v>
                </c:pt>
                <c:pt idx="1">
                  <c:v>6660.5768464141256</c:v>
                </c:pt>
                <c:pt idx="2">
                  <c:v>7486.6751897722734</c:v>
                </c:pt>
                <c:pt idx="3">
                  <c:v>6919.7180452344728</c:v>
                </c:pt>
                <c:pt idx="4">
                  <c:v>6187.3496540866881</c:v>
                </c:pt>
                <c:pt idx="5">
                  <c:v>6232.5832779402645</c:v>
                </c:pt>
                <c:pt idx="6">
                  <c:v>6432.9370278956067</c:v>
                </c:pt>
                <c:pt idx="7">
                  <c:v>6404.302482276833</c:v>
                </c:pt>
                <c:pt idx="8">
                  <c:v>8398.6247788841083</c:v>
                </c:pt>
                <c:pt idx="9">
                  <c:v>7905.7815144399037</c:v>
                </c:pt>
                <c:pt idx="10">
                  <c:v>9867.2044520165618</c:v>
                </c:pt>
                <c:pt idx="11">
                  <c:v>11232.454614277336</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9812.8626906781883</c:v>
                </c:pt>
                <c:pt idx="1">
                  <c:v>6909.4892411052388</c:v>
                </c:pt>
                <c:pt idx="2">
                  <c:v>6695.26796255928</c:v>
                </c:pt>
                <c:pt idx="3">
                  <c:v>6724.6320877316975</c:v>
                </c:pt>
                <c:pt idx="4">
                  <c:v>6445.2399126539394</c:v>
                </c:pt>
                <c:pt idx="5">
                  <c:v>6783.5719298181393</c:v>
                </c:pt>
                <c:pt idx="6">
                  <c:v>7746.428260260569</c:v>
                </c:pt>
                <c:pt idx="7">
                  <c:v>8269.0626341726111</c:v>
                </c:pt>
                <c:pt idx="8">
                  <c:v>9441.7282004049484</c:v>
                </c:pt>
                <c:pt idx="9">
                  <c:v>10833.45011651602</c:v>
                </c:pt>
                <c:pt idx="10">
                  <c:v>10884.808075996356</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región'!$B$23</c:f>
              <c:strCache>
                <c:ptCount val="1"/>
                <c:pt idx="0">
                  <c:v>2018/19</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29.921458117890381</c:v>
                </c:pt>
                <c:pt idx="1">
                  <c:v>17.272248243559719</c:v>
                </c:pt>
                <c:pt idx="2">
                  <c:v>23.065879953379955</c:v>
                </c:pt>
                <c:pt idx="3">
                  <c:v>10.95473496128648</c:v>
                </c:pt>
                <c:pt idx="4">
                  <c:v>24.970121686223383</c:v>
                </c:pt>
                <c:pt idx="5" formatCode="#,##0">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0-DDCF-4CC0-8F7C-261EF469397C}"/>
            </c:ext>
          </c:extLst>
        </c:ser>
        <c:ser>
          <c:idx val="1"/>
          <c:order val="1"/>
          <c:tx>
            <c:strRef>
              <c:f>'rend región'!$B$24</c:f>
              <c:strCache>
                <c:ptCount val="1"/>
                <c:pt idx="0">
                  <c:v>2019/20</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27.254929577464786</c:v>
                </c:pt>
                <c:pt idx="1">
                  <c:v>5.4060428849902538</c:v>
                </c:pt>
                <c:pt idx="2">
                  <c:v>21.366018338427342</c:v>
                </c:pt>
                <c:pt idx="3">
                  <c:v>12.692130750605326</c:v>
                </c:pt>
                <c:pt idx="4">
                  <c:v>24.965949155687511</c:v>
                </c:pt>
                <c:pt idx="5">
                  <c:v>21.284280222127297</c:v>
                </c:pt>
                <c:pt idx="6">
                  <c:v>7.3143625364104867</c:v>
                </c:pt>
                <c:pt idx="7">
                  <c:v>30.155925030229746</c:v>
                </c:pt>
                <c:pt idx="8">
                  <c:v>47.18333333333333</c:v>
                </c:pt>
                <c:pt idx="9">
                  <c:v>43.619260516883607</c:v>
                </c:pt>
              </c:numCache>
            </c:numRef>
          </c:val>
          <c:extLst>
            <c:ext xmlns:c16="http://schemas.microsoft.com/office/drawing/2014/chart" uri="{C3380CC4-5D6E-409C-BE32-E72D297353CC}">
              <c16:uniqueId val="{00000001-DDCF-4CC0-8F7C-261EF469397C}"/>
            </c:ext>
          </c:extLst>
        </c:ser>
        <c:ser>
          <c:idx val="2"/>
          <c:order val="2"/>
          <c:tx>
            <c:strRef>
              <c:f>'rend región'!$B$25</c:f>
              <c:strCache>
                <c:ptCount val="1"/>
                <c:pt idx="0">
                  <c:v>2020/21</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región'!$C$25:$L$25</c:f>
              <c:numCache>
                <c:formatCode>#,##0.0</c:formatCode>
                <c:ptCount val="10"/>
                <c:pt idx="0">
                  <c:v>29.547342465753424</c:v>
                </c:pt>
                <c:pt idx="1">
                  <c:v>18.05641447368421</c:v>
                </c:pt>
                <c:pt idx="2">
                  <c:v>21.95622009569378</c:v>
                </c:pt>
                <c:pt idx="3">
                  <c:v>15.155427473583094</c:v>
                </c:pt>
                <c:pt idx="4">
                  <c:v>18.113363499245853</c:v>
                </c:pt>
                <c:pt idx="5">
                  <c:v>13.839890249050232</c:v>
                </c:pt>
                <c:pt idx="6">
                  <c:v>11.562023292989267</c:v>
                </c:pt>
                <c:pt idx="7">
                  <c:v>23.12391568259574</c:v>
                </c:pt>
                <c:pt idx="8">
                  <c:v>48.97797833935018</c:v>
                </c:pt>
                <c:pt idx="9">
                  <c:v>43.21239849022075</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16444592987027698"/>
          <c:y val="3.0650042056063306E-2"/>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9164151356080489"/>
          <c:w val="0.86613648744541383"/>
          <c:h val="0.58593751915819214"/>
        </c:manualLayout>
      </c:layout>
      <c:lineChart>
        <c:grouping val="standard"/>
        <c:varyColors val="0"/>
        <c:ser>
          <c:idx val="0"/>
          <c:order val="0"/>
          <c:tx>
            <c:v>Total</c:v>
          </c:tx>
          <c:spPr>
            <a:ln w="28575" cap="rnd">
              <a:solidFill>
                <a:schemeClr val="accent1"/>
              </a:solidFill>
              <a:round/>
            </a:ln>
            <a:effectLst/>
          </c:spPr>
          <c:marker>
            <c:symbol val="none"/>
          </c:marker>
          <c:cat>
            <c:strLit>
              <c:ptCount val="299"/>
              <c:pt idx="0">
                <c:v>02-10-20</c:v>
              </c:pt>
              <c:pt idx="1">
                <c:v>05-10-20</c:v>
              </c:pt>
              <c:pt idx="2">
                <c:v>06-10-20</c:v>
              </c:pt>
              <c:pt idx="3">
                <c:v>07-10-20</c:v>
              </c:pt>
              <c:pt idx="4">
                <c:v>08-10-20</c:v>
              </c:pt>
              <c:pt idx="5">
                <c:v>09-10-20</c:v>
              </c:pt>
              <c:pt idx="6">
                <c:v>13-10-20</c:v>
              </c:pt>
              <c:pt idx="7">
                <c:v>14-10-20</c:v>
              </c:pt>
              <c:pt idx="8">
                <c:v>15-10-20</c:v>
              </c:pt>
              <c:pt idx="9">
                <c:v>16-10-20</c:v>
              </c:pt>
              <c:pt idx="10">
                <c:v>19-10-20</c:v>
              </c:pt>
              <c:pt idx="11">
                <c:v>20-10-20</c:v>
              </c:pt>
              <c:pt idx="12">
                <c:v>21-10-20</c:v>
              </c:pt>
              <c:pt idx="13">
                <c:v>22-10-20</c:v>
              </c:pt>
              <c:pt idx="14">
                <c:v>23-10-20</c:v>
              </c:pt>
              <c:pt idx="15">
                <c:v>26-10-20</c:v>
              </c:pt>
              <c:pt idx="16">
                <c:v>27-10-20</c:v>
              </c:pt>
              <c:pt idx="17">
                <c:v>28-10-20</c:v>
              </c:pt>
              <c:pt idx="18">
                <c:v>29-10-20</c:v>
              </c:pt>
              <c:pt idx="19">
                <c:v>30-10-20</c:v>
              </c:pt>
              <c:pt idx="20">
                <c:v>02-11-20</c:v>
              </c:pt>
              <c:pt idx="21">
                <c:v>03-11-20</c:v>
              </c:pt>
              <c:pt idx="22">
                <c:v>04-11-20</c:v>
              </c:pt>
              <c:pt idx="23">
                <c:v>05-11-20</c:v>
              </c:pt>
              <c:pt idx="24">
                <c:v>06-11-20</c:v>
              </c:pt>
              <c:pt idx="25">
                <c:v>09-11-20</c:v>
              </c:pt>
              <c:pt idx="26">
                <c:v>10-11-20</c:v>
              </c:pt>
              <c:pt idx="27">
                <c:v>11-11-20</c:v>
              </c:pt>
              <c:pt idx="28">
                <c:v>12-11-20</c:v>
              </c:pt>
              <c:pt idx="29">
                <c:v>13-11-20</c:v>
              </c:pt>
              <c:pt idx="30">
                <c:v>16-11-20</c:v>
              </c:pt>
              <c:pt idx="31">
                <c:v>17-11-20</c:v>
              </c:pt>
              <c:pt idx="32">
                <c:v>18-11-20</c:v>
              </c:pt>
              <c:pt idx="33">
                <c:v>19-11-20</c:v>
              </c:pt>
              <c:pt idx="34">
                <c:v>20-11-20</c:v>
              </c:pt>
              <c:pt idx="35">
                <c:v>23-11-20</c:v>
              </c:pt>
              <c:pt idx="36">
                <c:v>24-11-20</c:v>
              </c:pt>
              <c:pt idx="37">
                <c:v>25-11-20</c:v>
              </c:pt>
              <c:pt idx="38">
                <c:v>26-11-20</c:v>
              </c:pt>
              <c:pt idx="39">
                <c:v>27-11-20</c:v>
              </c:pt>
              <c:pt idx="40">
                <c:v>30-11-20</c:v>
              </c:pt>
              <c:pt idx="41">
                <c:v>01-12-20</c:v>
              </c:pt>
              <c:pt idx="42">
                <c:v>02-12-20</c:v>
              </c:pt>
              <c:pt idx="43">
                <c:v>03-12-20</c:v>
              </c:pt>
              <c:pt idx="44">
                <c:v>04-12-20</c:v>
              </c:pt>
              <c:pt idx="45">
                <c:v>07-12-20</c:v>
              </c:pt>
              <c:pt idx="46">
                <c:v>09-12-20</c:v>
              </c:pt>
              <c:pt idx="47">
                <c:v>10-12-20</c:v>
              </c:pt>
              <c:pt idx="48">
                <c:v>11-12-20</c:v>
              </c:pt>
              <c:pt idx="49">
                <c:v>14-12-20</c:v>
              </c:pt>
              <c:pt idx="50">
                <c:v>15-12-20</c:v>
              </c:pt>
              <c:pt idx="51">
                <c:v>16-12-20</c:v>
              </c:pt>
              <c:pt idx="52">
                <c:v>17-12-20</c:v>
              </c:pt>
              <c:pt idx="53">
                <c:v>18-12-20</c:v>
              </c:pt>
              <c:pt idx="54">
                <c:v>21-12-20</c:v>
              </c:pt>
              <c:pt idx="55">
                <c:v>22-12-20</c:v>
              </c:pt>
              <c:pt idx="56">
                <c:v>23-12-20</c:v>
              </c:pt>
              <c:pt idx="57">
                <c:v>24-12-20</c:v>
              </c:pt>
              <c:pt idx="58">
                <c:v>28-12-20</c:v>
              </c:pt>
              <c:pt idx="59">
                <c:v>29-12-20</c:v>
              </c:pt>
              <c:pt idx="60">
                <c:v>30-12-20</c:v>
              </c:pt>
              <c:pt idx="61">
                <c:v>31-12-20</c:v>
              </c:pt>
              <c:pt idx="62">
                <c:v>04-01-21</c:v>
              </c:pt>
              <c:pt idx="63">
                <c:v>05-01-21</c:v>
              </c:pt>
              <c:pt idx="64">
                <c:v>06-01-21</c:v>
              </c:pt>
              <c:pt idx="65">
                <c:v>07-01-21</c:v>
              </c:pt>
              <c:pt idx="66">
                <c:v>08-01-21</c:v>
              </c:pt>
              <c:pt idx="67">
                <c:v>11-01-21</c:v>
              </c:pt>
              <c:pt idx="68">
                <c:v>12-01-21</c:v>
              </c:pt>
              <c:pt idx="69">
                <c:v>13-01-21</c:v>
              </c:pt>
              <c:pt idx="70">
                <c:v>14-01-21</c:v>
              </c:pt>
              <c:pt idx="71">
                <c:v>15-01-21</c:v>
              </c:pt>
              <c:pt idx="72">
                <c:v>18-01-21</c:v>
              </c:pt>
              <c:pt idx="73">
                <c:v>19-01-21</c:v>
              </c:pt>
              <c:pt idx="74">
                <c:v>20-01-21</c:v>
              </c:pt>
              <c:pt idx="75">
                <c:v>21-01-21</c:v>
              </c:pt>
              <c:pt idx="76">
                <c:v>22-01-21</c:v>
              </c:pt>
              <c:pt idx="77">
                <c:v>25-01-21</c:v>
              </c:pt>
              <c:pt idx="78">
                <c:v>26-01-21</c:v>
              </c:pt>
              <c:pt idx="79">
                <c:v>27-01-21</c:v>
              </c:pt>
              <c:pt idx="80">
                <c:v>28-01-21</c:v>
              </c:pt>
              <c:pt idx="81">
                <c:v>29-01-21</c:v>
              </c:pt>
              <c:pt idx="82">
                <c:v>01-02-21</c:v>
              </c:pt>
              <c:pt idx="83">
                <c:v>02-02-21</c:v>
              </c:pt>
              <c:pt idx="84">
                <c:v>03-02-21</c:v>
              </c:pt>
              <c:pt idx="85">
                <c:v>04-02-21</c:v>
              </c:pt>
              <c:pt idx="86">
                <c:v>05-02-21</c:v>
              </c:pt>
              <c:pt idx="87">
                <c:v>08-02-21</c:v>
              </c:pt>
              <c:pt idx="88">
                <c:v>09-02-21</c:v>
              </c:pt>
              <c:pt idx="89">
                <c:v>10-02-21</c:v>
              </c:pt>
              <c:pt idx="90">
                <c:v>11-02-21</c:v>
              </c:pt>
              <c:pt idx="91">
                <c:v>12-02-21</c:v>
              </c:pt>
              <c:pt idx="92">
                <c:v>15-02-21</c:v>
              </c:pt>
              <c:pt idx="93">
                <c:v>16-02-21</c:v>
              </c:pt>
              <c:pt idx="94">
                <c:v>17-02-21</c:v>
              </c:pt>
              <c:pt idx="95">
                <c:v>18-02-21</c:v>
              </c:pt>
              <c:pt idx="96">
                <c:v>19-02-21</c:v>
              </c:pt>
              <c:pt idx="97">
                <c:v>22-02-21</c:v>
              </c:pt>
              <c:pt idx="98">
                <c:v>23-02-21</c:v>
              </c:pt>
              <c:pt idx="99">
                <c:v>24-02-21</c:v>
              </c:pt>
              <c:pt idx="100">
                <c:v>25-02-21</c:v>
              </c:pt>
              <c:pt idx="101">
                <c:v>26-02-21</c:v>
              </c:pt>
              <c:pt idx="102">
                <c:v>01-03-21</c:v>
              </c:pt>
              <c:pt idx="103">
                <c:v>02-03-21</c:v>
              </c:pt>
              <c:pt idx="104">
                <c:v>03-03-21</c:v>
              </c:pt>
              <c:pt idx="105">
                <c:v>04-03-21</c:v>
              </c:pt>
              <c:pt idx="106">
                <c:v>05-03-21</c:v>
              </c:pt>
              <c:pt idx="107">
                <c:v>08-03-21</c:v>
              </c:pt>
              <c:pt idx="108">
                <c:v>09-03-21</c:v>
              </c:pt>
              <c:pt idx="109">
                <c:v>10-03-21</c:v>
              </c:pt>
              <c:pt idx="110">
                <c:v>11-03-21</c:v>
              </c:pt>
              <c:pt idx="111">
                <c:v>12-03-21</c:v>
              </c:pt>
              <c:pt idx="112">
                <c:v>15-03-21</c:v>
              </c:pt>
              <c:pt idx="113">
                <c:v>16-03-21</c:v>
              </c:pt>
              <c:pt idx="114">
                <c:v>17-03-21</c:v>
              </c:pt>
              <c:pt idx="115">
                <c:v>18-03-21</c:v>
              </c:pt>
              <c:pt idx="116">
                <c:v>19-03-21</c:v>
              </c:pt>
              <c:pt idx="117">
                <c:v>22-03-21</c:v>
              </c:pt>
              <c:pt idx="118">
                <c:v>23-03-21</c:v>
              </c:pt>
              <c:pt idx="119">
                <c:v>24-03-21</c:v>
              </c:pt>
              <c:pt idx="120">
                <c:v>25-03-21</c:v>
              </c:pt>
              <c:pt idx="121">
                <c:v>26-03-21</c:v>
              </c:pt>
              <c:pt idx="122">
                <c:v>29-03-21</c:v>
              </c:pt>
              <c:pt idx="123">
                <c:v>30-03-21</c:v>
              </c:pt>
              <c:pt idx="124">
                <c:v>31-03-21</c:v>
              </c:pt>
              <c:pt idx="125">
                <c:v>01-04-21</c:v>
              </c:pt>
              <c:pt idx="126">
                <c:v>05-04-21</c:v>
              </c:pt>
              <c:pt idx="127">
                <c:v>06-04-21</c:v>
              </c:pt>
              <c:pt idx="128">
                <c:v>07-04-21</c:v>
              </c:pt>
              <c:pt idx="129">
                <c:v>08-04-21</c:v>
              </c:pt>
              <c:pt idx="130">
                <c:v>09-04-21</c:v>
              </c:pt>
              <c:pt idx="131">
                <c:v>12-04-21</c:v>
              </c:pt>
              <c:pt idx="132">
                <c:v>13-04-21</c:v>
              </c:pt>
              <c:pt idx="133">
                <c:v>14-04-21</c:v>
              </c:pt>
              <c:pt idx="134">
                <c:v>15-04-21</c:v>
              </c:pt>
              <c:pt idx="135">
                <c:v>16-04-21</c:v>
              </c:pt>
              <c:pt idx="136">
                <c:v>19-04-21</c:v>
              </c:pt>
              <c:pt idx="137">
                <c:v>20-04-21</c:v>
              </c:pt>
              <c:pt idx="138">
                <c:v>21-04-21</c:v>
              </c:pt>
              <c:pt idx="139">
                <c:v>22-04-21</c:v>
              </c:pt>
              <c:pt idx="140">
                <c:v>23-04-21</c:v>
              </c:pt>
              <c:pt idx="141">
                <c:v>26-04-21</c:v>
              </c:pt>
              <c:pt idx="142">
                <c:v>27-04-21</c:v>
              </c:pt>
              <c:pt idx="143">
                <c:v>28-04-21</c:v>
              </c:pt>
              <c:pt idx="144">
                <c:v>29-04-21</c:v>
              </c:pt>
              <c:pt idx="145">
                <c:v>30-04-21</c:v>
              </c:pt>
              <c:pt idx="146">
                <c:v>03-05-21</c:v>
              </c:pt>
              <c:pt idx="147">
                <c:v>04-05-21</c:v>
              </c:pt>
              <c:pt idx="148">
                <c:v>05-05-21</c:v>
              </c:pt>
              <c:pt idx="149">
                <c:v>06-05-21</c:v>
              </c:pt>
              <c:pt idx="150">
                <c:v>07-05-21</c:v>
              </c:pt>
              <c:pt idx="151">
                <c:v>10-05-21</c:v>
              </c:pt>
              <c:pt idx="152">
                <c:v>11-05-21</c:v>
              </c:pt>
              <c:pt idx="153">
                <c:v>12-05-21</c:v>
              </c:pt>
              <c:pt idx="154">
                <c:v>13-05-21</c:v>
              </c:pt>
              <c:pt idx="155">
                <c:v>14-05-21</c:v>
              </c:pt>
              <c:pt idx="156">
                <c:v>17-05-21</c:v>
              </c:pt>
              <c:pt idx="157">
                <c:v>18-05-21</c:v>
              </c:pt>
              <c:pt idx="158">
                <c:v>19-05-21</c:v>
              </c:pt>
              <c:pt idx="159">
                <c:v>20-05-21</c:v>
              </c:pt>
              <c:pt idx="160">
                <c:v>24-05-21</c:v>
              </c:pt>
              <c:pt idx="161">
                <c:v>25-05-21</c:v>
              </c:pt>
              <c:pt idx="162">
                <c:v>26-05-21</c:v>
              </c:pt>
              <c:pt idx="163">
                <c:v>27-05-21</c:v>
              </c:pt>
              <c:pt idx="164">
                <c:v>28-05-21</c:v>
              </c:pt>
              <c:pt idx="165">
                <c:v>31-05-21</c:v>
              </c:pt>
              <c:pt idx="166">
                <c:v>01-06-21</c:v>
              </c:pt>
              <c:pt idx="167">
                <c:v>02-06-21</c:v>
              </c:pt>
              <c:pt idx="168">
                <c:v>03-06-21</c:v>
              </c:pt>
              <c:pt idx="169">
                <c:v>04-06-21</c:v>
              </c:pt>
              <c:pt idx="170">
                <c:v>07-06-21</c:v>
              </c:pt>
              <c:pt idx="171">
                <c:v>08-06-21</c:v>
              </c:pt>
              <c:pt idx="172">
                <c:v>09-06-21</c:v>
              </c:pt>
              <c:pt idx="173">
                <c:v>10-06-21</c:v>
              </c:pt>
              <c:pt idx="174">
                <c:v>11-06-21</c:v>
              </c:pt>
              <c:pt idx="175">
                <c:v>14-06-21</c:v>
              </c:pt>
              <c:pt idx="176">
                <c:v>15-06-21</c:v>
              </c:pt>
              <c:pt idx="177">
                <c:v>16-06-21</c:v>
              </c:pt>
              <c:pt idx="178">
                <c:v>17-06-21</c:v>
              </c:pt>
              <c:pt idx="179">
                <c:v>18-06-21</c:v>
              </c:pt>
              <c:pt idx="180">
                <c:v>22-06-21</c:v>
              </c:pt>
              <c:pt idx="181">
                <c:v>23-06-21</c:v>
              </c:pt>
              <c:pt idx="182">
                <c:v>24-06-21</c:v>
              </c:pt>
              <c:pt idx="183">
                <c:v>25-06-21</c:v>
              </c:pt>
              <c:pt idx="184">
                <c:v>29-06-21</c:v>
              </c:pt>
              <c:pt idx="185">
                <c:v>30-06-21</c:v>
              </c:pt>
              <c:pt idx="186">
                <c:v>01-07-21</c:v>
              </c:pt>
              <c:pt idx="187">
                <c:v>02-07-21</c:v>
              </c:pt>
              <c:pt idx="188">
                <c:v>05-07-21</c:v>
              </c:pt>
              <c:pt idx="189">
                <c:v>06-07-21</c:v>
              </c:pt>
              <c:pt idx="190">
                <c:v>07-07-21</c:v>
              </c:pt>
              <c:pt idx="191">
                <c:v>08-07-21</c:v>
              </c:pt>
              <c:pt idx="192">
                <c:v>09-07-21</c:v>
              </c:pt>
              <c:pt idx="193">
                <c:v>12-07-21</c:v>
              </c:pt>
              <c:pt idx="194">
                <c:v>13-07-21</c:v>
              </c:pt>
              <c:pt idx="195">
                <c:v>14-07-21</c:v>
              </c:pt>
              <c:pt idx="196">
                <c:v>15-07-21</c:v>
              </c:pt>
              <c:pt idx="197">
                <c:v>19-07-21</c:v>
              </c:pt>
              <c:pt idx="198">
                <c:v>20-07-21</c:v>
              </c:pt>
              <c:pt idx="199">
                <c:v>21-07-21</c:v>
              </c:pt>
              <c:pt idx="200">
                <c:v>22-07-21</c:v>
              </c:pt>
              <c:pt idx="201">
                <c:v>23-07-21</c:v>
              </c:pt>
              <c:pt idx="202">
                <c:v>26-07-21</c:v>
              </c:pt>
              <c:pt idx="203">
                <c:v>27-07-21</c:v>
              </c:pt>
              <c:pt idx="204">
                <c:v>28-07-21</c:v>
              </c:pt>
              <c:pt idx="205">
                <c:v>29-07-21</c:v>
              </c:pt>
              <c:pt idx="206">
                <c:v>30-07-21</c:v>
              </c:pt>
              <c:pt idx="207">
                <c:v>02-08-21</c:v>
              </c:pt>
              <c:pt idx="208">
                <c:v>03-08-21</c:v>
              </c:pt>
              <c:pt idx="209">
                <c:v>04-08-21</c:v>
              </c:pt>
              <c:pt idx="210">
                <c:v>05-08-21</c:v>
              </c:pt>
              <c:pt idx="211">
                <c:v>06-08-21</c:v>
              </c:pt>
              <c:pt idx="212">
                <c:v>09-08-21</c:v>
              </c:pt>
              <c:pt idx="213">
                <c:v>10-08-21</c:v>
              </c:pt>
              <c:pt idx="214">
                <c:v>11-08-21</c:v>
              </c:pt>
              <c:pt idx="215">
                <c:v>12-08-21</c:v>
              </c:pt>
              <c:pt idx="216">
                <c:v>13-08-21</c:v>
              </c:pt>
              <c:pt idx="217">
                <c:v>16-08-21</c:v>
              </c:pt>
              <c:pt idx="218">
                <c:v>17-08-21</c:v>
              </c:pt>
              <c:pt idx="219">
                <c:v>18-08-21</c:v>
              </c:pt>
              <c:pt idx="220">
                <c:v>19-08-21</c:v>
              </c:pt>
              <c:pt idx="221">
                <c:v>20-08-21</c:v>
              </c:pt>
              <c:pt idx="222">
                <c:v>23-08-21</c:v>
              </c:pt>
              <c:pt idx="223">
                <c:v>24-08-21</c:v>
              </c:pt>
              <c:pt idx="224">
                <c:v>25-08-21</c:v>
              </c:pt>
              <c:pt idx="225">
                <c:v>26-08-21</c:v>
              </c:pt>
              <c:pt idx="226">
                <c:v>27-08-21</c:v>
              </c:pt>
              <c:pt idx="227">
                <c:v>30-08-21</c:v>
              </c:pt>
              <c:pt idx="228">
                <c:v>31-08-21</c:v>
              </c:pt>
              <c:pt idx="229">
                <c:v>01-09-21</c:v>
              </c:pt>
              <c:pt idx="230">
                <c:v>02-09-21</c:v>
              </c:pt>
              <c:pt idx="231">
                <c:v>03-09-21</c:v>
              </c:pt>
              <c:pt idx="232">
                <c:v>06-09-21</c:v>
              </c:pt>
              <c:pt idx="233">
                <c:v>07-09-21</c:v>
              </c:pt>
              <c:pt idx="234">
                <c:v>08-09-21</c:v>
              </c:pt>
              <c:pt idx="235">
                <c:v>09-09-21</c:v>
              </c:pt>
              <c:pt idx="236">
                <c:v>10-09-21</c:v>
              </c:pt>
              <c:pt idx="237">
                <c:v>13-09-21</c:v>
              </c:pt>
              <c:pt idx="238">
                <c:v>14-09-21</c:v>
              </c:pt>
              <c:pt idx="239">
                <c:v>15-09-21</c:v>
              </c:pt>
              <c:pt idx="240">
                <c:v>16-09-21</c:v>
              </c:pt>
              <c:pt idx="241">
                <c:v>20-09-21</c:v>
              </c:pt>
              <c:pt idx="242">
                <c:v>21-09-21</c:v>
              </c:pt>
              <c:pt idx="243">
                <c:v>22-09-21</c:v>
              </c:pt>
              <c:pt idx="244">
                <c:v>23-09-21</c:v>
              </c:pt>
              <c:pt idx="245">
                <c:v>24-09-21</c:v>
              </c:pt>
              <c:pt idx="246">
                <c:v>27-09-21</c:v>
              </c:pt>
              <c:pt idx="247">
                <c:v>28-09-21</c:v>
              </c:pt>
              <c:pt idx="248">
                <c:v>29-09-21</c:v>
              </c:pt>
              <c:pt idx="249">
                <c:v>30-09-21</c:v>
              </c:pt>
              <c:pt idx="250">
                <c:v>01-10-21</c:v>
              </c:pt>
              <c:pt idx="251">
                <c:v>04-10-21</c:v>
              </c:pt>
              <c:pt idx="252">
                <c:v>05-10-21</c:v>
              </c:pt>
              <c:pt idx="253">
                <c:v>06-10-21</c:v>
              </c:pt>
              <c:pt idx="254">
                <c:v>07-10-21</c:v>
              </c:pt>
              <c:pt idx="255">
                <c:v>08-10-21</c:v>
              </c:pt>
              <c:pt idx="256">
                <c:v>12-10-21</c:v>
              </c:pt>
              <c:pt idx="257">
                <c:v>13-10-21</c:v>
              </c:pt>
              <c:pt idx="258">
                <c:v>14-10-21</c:v>
              </c:pt>
              <c:pt idx="259">
                <c:v>15-10-21</c:v>
              </c:pt>
              <c:pt idx="260">
                <c:v>18-10-21</c:v>
              </c:pt>
              <c:pt idx="261">
                <c:v>19-10-21</c:v>
              </c:pt>
              <c:pt idx="262">
                <c:v>20-10-21</c:v>
              </c:pt>
              <c:pt idx="263">
                <c:v>21-10-21</c:v>
              </c:pt>
              <c:pt idx="264">
                <c:v>22-10-21</c:v>
              </c:pt>
              <c:pt idx="265">
                <c:v>25-10-21</c:v>
              </c:pt>
              <c:pt idx="266">
                <c:v>26-10-21</c:v>
              </c:pt>
              <c:pt idx="267">
                <c:v>27-10-21</c:v>
              </c:pt>
              <c:pt idx="268">
                <c:v>28-10-21</c:v>
              </c:pt>
              <c:pt idx="269">
                <c:v>29-10-21</c:v>
              </c:pt>
              <c:pt idx="270">
                <c:v>02-11-21</c:v>
              </c:pt>
              <c:pt idx="271">
                <c:v>03-11-21</c:v>
              </c:pt>
              <c:pt idx="272">
                <c:v>04-11-21</c:v>
              </c:pt>
              <c:pt idx="273">
                <c:v>05-11-21</c:v>
              </c:pt>
              <c:pt idx="274">
                <c:v>08-11-21</c:v>
              </c:pt>
              <c:pt idx="275">
                <c:v>09-11-21</c:v>
              </c:pt>
              <c:pt idx="276">
                <c:v>10-11-21</c:v>
              </c:pt>
              <c:pt idx="277">
                <c:v>11-11-21</c:v>
              </c:pt>
              <c:pt idx="278">
                <c:v>12-11-21</c:v>
              </c:pt>
              <c:pt idx="279">
                <c:v>15-11-21</c:v>
              </c:pt>
              <c:pt idx="280">
                <c:v>16-11-21</c:v>
              </c:pt>
              <c:pt idx="281">
                <c:v>17-11-21</c:v>
              </c:pt>
              <c:pt idx="282">
                <c:v>18-11-21</c:v>
              </c:pt>
              <c:pt idx="283">
                <c:v>19-11-21</c:v>
              </c:pt>
              <c:pt idx="284">
                <c:v>22-11-21</c:v>
              </c:pt>
              <c:pt idx="285">
                <c:v>23-11-21</c:v>
              </c:pt>
              <c:pt idx="286">
                <c:v>24-11-21</c:v>
              </c:pt>
              <c:pt idx="287">
                <c:v>25-11-21</c:v>
              </c:pt>
              <c:pt idx="288">
                <c:v>26-11-21</c:v>
              </c:pt>
              <c:pt idx="289">
                <c:v>29-11-21</c:v>
              </c:pt>
              <c:pt idx="290">
                <c:v>30-11-21</c:v>
              </c:pt>
              <c:pt idx="291">
                <c:v>01-12-21</c:v>
              </c:pt>
              <c:pt idx="292">
                <c:v>02-12-21</c:v>
              </c:pt>
              <c:pt idx="293">
                <c:v>03-12-21</c:v>
              </c:pt>
              <c:pt idx="294">
                <c:v>06-12-21</c:v>
              </c:pt>
              <c:pt idx="295">
                <c:v>07-12-21</c:v>
              </c:pt>
              <c:pt idx="296">
                <c:v>09-12-21</c:v>
              </c:pt>
              <c:pt idx="297">
                <c:v>10-12-21</c:v>
              </c:pt>
              <c:pt idx="298">
                <c:v>13-12-21</c:v>
              </c:pt>
            </c:strLit>
          </c:cat>
          <c:val>
            <c:numLit>
              <c:formatCode>General</c:formatCode>
              <c:ptCount val="299"/>
              <c:pt idx="0">
                <c:v>7931.3987138263665</c:v>
              </c:pt>
              <c:pt idx="1">
                <c:v>7852.8201219512193</c:v>
              </c:pt>
              <c:pt idx="2">
                <c:v>8030.6054936305736</c:v>
              </c:pt>
              <c:pt idx="3">
                <c:v>8241.6955036994877</c:v>
              </c:pt>
              <c:pt idx="4">
                <c:v>7983.2791385135133</c:v>
              </c:pt>
              <c:pt idx="5">
                <c:v>8050.2570905763951</c:v>
              </c:pt>
              <c:pt idx="6">
                <c:v>8140.2847843775426</c:v>
              </c:pt>
              <c:pt idx="7">
                <c:v>7656.3084025854105</c:v>
              </c:pt>
              <c:pt idx="8">
                <c:v>7642.1139287026826</c:v>
              </c:pt>
              <c:pt idx="9">
                <c:v>7758.6645750142616</c:v>
              </c:pt>
              <c:pt idx="10">
                <c:v>8165.9347714432461</c:v>
              </c:pt>
              <c:pt idx="11">
                <c:v>8266.444397817877</c:v>
              </c:pt>
              <c:pt idx="12">
                <c:v>7918.0447854032764</c:v>
              </c:pt>
              <c:pt idx="13">
                <c:v>7836.3017276014461</c:v>
              </c:pt>
              <c:pt idx="14">
                <c:v>7917.8833252309187</c:v>
              </c:pt>
              <c:pt idx="15">
                <c:v>7565.2244053774557</c:v>
              </c:pt>
              <c:pt idx="16">
                <c:v>8063.7125721901375</c:v>
              </c:pt>
              <c:pt idx="17">
                <c:v>7719.3658420551856</c:v>
              </c:pt>
              <c:pt idx="18">
                <c:v>7621.2630085146639</c:v>
              </c:pt>
              <c:pt idx="19">
                <c:v>7714.4439584472393</c:v>
              </c:pt>
              <c:pt idx="20">
                <c:v>8406.8087209302321</c:v>
              </c:pt>
              <c:pt idx="21">
                <c:v>8019.705001825484</c:v>
              </c:pt>
              <c:pt idx="22">
                <c:v>7756.686567164179</c:v>
              </c:pt>
              <c:pt idx="23">
                <c:v>9216.3953068592054</c:v>
              </c:pt>
              <c:pt idx="24">
                <c:v>10701.335784313726</c:v>
              </c:pt>
              <c:pt idx="25">
                <c:v>10808.358420727945</c:v>
              </c:pt>
              <c:pt idx="26">
                <c:v>10950.76766358892</c:v>
              </c:pt>
              <c:pt idx="27">
                <c:v>10568.725403817914</c:v>
              </c:pt>
              <c:pt idx="28">
                <c:v>9982.5156537753228</c:v>
              </c:pt>
              <c:pt idx="29">
                <c:v>9695.7548845470701</c:v>
              </c:pt>
              <c:pt idx="30">
                <c:v>9503.7254780999392</c:v>
              </c:pt>
              <c:pt idx="31">
                <c:v>9525.5239449976289</c:v>
              </c:pt>
              <c:pt idx="32">
                <c:v>9665.9276393831551</c:v>
              </c:pt>
              <c:pt idx="33">
                <c:v>9320.0920998771999</c:v>
              </c:pt>
              <c:pt idx="34">
                <c:v>9744.6916426512962</c:v>
              </c:pt>
              <c:pt idx="35">
                <c:v>10175.612363636365</c:v>
              </c:pt>
              <c:pt idx="36">
                <c:v>10496.664739884392</c:v>
              </c:pt>
              <c:pt idx="37">
                <c:v>10764.750449910018</c:v>
              </c:pt>
              <c:pt idx="38">
                <c:v>11077.977623456791</c:v>
              </c:pt>
              <c:pt idx="39">
                <c:v>10798.976421052632</c:v>
              </c:pt>
              <c:pt idx="40">
                <c:v>10653.908700322234</c:v>
              </c:pt>
              <c:pt idx="41">
                <c:v>10594.438461538462</c:v>
              </c:pt>
              <c:pt idx="42">
                <c:v>10174.88770735857</c:v>
              </c:pt>
              <c:pt idx="43">
                <c:v>10471.048939298467</c:v>
              </c:pt>
              <c:pt idx="44">
                <c:v>10224.810973451327</c:v>
              </c:pt>
              <c:pt idx="45">
                <c:v>10225.581374321881</c:v>
              </c:pt>
              <c:pt idx="46">
                <c:v>10267.596953719976</c:v>
              </c:pt>
              <c:pt idx="47">
                <c:v>9849.9818607372727</c:v>
              </c:pt>
              <c:pt idx="48">
                <c:v>9760.994031470429</c:v>
              </c:pt>
              <c:pt idx="49">
                <c:v>10475.330040674027</c:v>
              </c:pt>
              <c:pt idx="50">
                <c:v>10304.580754557015</c:v>
              </c:pt>
              <c:pt idx="51">
                <c:v>10950.644741597398</c:v>
              </c:pt>
              <c:pt idx="52">
                <c:v>10711.753749395259</c:v>
              </c:pt>
              <c:pt idx="53">
                <c:v>10948</c:v>
              </c:pt>
              <c:pt idx="54">
                <c:v>10778.45054945055</c:v>
              </c:pt>
              <c:pt idx="55">
                <c:v>11759.900554844216</c:v>
              </c:pt>
              <c:pt idx="56">
                <c:v>13398.066740209597</c:v>
              </c:pt>
              <c:pt idx="57">
                <c:v>12604.278209227958</c:v>
              </c:pt>
              <c:pt idx="58">
                <c:v>12688.193653083303</c:v>
              </c:pt>
              <c:pt idx="59">
                <c:v>12821.741121805509</c:v>
              </c:pt>
              <c:pt idx="60">
                <c:v>12482.890741215697</c:v>
              </c:pt>
              <c:pt idx="61">
                <c:v>12331.732120451694</c:v>
              </c:pt>
              <c:pt idx="62">
                <c:v>12414.987376509331</c:v>
              </c:pt>
              <c:pt idx="63">
                <c:v>12247.541976620616</c:v>
              </c:pt>
              <c:pt idx="64">
                <c:v>12281.919795843967</c:v>
              </c:pt>
              <c:pt idx="65">
                <c:v>11906.801503094606</c:v>
              </c:pt>
              <c:pt idx="66">
                <c:v>11635.739905885086</c:v>
              </c:pt>
              <c:pt idx="67">
                <c:v>11077.316015764958</c:v>
              </c:pt>
              <c:pt idx="68">
                <c:v>10986.032822757112</c:v>
              </c:pt>
              <c:pt idx="69">
                <c:v>11749.224367691053</c:v>
              </c:pt>
              <c:pt idx="70">
                <c:v>10717.131463628397</c:v>
              </c:pt>
              <c:pt idx="71">
                <c:v>11060.2407347728</c:v>
              </c:pt>
              <c:pt idx="72">
                <c:v>9619.9678334910132</c:v>
              </c:pt>
              <c:pt idx="73">
                <c:v>8771.9263764404604</c:v>
              </c:pt>
              <c:pt idx="74">
                <c:v>8355.2282833505687</c:v>
              </c:pt>
              <c:pt idx="75">
                <c:v>8332.7793140122303</c:v>
              </c:pt>
              <c:pt idx="76">
                <c:v>8172.4106116048088</c:v>
              </c:pt>
              <c:pt idx="77">
                <c:v>7540.4163120567373</c:v>
              </c:pt>
              <c:pt idx="78">
                <c:v>7667.3659198913783</c:v>
              </c:pt>
              <c:pt idx="79">
                <c:v>7457.5010162601629</c:v>
              </c:pt>
              <c:pt idx="80">
                <c:v>7362.1690402476779</c:v>
              </c:pt>
              <c:pt idx="81">
                <c:v>7665.4956081980299</c:v>
              </c:pt>
              <c:pt idx="82">
                <c:v>7230.3699313786647</c:v>
              </c:pt>
              <c:pt idx="83">
                <c:v>7059.9797979797977</c:v>
              </c:pt>
              <c:pt idx="84">
                <c:v>7163.7416267942581</c:v>
              </c:pt>
              <c:pt idx="85">
                <c:v>7094.681582244496</c:v>
              </c:pt>
              <c:pt idx="86">
                <c:v>7661.5508310784689</c:v>
              </c:pt>
              <c:pt idx="87">
                <c:v>6827.981269986295</c:v>
              </c:pt>
              <c:pt idx="88">
                <c:v>6596.275045955882</c:v>
              </c:pt>
              <c:pt idx="89">
                <c:v>7040.859742704738</c:v>
              </c:pt>
              <c:pt idx="90">
                <c:v>6742.6780394041325</c:v>
              </c:pt>
              <c:pt idx="91">
                <c:v>6819.8250915750914</c:v>
              </c:pt>
              <c:pt idx="92">
                <c:v>7001.3905198338825</c:v>
              </c:pt>
              <c:pt idx="93">
                <c:v>7001.0805938494168</c:v>
              </c:pt>
              <c:pt idx="94">
                <c:v>6936.7124960851861</c:v>
              </c:pt>
              <c:pt idx="95">
                <c:v>7129.9177415429549</c:v>
              </c:pt>
              <c:pt idx="96">
                <c:v>6837.4918566775241</c:v>
              </c:pt>
              <c:pt idx="97">
                <c:v>6722.2563167491535</c:v>
              </c:pt>
              <c:pt idx="98">
                <c:v>6753.6274967574582</c:v>
              </c:pt>
              <c:pt idx="99">
                <c:v>7069.8975569128261</c:v>
              </c:pt>
              <c:pt idx="100">
                <c:v>6714.7023809523807</c:v>
              </c:pt>
              <c:pt idx="101">
                <c:v>6628.7298294144766</c:v>
              </c:pt>
              <c:pt idx="102">
                <c:v>6942.7125748502995</c:v>
              </c:pt>
              <c:pt idx="103">
                <c:v>6515.6886269070737</c:v>
              </c:pt>
              <c:pt idx="104">
                <c:v>6763.5600239298055</c:v>
              </c:pt>
              <c:pt idx="105">
                <c:v>6585.9302991725017</c:v>
              </c:pt>
              <c:pt idx="106">
                <c:v>6662.8144472015438</c:v>
              </c:pt>
              <c:pt idx="107">
                <c:v>6417.6216931216932</c:v>
              </c:pt>
              <c:pt idx="108">
                <c:v>6559.0490687679085</c:v>
              </c:pt>
              <c:pt idx="109">
                <c:v>6681.8457142857142</c:v>
              </c:pt>
              <c:pt idx="110">
                <c:v>6407.5816146140251</c:v>
              </c:pt>
              <c:pt idx="111">
                <c:v>6719.6484716157202</c:v>
              </c:pt>
              <c:pt idx="112">
                <c:v>6438.1163719338274</c:v>
              </c:pt>
              <c:pt idx="113">
                <c:v>6523.832321699545</c:v>
              </c:pt>
              <c:pt idx="114">
                <c:v>6721.6106290672451</c:v>
              </c:pt>
              <c:pt idx="115">
                <c:v>6630.3599514563102</c:v>
              </c:pt>
              <c:pt idx="116">
                <c:v>6550.7758834469932</c:v>
              </c:pt>
              <c:pt idx="117">
                <c:v>6881.453163315351</c:v>
              </c:pt>
              <c:pt idx="118">
                <c:v>6657.8912133891217</c:v>
              </c:pt>
              <c:pt idx="119">
                <c:v>6785.5656359393233</c:v>
              </c:pt>
              <c:pt idx="120">
                <c:v>6971.9458874458878</c:v>
              </c:pt>
              <c:pt idx="121">
                <c:v>6999.8224953063664</c:v>
              </c:pt>
              <c:pt idx="122">
                <c:v>6988.3409387222946</c:v>
              </c:pt>
              <c:pt idx="123">
                <c:v>6805.1431212041198</c:v>
              </c:pt>
              <c:pt idx="124">
                <c:v>6859.9910964131268</c:v>
              </c:pt>
              <c:pt idx="125">
                <c:v>6976.5570039770219</c:v>
              </c:pt>
              <c:pt idx="126">
                <c:v>6398.0185275475378</c:v>
              </c:pt>
              <c:pt idx="127">
                <c:v>7064.2574960547081</c:v>
              </c:pt>
              <c:pt idx="128">
                <c:v>6904.5296187683289</c:v>
              </c:pt>
              <c:pt idx="129">
                <c:v>6696.2720172367362</c:v>
              </c:pt>
              <c:pt idx="130">
                <c:v>7059.1279707495432</c:v>
              </c:pt>
              <c:pt idx="131">
                <c:v>6562.5124588622475</c:v>
              </c:pt>
              <c:pt idx="132">
                <c:v>6614.5915619389589</c:v>
              </c:pt>
              <c:pt idx="133">
                <c:v>6559.2500951655884</c:v>
              </c:pt>
              <c:pt idx="134">
                <c:v>6599.8406007751937</c:v>
              </c:pt>
              <c:pt idx="135">
                <c:v>6424.715706589308</c:v>
              </c:pt>
              <c:pt idx="136">
                <c:v>6479.4599391480733</c:v>
              </c:pt>
              <c:pt idx="137">
                <c:v>6655.653887113951</c:v>
              </c:pt>
              <c:pt idx="138">
                <c:v>6937.9821996185628</c:v>
              </c:pt>
              <c:pt idx="139">
                <c:v>6965.6695148001218</c:v>
              </c:pt>
              <c:pt idx="140">
                <c:v>6715.5815757575756</c:v>
              </c:pt>
              <c:pt idx="141">
                <c:v>6741.9273564847626</c:v>
              </c:pt>
              <c:pt idx="142">
                <c:v>6503.130017974835</c:v>
              </c:pt>
              <c:pt idx="143">
                <c:v>6666.5522682445762</c:v>
              </c:pt>
              <c:pt idx="144">
                <c:v>6395.0808909730367</c:v>
              </c:pt>
              <c:pt idx="145">
                <c:v>6472.5742738589215</c:v>
              </c:pt>
              <c:pt idx="146">
                <c:v>6613.6786114221723</c:v>
              </c:pt>
              <c:pt idx="147">
                <c:v>6618.1771547867584</c:v>
              </c:pt>
              <c:pt idx="148">
                <c:v>6422.040931780366</c:v>
              </c:pt>
              <c:pt idx="149">
                <c:v>6507.8073616335305</c:v>
              </c:pt>
              <c:pt idx="150">
                <c:v>6596.5916730328499</c:v>
              </c:pt>
              <c:pt idx="151">
                <c:v>6431.6858858858859</c:v>
              </c:pt>
              <c:pt idx="152">
                <c:v>6306.6245517241377</c:v>
              </c:pt>
              <c:pt idx="153">
                <c:v>6469.6390444195595</c:v>
              </c:pt>
              <c:pt idx="154">
                <c:v>6268.4308042057401</c:v>
              </c:pt>
              <c:pt idx="155">
                <c:v>6420.1</c:v>
              </c:pt>
              <c:pt idx="156">
                <c:v>6280.0084839542606</c:v>
              </c:pt>
              <c:pt idx="157">
                <c:v>6358.0711700844395</c:v>
              </c:pt>
              <c:pt idx="158">
                <c:v>6587.8757888697646</c:v>
              </c:pt>
              <c:pt idx="159">
                <c:v>6413.9821383647795</c:v>
              </c:pt>
              <c:pt idx="160">
                <c:v>6379.75</c:v>
              </c:pt>
              <c:pt idx="161">
                <c:v>6478.6257909008737</c:v>
              </c:pt>
              <c:pt idx="162">
                <c:v>6685.6932958651141</c:v>
              </c:pt>
              <c:pt idx="163">
                <c:v>6215.5079901659492</c:v>
              </c:pt>
              <c:pt idx="164">
                <c:v>6368.1228269085414</c:v>
              </c:pt>
              <c:pt idx="165">
                <c:v>6608.415579119086</c:v>
              </c:pt>
              <c:pt idx="166">
                <c:v>6626.510364546104</c:v>
              </c:pt>
              <c:pt idx="167">
                <c:v>6549.4756867428769</c:v>
              </c:pt>
              <c:pt idx="168">
                <c:v>6532.2015593416118</c:v>
              </c:pt>
              <c:pt idx="169">
                <c:v>6601.7782086079878</c:v>
              </c:pt>
              <c:pt idx="170">
                <c:v>6646.7651888341543</c:v>
              </c:pt>
              <c:pt idx="171">
                <c:v>6812.4366059817949</c:v>
              </c:pt>
              <c:pt idx="172">
                <c:v>7000.3302433371955</c:v>
              </c:pt>
              <c:pt idx="173">
                <c:v>7131.8426042983565</c:v>
              </c:pt>
              <c:pt idx="174">
                <c:v>6905.8715277777774</c:v>
              </c:pt>
              <c:pt idx="175">
                <c:v>6814.9942170818504</c:v>
              </c:pt>
              <c:pt idx="176">
                <c:v>6806.1132713440402</c:v>
              </c:pt>
              <c:pt idx="177">
                <c:v>6804.88617531618</c:v>
              </c:pt>
              <c:pt idx="178">
                <c:v>6794.7025572005386</c:v>
              </c:pt>
              <c:pt idx="179">
                <c:v>7022.3563054046326</c:v>
              </c:pt>
              <c:pt idx="180">
                <c:v>6758.7625039320537</c:v>
              </c:pt>
              <c:pt idx="181">
                <c:v>6693.8575374901338</c:v>
              </c:pt>
              <c:pt idx="182">
                <c:v>6920.1635347723413</c:v>
              </c:pt>
              <c:pt idx="183">
                <c:v>6944.023945761408</c:v>
              </c:pt>
              <c:pt idx="184">
                <c:v>6452.0317082666434</c:v>
              </c:pt>
              <c:pt idx="185">
                <c:v>6901.4069989579712</c:v>
              </c:pt>
              <c:pt idx="186">
                <c:v>7105.8365339176007</c:v>
              </c:pt>
              <c:pt idx="187">
                <c:v>7173.6405513718237</c:v>
              </c:pt>
              <c:pt idx="188">
                <c:v>6882.4917029999351</c:v>
              </c:pt>
              <c:pt idx="189">
                <c:v>6871.075552588115</c:v>
              </c:pt>
              <c:pt idx="190">
                <c:v>7417.3560929350406</c:v>
              </c:pt>
              <c:pt idx="191">
                <c:v>7551.654957921698</c:v>
              </c:pt>
              <c:pt idx="192">
                <c:v>7470.9593899041411</c:v>
              </c:pt>
              <c:pt idx="193">
                <c:v>6946.1967221458744</c:v>
              </c:pt>
              <c:pt idx="194">
                <c:v>7521.8211536433619</c:v>
              </c:pt>
              <c:pt idx="195">
                <c:v>7962.9934034587268</c:v>
              </c:pt>
              <c:pt idx="196">
                <c:v>7711.1426218593406</c:v>
              </c:pt>
              <c:pt idx="197">
                <c:v>8371.8515155089044</c:v>
              </c:pt>
              <c:pt idx="198">
                <c:v>7876.3632992887724</c:v>
              </c:pt>
              <c:pt idx="199">
                <c:v>8513.6777849579958</c:v>
              </c:pt>
              <c:pt idx="200">
                <c:v>8069.9616889093422</c:v>
              </c:pt>
              <c:pt idx="201">
                <c:v>8449.6124067767378</c:v>
              </c:pt>
              <c:pt idx="202">
                <c:v>7977.3384922616078</c:v>
              </c:pt>
              <c:pt idx="203">
                <c:v>8277.2932996207328</c:v>
              </c:pt>
              <c:pt idx="204">
                <c:v>7972.6292973131121</c:v>
              </c:pt>
              <c:pt idx="205">
                <c:v>7913.0779064345661</c:v>
              </c:pt>
              <c:pt idx="206">
                <c:v>8550.525922853587</c:v>
              </c:pt>
              <c:pt idx="207">
                <c:v>8148.584143968872</c:v>
              </c:pt>
              <c:pt idx="208">
                <c:v>7894.9103640416051</c:v>
              </c:pt>
              <c:pt idx="209">
                <c:v>7935.262744624305</c:v>
              </c:pt>
              <c:pt idx="210">
                <c:v>8042.610464361449</c:v>
              </c:pt>
              <c:pt idx="211">
                <c:v>7874.4132347936011</c:v>
              </c:pt>
              <c:pt idx="212">
                <c:v>7932.4259259259261</c:v>
              </c:pt>
              <c:pt idx="213">
                <c:v>7898.8257986503877</c:v>
              </c:pt>
              <c:pt idx="214">
                <c:v>7684.2474607170761</c:v>
              </c:pt>
              <c:pt idx="215">
                <c:v>7625.421137555466</c:v>
              </c:pt>
              <c:pt idx="216">
                <c:v>7756.0660091047039</c:v>
              </c:pt>
              <c:pt idx="217">
                <c:v>7999.0735419226767</c:v>
              </c:pt>
              <c:pt idx="218">
                <c:v>8697.6730074467305</c:v>
              </c:pt>
              <c:pt idx="219">
                <c:v>8804.1718085106386</c:v>
              </c:pt>
              <c:pt idx="220">
                <c:v>8693.5580233662222</c:v>
              </c:pt>
              <c:pt idx="221">
                <c:v>9147.9641751728686</c:v>
              </c:pt>
              <c:pt idx="222">
                <c:v>8009.4063409899709</c:v>
              </c:pt>
              <c:pt idx="223">
                <c:v>8782.4006500221603</c:v>
              </c:pt>
              <c:pt idx="224">
                <c:v>8528.309433687582</c:v>
              </c:pt>
              <c:pt idx="225">
                <c:v>8547.2196890417108</c:v>
              </c:pt>
              <c:pt idx="226">
                <c:v>8798.3292910447763</c:v>
              </c:pt>
              <c:pt idx="227">
                <c:v>8476.462871287129</c:v>
              </c:pt>
              <c:pt idx="228">
                <c:v>8891.9900517309979</c:v>
              </c:pt>
              <c:pt idx="229">
                <c:v>9088.8459640001311</c:v>
              </c:pt>
              <c:pt idx="230">
                <c:v>8915.9685944082721</c:v>
              </c:pt>
              <c:pt idx="231">
                <c:v>8408.5147972232371</c:v>
              </c:pt>
              <c:pt idx="232">
                <c:v>8747.215369059657</c:v>
              </c:pt>
              <c:pt idx="233">
                <c:v>8838.7408888602204</c:v>
              </c:pt>
              <c:pt idx="234">
                <c:v>9076.7424058323213</c:v>
              </c:pt>
              <c:pt idx="235">
                <c:v>9026.7299677135306</c:v>
              </c:pt>
              <c:pt idx="236">
                <c:v>9369.7066991288466</c:v>
              </c:pt>
              <c:pt idx="237">
                <c:v>9227.5336468885671</c:v>
              </c:pt>
              <c:pt idx="238">
                <c:v>9633.6993889746864</c:v>
              </c:pt>
              <c:pt idx="239">
                <c:v>9622.8666086607318</c:v>
              </c:pt>
              <c:pt idx="240">
                <c:v>9227.0518758684575</c:v>
              </c:pt>
              <c:pt idx="241">
                <c:v>9310.2007050176253</c:v>
              </c:pt>
              <c:pt idx="242">
                <c:v>9546.4680599369094</c:v>
              </c:pt>
              <c:pt idx="243">
                <c:v>9970.8026241024854</c:v>
              </c:pt>
              <c:pt idx="244">
                <c:v>10337.633006650332</c:v>
              </c:pt>
              <c:pt idx="245">
                <c:v>10108.94208313872</c:v>
              </c:pt>
              <c:pt idx="246">
                <c:v>10037.066008813948</c:v>
              </c:pt>
              <c:pt idx="247">
                <c:v>10242.611254137551</c:v>
              </c:pt>
              <c:pt idx="248">
                <c:v>10954.080973874983</c:v>
              </c:pt>
              <c:pt idx="249">
                <c:v>10250.060868873328</c:v>
              </c:pt>
              <c:pt idx="250">
                <c:v>10498.751704605056</c:v>
              </c:pt>
              <c:pt idx="251">
                <c:v>11224.734079776068</c:v>
              </c:pt>
              <c:pt idx="252">
                <c:v>10550.842247048569</c:v>
              </c:pt>
              <c:pt idx="253">
                <c:v>10838.08770223676</c:v>
              </c:pt>
              <c:pt idx="254">
                <c:v>10548.986451660408</c:v>
              </c:pt>
              <c:pt idx="255">
                <c:v>11141.358840690611</c:v>
              </c:pt>
              <c:pt idx="256">
                <c:v>10968.971081642434</c:v>
              </c:pt>
              <c:pt idx="257">
                <c:v>11053.578423812462</c:v>
              </c:pt>
              <c:pt idx="258">
                <c:v>10805.783827178515</c:v>
              </c:pt>
              <c:pt idx="259">
                <c:v>10700.264958223519</c:v>
              </c:pt>
              <c:pt idx="260">
                <c:v>10508.845683133066</c:v>
              </c:pt>
              <c:pt idx="261">
                <c:v>10757.668862000306</c:v>
              </c:pt>
              <c:pt idx="262">
                <c:v>10375.451765742935</c:v>
              </c:pt>
              <c:pt idx="263">
                <c:v>10944.539109714404</c:v>
              </c:pt>
              <c:pt idx="264">
                <c:v>11300.496232231546</c:v>
              </c:pt>
              <c:pt idx="265">
                <c:v>10952.049030119895</c:v>
              </c:pt>
              <c:pt idx="266">
                <c:v>11024.551954242135</c:v>
              </c:pt>
              <c:pt idx="267">
                <c:v>10897.306474820143</c:v>
              </c:pt>
              <c:pt idx="268">
                <c:v>10766.510714285714</c:v>
              </c:pt>
              <c:pt idx="269">
                <c:v>10831.549793836048</c:v>
              </c:pt>
              <c:pt idx="270">
                <c:v>11070.348191881918</c:v>
              </c:pt>
              <c:pt idx="271">
                <c:v>10033.291867954911</c:v>
              </c:pt>
              <c:pt idx="272">
                <c:v>9720.658118940697</c:v>
              </c:pt>
              <c:pt idx="273">
                <c:v>10550.71178253457</c:v>
              </c:pt>
              <c:pt idx="274">
                <c:v>10796.760391198044</c:v>
              </c:pt>
              <c:pt idx="275">
                <c:v>10584.088320042887</c:v>
              </c:pt>
              <c:pt idx="276">
                <c:v>10893.708306969176</c:v>
              </c:pt>
              <c:pt idx="277">
                <c:v>10842.399595775199</c:v>
              </c:pt>
              <c:pt idx="278">
                <c:v>10873.021501586183</c:v>
              </c:pt>
              <c:pt idx="279">
                <c:v>10885.65965485551</c:v>
              </c:pt>
              <c:pt idx="280">
                <c:v>11490.201713395638</c:v>
              </c:pt>
              <c:pt idx="281">
                <c:v>11374.266282676119</c:v>
              </c:pt>
              <c:pt idx="282">
                <c:v>10981.042486583185</c:v>
              </c:pt>
              <c:pt idx="283">
                <c:v>11034.777349768876</c:v>
              </c:pt>
              <c:pt idx="284">
                <c:v>11542.895002523977</c:v>
              </c:pt>
              <c:pt idx="285">
                <c:v>10881.439928057554</c:v>
              </c:pt>
              <c:pt idx="286">
                <c:v>10831.280204681134</c:v>
              </c:pt>
              <c:pt idx="287">
                <c:v>11386.430395913154</c:v>
              </c:pt>
              <c:pt idx="288">
                <c:v>11166.077661431065</c:v>
              </c:pt>
              <c:pt idx="289">
                <c:v>10830.864269706713</c:v>
              </c:pt>
              <c:pt idx="290">
                <c:v>10972.474388555607</c:v>
              </c:pt>
              <c:pt idx="291">
                <c:v>10031.689775367931</c:v>
              </c:pt>
              <c:pt idx="292">
                <c:v>9924.9803056027158</c:v>
              </c:pt>
              <c:pt idx="293">
                <c:v>10383.089689265536</c:v>
              </c:pt>
              <c:pt idx="294">
                <c:v>9908.9285348098019</c:v>
              </c:pt>
              <c:pt idx="295">
                <c:v>9659.3133333333335</c:v>
              </c:pt>
              <c:pt idx="296">
                <c:v>9797.9612310151879</c:v>
              </c:pt>
              <c:pt idx="297">
                <c:v>9633.3028594442203</c:v>
              </c:pt>
              <c:pt idx="298">
                <c:v>9820.21022455805</c:v>
              </c:pt>
            </c:numLit>
          </c:val>
          <c:smooth val="0"/>
          <c:extLst>
            <c:ext xmlns:c16="http://schemas.microsoft.com/office/drawing/2014/chart" uri="{C3380CC4-5D6E-409C-BE32-E72D297353CC}">
              <c16:uniqueId val="{00000001-40BF-4313-8BED-E10C84709FDC}"/>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44498</c:v>
                </c:pt>
                <c:pt idx="1">
                  <c:v>44502</c:v>
                </c:pt>
                <c:pt idx="2">
                  <c:v>44503</c:v>
                </c:pt>
                <c:pt idx="3">
                  <c:v>44504</c:v>
                </c:pt>
                <c:pt idx="4">
                  <c:v>44505</c:v>
                </c:pt>
                <c:pt idx="5">
                  <c:v>44508</c:v>
                </c:pt>
                <c:pt idx="6">
                  <c:v>44509</c:v>
                </c:pt>
                <c:pt idx="7">
                  <c:v>44510</c:v>
                </c:pt>
                <c:pt idx="8">
                  <c:v>44511</c:v>
                </c:pt>
                <c:pt idx="9">
                  <c:v>44512</c:v>
                </c:pt>
                <c:pt idx="10">
                  <c:v>44515</c:v>
                </c:pt>
                <c:pt idx="11">
                  <c:v>44516</c:v>
                </c:pt>
                <c:pt idx="12">
                  <c:v>44517</c:v>
                </c:pt>
                <c:pt idx="13">
                  <c:v>44518</c:v>
                </c:pt>
                <c:pt idx="14">
                  <c:v>44519</c:v>
                </c:pt>
                <c:pt idx="15">
                  <c:v>44522</c:v>
                </c:pt>
                <c:pt idx="16">
                  <c:v>44523</c:v>
                </c:pt>
                <c:pt idx="17">
                  <c:v>44524</c:v>
                </c:pt>
                <c:pt idx="18">
                  <c:v>44525</c:v>
                </c:pt>
                <c:pt idx="19">
                  <c:v>44526</c:v>
                </c:pt>
                <c:pt idx="20">
                  <c:v>44529</c:v>
                </c:pt>
                <c:pt idx="21">
                  <c:v>44530</c:v>
                </c:pt>
                <c:pt idx="22">
                  <c:v>44531</c:v>
                </c:pt>
                <c:pt idx="23">
                  <c:v>44532</c:v>
                </c:pt>
                <c:pt idx="24">
                  <c:v>44533</c:v>
                </c:pt>
                <c:pt idx="25">
                  <c:v>44536</c:v>
                </c:pt>
                <c:pt idx="26">
                  <c:v>44537</c:v>
                </c:pt>
                <c:pt idx="27">
                  <c:v>44539</c:v>
                </c:pt>
                <c:pt idx="28">
                  <c:v>44540</c:v>
                </c:pt>
                <c:pt idx="29">
                  <c:v>44543</c:v>
                </c:pt>
              </c:numCache>
            </c:numRef>
          </c:cat>
          <c:val>
            <c:numRef>
              <c:f>'precio mayorista3'!$C$6:$C$35</c:f>
              <c:numCache>
                <c:formatCode>#,##0</c:formatCode>
                <c:ptCount val="30"/>
                <c:pt idx="0">
                  <c:v>14500</c:v>
                </c:pt>
                <c:pt idx="18">
                  <c:v>15500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44498</c:v>
                </c:pt>
                <c:pt idx="1">
                  <c:v>44502</c:v>
                </c:pt>
                <c:pt idx="2">
                  <c:v>44503</c:v>
                </c:pt>
                <c:pt idx="3">
                  <c:v>44504</c:v>
                </c:pt>
                <c:pt idx="4">
                  <c:v>44505</c:v>
                </c:pt>
                <c:pt idx="5">
                  <c:v>44508</c:v>
                </c:pt>
                <c:pt idx="6">
                  <c:v>44509</c:v>
                </c:pt>
                <c:pt idx="7">
                  <c:v>44510</c:v>
                </c:pt>
                <c:pt idx="8">
                  <c:v>44511</c:v>
                </c:pt>
                <c:pt idx="9">
                  <c:v>44512</c:v>
                </c:pt>
                <c:pt idx="10">
                  <c:v>44515</c:v>
                </c:pt>
                <c:pt idx="11">
                  <c:v>44516</c:v>
                </c:pt>
                <c:pt idx="12">
                  <c:v>44517</c:v>
                </c:pt>
                <c:pt idx="13">
                  <c:v>44518</c:v>
                </c:pt>
                <c:pt idx="14">
                  <c:v>44519</c:v>
                </c:pt>
                <c:pt idx="15">
                  <c:v>44522</c:v>
                </c:pt>
                <c:pt idx="16">
                  <c:v>44523</c:v>
                </c:pt>
                <c:pt idx="17">
                  <c:v>44524</c:v>
                </c:pt>
                <c:pt idx="18">
                  <c:v>44525</c:v>
                </c:pt>
                <c:pt idx="19">
                  <c:v>44526</c:v>
                </c:pt>
                <c:pt idx="20">
                  <c:v>44529</c:v>
                </c:pt>
                <c:pt idx="21">
                  <c:v>44530</c:v>
                </c:pt>
                <c:pt idx="22">
                  <c:v>44531</c:v>
                </c:pt>
                <c:pt idx="23">
                  <c:v>44532</c:v>
                </c:pt>
                <c:pt idx="24">
                  <c:v>44533</c:v>
                </c:pt>
                <c:pt idx="25">
                  <c:v>44536</c:v>
                </c:pt>
                <c:pt idx="26">
                  <c:v>44537</c:v>
                </c:pt>
                <c:pt idx="27">
                  <c:v>44539</c:v>
                </c:pt>
                <c:pt idx="28">
                  <c:v>44540</c:v>
                </c:pt>
                <c:pt idx="29">
                  <c:v>44543</c:v>
                </c:pt>
              </c:numCache>
            </c:numRef>
          </c:cat>
          <c:val>
            <c:numRef>
              <c:f>'precio mayorista3'!$D$6:$D$35</c:f>
              <c:numCache>
                <c:formatCode>#,##0</c:formatCode>
                <c:ptCount val="30"/>
                <c:pt idx="0">
                  <c:v>12250</c:v>
                </c:pt>
                <c:pt idx="1">
                  <c:v>12250</c:v>
                </c:pt>
                <c:pt idx="2">
                  <c:v>11900</c:v>
                </c:pt>
                <c:pt idx="3">
                  <c:v>12250</c:v>
                </c:pt>
                <c:pt idx="4">
                  <c:v>12019.23076923077</c:v>
                </c:pt>
                <c:pt idx="5">
                  <c:v>11750</c:v>
                </c:pt>
                <c:pt idx="6">
                  <c:v>11750</c:v>
                </c:pt>
                <c:pt idx="7">
                  <c:v>11750</c:v>
                </c:pt>
                <c:pt idx="8">
                  <c:v>11750</c:v>
                </c:pt>
                <c:pt idx="9">
                  <c:v>11750</c:v>
                </c:pt>
                <c:pt idx="10">
                  <c:v>11750</c:v>
                </c:pt>
                <c:pt idx="11">
                  <c:v>11750</c:v>
                </c:pt>
                <c:pt idx="12">
                  <c:v>11750</c:v>
                </c:pt>
                <c:pt idx="13">
                  <c:v>11750</c:v>
                </c:pt>
                <c:pt idx="14">
                  <c:v>11750</c:v>
                </c:pt>
                <c:pt idx="15">
                  <c:v>11750</c:v>
                </c:pt>
                <c:pt idx="16">
                  <c:v>11750</c:v>
                </c:pt>
                <c:pt idx="17">
                  <c:v>12500</c:v>
                </c:pt>
                <c:pt idx="18">
                  <c:v>12159.09090909091</c:v>
                </c:pt>
                <c:pt idx="19">
                  <c:v>12144.160583941606</c:v>
                </c:pt>
                <c:pt idx="20">
                  <c:v>12500</c:v>
                </c:pt>
                <c:pt idx="21">
                  <c:v>12500</c:v>
                </c:pt>
                <c:pt idx="22">
                  <c:v>12500</c:v>
                </c:pt>
                <c:pt idx="23">
                  <c:v>12500</c:v>
                </c:pt>
                <c:pt idx="24">
                  <c:v>12125</c:v>
                </c:pt>
                <c:pt idx="25">
                  <c:v>11500</c:v>
                </c:pt>
                <c:pt idx="26">
                  <c:v>11500</c:v>
                </c:pt>
                <c:pt idx="27">
                  <c:v>11500</c:v>
                </c:pt>
                <c:pt idx="28">
                  <c:v>11500</c:v>
                </c:pt>
                <c:pt idx="29">
                  <c:v>10500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44498</c:v>
                </c:pt>
                <c:pt idx="1">
                  <c:v>44502</c:v>
                </c:pt>
                <c:pt idx="2">
                  <c:v>44503</c:v>
                </c:pt>
                <c:pt idx="3">
                  <c:v>44504</c:v>
                </c:pt>
                <c:pt idx="4">
                  <c:v>44505</c:v>
                </c:pt>
                <c:pt idx="5">
                  <c:v>44508</c:v>
                </c:pt>
                <c:pt idx="6">
                  <c:v>44509</c:v>
                </c:pt>
                <c:pt idx="7">
                  <c:v>44510</c:v>
                </c:pt>
                <c:pt idx="8">
                  <c:v>44511</c:v>
                </c:pt>
                <c:pt idx="9">
                  <c:v>44512</c:v>
                </c:pt>
                <c:pt idx="10">
                  <c:v>44515</c:v>
                </c:pt>
                <c:pt idx="11">
                  <c:v>44516</c:v>
                </c:pt>
                <c:pt idx="12">
                  <c:v>44517</c:v>
                </c:pt>
                <c:pt idx="13">
                  <c:v>44518</c:v>
                </c:pt>
                <c:pt idx="14">
                  <c:v>44519</c:v>
                </c:pt>
                <c:pt idx="15">
                  <c:v>44522</c:v>
                </c:pt>
                <c:pt idx="16">
                  <c:v>44523</c:v>
                </c:pt>
                <c:pt idx="17">
                  <c:v>44524</c:v>
                </c:pt>
                <c:pt idx="18">
                  <c:v>44525</c:v>
                </c:pt>
                <c:pt idx="19">
                  <c:v>44526</c:v>
                </c:pt>
                <c:pt idx="20">
                  <c:v>44529</c:v>
                </c:pt>
                <c:pt idx="21">
                  <c:v>44530</c:v>
                </c:pt>
                <c:pt idx="22">
                  <c:v>44531</c:v>
                </c:pt>
                <c:pt idx="23">
                  <c:v>44532</c:v>
                </c:pt>
                <c:pt idx="24">
                  <c:v>44533</c:v>
                </c:pt>
                <c:pt idx="25">
                  <c:v>44536</c:v>
                </c:pt>
                <c:pt idx="26">
                  <c:v>44537</c:v>
                </c:pt>
                <c:pt idx="27">
                  <c:v>44539</c:v>
                </c:pt>
                <c:pt idx="28">
                  <c:v>44540</c:v>
                </c:pt>
                <c:pt idx="29">
                  <c:v>44543</c:v>
                </c:pt>
              </c:numCache>
            </c:numRef>
          </c:cat>
          <c:val>
            <c:numRef>
              <c:f>'precio mayorista3'!$E$6:$E$35</c:f>
              <c:numCache>
                <c:formatCode>#,##0</c:formatCode>
                <c:ptCount val="30"/>
                <c:pt idx="0">
                  <c:v>9889.5234657039709</c:v>
                </c:pt>
                <c:pt idx="1">
                  <c:v>10299.446808510638</c:v>
                </c:pt>
                <c:pt idx="2">
                  <c:v>9749.9711538461543</c:v>
                </c:pt>
                <c:pt idx="3">
                  <c:v>10198.51282051282</c:v>
                </c:pt>
                <c:pt idx="4">
                  <c:v>10472</c:v>
                </c:pt>
                <c:pt idx="5">
                  <c:v>9245</c:v>
                </c:pt>
                <c:pt idx="6">
                  <c:v>9000</c:v>
                </c:pt>
                <c:pt idx="7">
                  <c:v>9257</c:v>
                </c:pt>
                <c:pt idx="8">
                  <c:v>9318.9130434782601</c:v>
                </c:pt>
                <c:pt idx="9">
                  <c:v>9242</c:v>
                </c:pt>
                <c:pt idx="10">
                  <c:v>9177</c:v>
                </c:pt>
                <c:pt idx="11">
                  <c:v>9194</c:v>
                </c:pt>
                <c:pt idx="12">
                  <c:v>9241</c:v>
                </c:pt>
                <c:pt idx="13">
                  <c:v>9439</c:v>
                </c:pt>
                <c:pt idx="14">
                  <c:v>9674</c:v>
                </c:pt>
                <c:pt idx="15">
                  <c:v>9155</c:v>
                </c:pt>
                <c:pt idx="16">
                  <c:v>9254</c:v>
                </c:pt>
                <c:pt idx="17">
                  <c:v>9245</c:v>
                </c:pt>
                <c:pt idx="18">
                  <c:v>9255</c:v>
                </c:pt>
                <c:pt idx="19">
                  <c:v>9155</c:v>
                </c:pt>
                <c:pt idx="20">
                  <c:v>9264</c:v>
                </c:pt>
                <c:pt idx="21">
                  <c:v>9171</c:v>
                </c:pt>
                <c:pt idx="22">
                  <c:v>9241</c:v>
                </c:pt>
                <c:pt idx="23">
                  <c:v>8829</c:v>
                </c:pt>
                <c:pt idx="24">
                  <c:v>9189.1891891891901</c:v>
                </c:pt>
                <c:pt idx="25">
                  <c:v>7346</c:v>
                </c:pt>
                <c:pt idx="26">
                  <c:v>7344</c:v>
                </c:pt>
                <c:pt idx="27">
                  <c:v>7575</c:v>
                </c:pt>
                <c:pt idx="28">
                  <c:v>8246</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44498</c:v>
                </c:pt>
                <c:pt idx="1">
                  <c:v>44502</c:v>
                </c:pt>
                <c:pt idx="2">
                  <c:v>44503</c:v>
                </c:pt>
                <c:pt idx="3">
                  <c:v>44504</c:v>
                </c:pt>
                <c:pt idx="4">
                  <c:v>44505</c:v>
                </c:pt>
                <c:pt idx="5">
                  <c:v>44508</c:v>
                </c:pt>
                <c:pt idx="6">
                  <c:v>44509</c:v>
                </c:pt>
                <c:pt idx="7">
                  <c:v>44510</c:v>
                </c:pt>
                <c:pt idx="8">
                  <c:v>44511</c:v>
                </c:pt>
                <c:pt idx="9">
                  <c:v>44512</c:v>
                </c:pt>
                <c:pt idx="10">
                  <c:v>44515</c:v>
                </c:pt>
                <c:pt idx="11">
                  <c:v>44516</c:v>
                </c:pt>
                <c:pt idx="12">
                  <c:v>44517</c:v>
                </c:pt>
                <c:pt idx="13">
                  <c:v>44518</c:v>
                </c:pt>
                <c:pt idx="14">
                  <c:v>44519</c:v>
                </c:pt>
                <c:pt idx="15">
                  <c:v>44522</c:v>
                </c:pt>
                <c:pt idx="16">
                  <c:v>44523</c:v>
                </c:pt>
                <c:pt idx="17">
                  <c:v>44524</c:v>
                </c:pt>
                <c:pt idx="18">
                  <c:v>44525</c:v>
                </c:pt>
                <c:pt idx="19">
                  <c:v>44526</c:v>
                </c:pt>
                <c:pt idx="20">
                  <c:v>44529</c:v>
                </c:pt>
                <c:pt idx="21">
                  <c:v>44530</c:v>
                </c:pt>
                <c:pt idx="22">
                  <c:v>44531</c:v>
                </c:pt>
                <c:pt idx="23">
                  <c:v>44532</c:v>
                </c:pt>
                <c:pt idx="24">
                  <c:v>44533</c:v>
                </c:pt>
                <c:pt idx="25">
                  <c:v>44536</c:v>
                </c:pt>
                <c:pt idx="26">
                  <c:v>44537</c:v>
                </c:pt>
                <c:pt idx="27">
                  <c:v>44539</c:v>
                </c:pt>
                <c:pt idx="28">
                  <c:v>44540</c:v>
                </c:pt>
                <c:pt idx="29">
                  <c:v>44543</c:v>
                </c:pt>
              </c:numCache>
            </c:numRef>
          </c:cat>
          <c:val>
            <c:numRef>
              <c:f>'precio mayorista3'!$F$6:$F$35</c:f>
              <c:numCache>
                <c:formatCode>#,##0</c:formatCode>
                <c:ptCount val="30"/>
                <c:pt idx="0">
                  <c:v>10595.718085106382</c:v>
                </c:pt>
                <c:pt idx="1">
                  <c:v>10986.518918918919</c:v>
                </c:pt>
                <c:pt idx="2">
                  <c:v>9736.8025078369901</c:v>
                </c:pt>
                <c:pt idx="3">
                  <c:v>9248.0290046143709</c:v>
                </c:pt>
                <c:pt idx="4">
                  <c:v>9970.7058823529405</c:v>
                </c:pt>
                <c:pt idx="5">
                  <c:v>10985.011904761905</c:v>
                </c:pt>
                <c:pt idx="6">
                  <c:v>10943.446078431372</c:v>
                </c:pt>
                <c:pt idx="7">
                  <c:v>10889.930769230768</c:v>
                </c:pt>
                <c:pt idx="8">
                  <c:v>10992.507462686568</c:v>
                </c:pt>
                <c:pt idx="9">
                  <c:v>10969.77027027027</c:v>
                </c:pt>
                <c:pt idx="10">
                  <c:v>10965.784061696659</c:v>
                </c:pt>
                <c:pt idx="11">
                  <c:v>11750.372307692307</c:v>
                </c:pt>
                <c:pt idx="12">
                  <c:v>11572.604430379746</c:v>
                </c:pt>
                <c:pt idx="13">
                  <c:v>11476.434108527132</c:v>
                </c:pt>
                <c:pt idx="14">
                  <c:v>11269.461538461539</c:v>
                </c:pt>
                <c:pt idx="15">
                  <c:v>12140.688212927756</c:v>
                </c:pt>
                <c:pt idx="16">
                  <c:v>10986.893333333333</c:v>
                </c:pt>
                <c:pt idx="17">
                  <c:v>10962.068728522338</c:v>
                </c:pt>
                <c:pt idx="18">
                  <c:v>11568.94861660079</c:v>
                </c:pt>
                <c:pt idx="19">
                  <c:v>11402.066805845512</c:v>
                </c:pt>
                <c:pt idx="20">
                  <c:v>11018.666666666666</c:v>
                </c:pt>
                <c:pt idx="21">
                  <c:v>11315.345482156416</c:v>
                </c:pt>
                <c:pt idx="22">
                  <c:v>9760.3546255506608</c:v>
                </c:pt>
                <c:pt idx="23">
                  <c:v>9758.1371571072323</c:v>
                </c:pt>
                <c:pt idx="24">
                  <c:v>10074.427299703264</c:v>
                </c:pt>
                <c:pt idx="25">
                  <c:v>9953.1025641025644</c:v>
                </c:pt>
                <c:pt idx="26">
                  <c:v>9605.7155172413786</c:v>
                </c:pt>
                <c:pt idx="27">
                  <c:v>9124.1589403973503</c:v>
                </c:pt>
                <c:pt idx="28">
                  <c:v>8928.545454545454</c:v>
                </c:pt>
                <c:pt idx="29">
                  <c:v>9417.753731343284</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44498</c:v>
                </c:pt>
                <c:pt idx="1">
                  <c:v>44502</c:v>
                </c:pt>
                <c:pt idx="2">
                  <c:v>44503</c:v>
                </c:pt>
                <c:pt idx="3">
                  <c:v>44504</c:v>
                </c:pt>
                <c:pt idx="4">
                  <c:v>44505</c:v>
                </c:pt>
                <c:pt idx="5">
                  <c:v>44508</c:v>
                </c:pt>
                <c:pt idx="6">
                  <c:v>44509</c:v>
                </c:pt>
                <c:pt idx="7">
                  <c:v>44510</c:v>
                </c:pt>
                <c:pt idx="8">
                  <c:v>44511</c:v>
                </c:pt>
                <c:pt idx="9">
                  <c:v>44512</c:v>
                </c:pt>
                <c:pt idx="10">
                  <c:v>44515</c:v>
                </c:pt>
                <c:pt idx="11">
                  <c:v>44516</c:v>
                </c:pt>
                <c:pt idx="12">
                  <c:v>44517</c:v>
                </c:pt>
                <c:pt idx="13">
                  <c:v>44518</c:v>
                </c:pt>
                <c:pt idx="14">
                  <c:v>44519</c:v>
                </c:pt>
                <c:pt idx="15">
                  <c:v>44522</c:v>
                </c:pt>
                <c:pt idx="16">
                  <c:v>44523</c:v>
                </c:pt>
                <c:pt idx="17">
                  <c:v>44524</c:v>
                </c:pt>
                <c:pt idx="18">
                  <c:v>44525</c:v>
                </c:pt>
                <c:pt idx="19">
                  <c:v>44526</c:v>
                </c:pt>
                <c:pt idx="20">
                  <c:v>44529</c:v>
                </c:pt>
                <c:pt idx="21">
                  <c:v>44530</c:v>
                </c:pt>
                <c:pt idx="22">
                  <c:v>44531</c:v>
                </c:pt>
                <c:pt idx="23">
                  <c:v>44532</c:v>
                </c:pt>
                <c:pt idx="24">
                  <c:v>44533</c:v>
                </c:pt>
                <c:pt idx="25">
                  <c:v>44536</c:v>
                </c:pt>
                <c:pt idx="26">
                  <c:v>44537</c:v>
                </c:pt>
                <c:pt idx="27">
                  <c:v>44539</c:v>
                </c:pt>
                <c:pt idx="28">
                  <c:v>44540</c:v>
                </c:pt>
                <c:pt idx="29">
                  <c:v>44543</c:v>
                </c:pt>
              </c:numCache>
            </c:numRef>
          </c:cat>
          <c:val>
            <c:numRef>
              <c:f>'precio mayorista3'!$G$6:$G$35</c:f>
              <c:numCache>
                <c:formatCode>#,##0</c:formatCode>
                <c:ptCount val="30"/>
                <c:pt idx="0">
                  <c:v>10584.811320754718</c:v>
                </c:pt>
                <c:pt idx="1">
                  <c:v>9693.4826883910391</c:v>
                </c:pt>
                <c:pt idx="2">
                  <c:v>10346.153846153846</c:v>
                </c:pt>
                <c:pt idx="3">
                  <c:v>10298.879180151025</c:v>
                </c:pt>
                <c:pt idx="4">
                  <c:v>10335.163934426229</c:v>
                </c:pt>
                <c:pt idx="5">
                  <c:v>11076.271186440677</c:v>
                </c:pt>
                <c:pt idx="6">
                  <c:v>10768.656716417911</c:v>
                </c:pt>
                <c:pt idx="7">
                  <c:v>10860.927152317881</c:v>
                </c:pt>
                <c:pt idx="8">
                  <c:v>10878.504672897196</c:v>
                </c:pt>
                <c:pt idx="9">
                  <c:v>10729.166666666666</c:v>
                </c:pt>
                <c:pt idx="10">
                  <c:v>9768.6567164179105</c:v>
                </c:pt>
                <c:pt idx="11">
                  <c:v>10381.355932203391</c:v>
                </c:pt>
                <c:pt idx="12">
                  <c:v>10860</c:v>
                </c:pt>
                <c:pt idx="13">
                  <c:v>10669.491525423729</c:v>
                </c:pt>
                <c:pt idx="14">
                  <c:v>10381.355932203391</c:v>
                </c:pt>
                <c:pt idx="15">
                  <c:v>10860</c:v>
                </c:pt>
                <c:pt idx="16">
                  <c:v>10381.355932203391</c:v>
                </c:pt>
                <c:pt idx="17">
                  <c:v>10878.504672897196</c:v>
                </c:pt>
                <c:pt idx="18">
                  <c:v>10805.084745762711</c:v>
                </c:pt>
                <c:pt idx="19">
                  <c:v>10805.084745762711</c:v>
                </c:pt>
                <c:pt idx="20">
                  <c:v>10904.494382022473</c:v>
                </c:pt>
                <c:pt idx="21">
                  <c:v>11381.355932203391</c:v>
                </c:pt>
                <c:pt idx="22">
                  <c:v>11860</c:v>
                </c:pt>
                <c:pt idx="23">
                  <c:v>11805.084745762711</c:v>
                </c:pt>
                <c:pt idx="24">
                  <c:v>10764.705882352941</c:v>
                </c:pt>
                <c:pt idx="25">
                  <c:v>10904.494382022473</c:v>
                </c:pt>
                <c:pt idx="26">
                  <c:v>10805.084745762711</c:v>
                </c:pt>
                <c:pt idx="27">
                  <c:v>10805.084745762711</c:v>
                </c:pt>
                <c:pt idx="28">
                  <c:v>10805.084745762711</c:v>
                </c:pt>
                <c:pt idx="29">
                  <c:v>10860</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44498</c:v>
                </c:pt>
                <c:pt idx="1">
                  <c:v>44502</c:v>
                </c:pt>
                <c:pt idx="2">
                  <c:v>44503</c:v>
                </c:pt>
                <c:pt idx="3">
                  <c:v>44504</c:v>
                </c:pt>
                <c:pt idx="4">
                  <c:v>44505</c:v>
                </c:pt>
                <c:pt idx="5">
                  <c:v>44508</c:v>
                </c:pt>
                <c:pt idx="6">
                  <c:v>44509</c:v>
                </c:pt>
                <c:pt idx="7">
                  <c:v>44510</c:v>
                </c:pt>
                <c:pt idx="8">
                  <c:v>44511</c:v>
                </c:pt>
                <c:pt idx="9">
                  <c:v>44512</c:v>
                </c:pt>
                <c:pt idx="10">
                  <c:v>44515</c:v>
                </c:pt>
                <c:pt idx="11">
                  <c:v>44516</c:v>
                </c:pt>
                <c:pt idx="12">
                  <c:v>44517</c:v>
                </c:pt>
                <c:pt idx="13">
                  <c:v>44518</c:v>
                </c:pt>
                <c:pt idx="14">
                  <c:v>44519</c:v>
                </c:pt>
                <c:pt idx="15">
                  <c:v>44522</c:v>
                </c:pt>
                <c:pt idx="16">
                  <c:v>44523</c:v>
                </c:pt>
                <c:pt idx="17">
                  <c:v>44524</c:v>
                </c:pt>
                <c:pt idx="18">
                  <c:v>44525</c:v>
                </c:pt>
                <c:pt idx="19">
                  <c:v>44526</c:v>
                </c:pt>
                <c:pt idx="20">
                  <c:v>44529</c:v>
                </c:pt>
                <c:pt idx="21">
                  <c:v>44530</c:v>
                </c:pt>
                <c:pt idx="22">
                  <c:v>44531</c:v>
                </c:pt>
                <c:pt idx="23">
                  <c:v>44532</c:v>
                </c:pt>
                <c:pt idx="24">
                  <c:v>44533</c:v>
                </c:pt>
                <c:pt idx="25">
                  <c:v>44536</c:v>
                </c:pt>
                <c:pt idx="26">
                  <c:v>44537</c:v>
                </c:pt>
                <c:pt idx="27">
                  <c:v>44539</c:v>
                </c:pt>
                <c:pt idx="28">
                  <c:v>44540</c:v>
                </c:pt>
                <c:pt idx="29">
                  <c:v>44543</c:v>
                </c:pt>
              </c:numCache>
            </c:numRef>
          </c:cat>
          <c:val>
            <c:numRef>
              <c:f>'precio mayorista3'!$H$6:$H$35</c:f>
              <c:numCache>
                <c:formatCode>#,##0</c:formatCode>
                <c:ptCount val="30"/>
                <c:pt idx="0">
                  <c:v>10000</c:v>
                </c:pt>
                <c:pt idx="1">
                  <c:v>10000</c:v>
                </c:pt>
                <c:pt idx="2">
                  <c:v>9571.4285714285706</c:v>
                </c:pt>
                <c:pt idx="3">
                  <c:v>10000</c:v>
                </c:pt>
                <c:pt idx="4">
                  <c:v>10000</c:v>
                </c:pt>
                <c:pt idx="5">
                  <c:v>10000</c:v>
                </c:pt>
                <c:pt idx="6">
                  <c:v>9000</c:v>
                </c:pt>
                <c:pt idx="7">
                  <c:v>9000</c:v>
                </c:pt>
                <c:pt idx="8">
                  <c:v>9000</c:v>
                </c:pt>
                <c:pt idx="9">
                  <c:v>9500</c:v>
                </c:pt>
                <c:pt idx="10">
                  <c:v>10000</c:v>
                </c:pt>
                <c:pt idx="11">
                  <c:v>10000</c:v>
                </c:pt>
                <c:pt idx="12">
                  <c:v>9000</c:v>
                </c:pt>
                <c:pt idx="13">
                  <c:v>9324.3243243243251</c:v>
                </c:pt>
                <c:pt idx="14">
                  <c:v>9500</c:v>
                </c:pt>
                <c:pt idx="15">
                  <c:v>9500</c:v>
                </c:pt>
                <c:pt idx="16">
                  <c:v>9000</c:v>
                </c:pt>
                <c:pt idx="17">
                  <c:v>8000</c:v>
                </c:pt>
                <c:pt idx="18">
                  <c:v>8571.4285714285706</c:v>
                </c:pt>
                <c:pt idx="19">
                  <c:v>8520</c:v>
                </c:pt>
                <c:pt idx="20">
                  <c:v>8500</c:v>
                </c:pt>
                <c:pt idx="21">
                  <c:v>8500</c:v>
                </c:pt>
                <c:pt idx="22">
                  <c:v>8500</c:v>
                </c:pt>
                <c:pt idx="23">
                  <c:v>8500</c:v>
                </c:pt>
                <c:pt idx="24">
                  <c:v>8500</c:v>
                </c:pt>
                <c:pt idx="25">
                  <c:v>8500</c:v>
                </c:pt>
                <c:pt idx="26">
                  <c:v>8125</c:v>
                </c:pt>
                <c:pt idx="27">
                  <c:v>9000</c:v>
                </c:pt>
                <c:pt idx="28">
                  <c:v>8000</c:v>
                </c:pt>
                <c:pt idx="29">
                  <c:v>9000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44498</c:v>
                </c:pt>
                <c:pt idx="1">
                  <c:v>44502</c:v>
                </c:pt>
                <c:pt idx="2">
                  <c:v>44503</c:v>
                </c:pt>
                <c:pt idx="3">
                  <c:v>44504</c:v>
                </c:pt>
                <c:pt idx="4">
                  <c:v>44505</c:v>
                </c:pt>
                <c:pt idx="5">
                  <c:v>44508</c:v>
                </c:pt>
                <c:pt idx="6">
                  <c:v>44509</c:v>
                </c:pt>
                <c:pt idx="7">
                  <c:v>44510</c:v>
                </c:pt>
                <c:pt idx="8">
                  <c:v>44511</c:v>
                </c:pt>
                <c:pt idx="9">
                  <c:v>44512</c:v>
                </c:pt>
                <c:pt idx="10">
                  <c:v>44515</c:v>
                </c:pt>
                <c:pt idx="11">
                  <c:v>44516</c:v>
                </c:pt>
                <c:pt idx="12">
                  <c:v>44517</c:v>
                </c:pt>
                <c:pt idx="13">
                  <c:v>44518</c:v>
                </c:pt>
                <c:pt idx="14">
                  <c:v>44519</c:v>
                </c:pt>
                <c:pt idx="15">
                  <c:v>44522</c:v>
                </c:pt>
                <c:pt idx="16">
                  <c:v>44523</c:v>
                </c:pt>
                <c:pt idx="17">
                  <c:v>44524</c:v>
                </c:pt>
                <c:pt idx="18">
                  <c:v>44525</c:v>
                </c:pt>
                <c:pt idx="19">
                  <c:v>44526</c:v>
                </c:pt>
                <c:pt idx="20">
                  <c:v>44529</c:v>
                </c:pt>
                <c:pt idx="21">
                  <c:v>44530</c:v>
                </c:pt>
                <c:pt idx="22">
                  <c:v>44531</c:v>
                </c:pt>
                <c:pt idx="23">
                  <c:v>44532</c:v>
                </c:pt>
                <c:pt idx="24">
                  <c:v>44533</c:v>
                </c:pt>
                <c:pt idx="25">
                  <c:v>44536</c:v>
                </c:pt>
                <c:pt idx="26">
                  <c:v>44537</c:v>
                </c:pt>
                <c:pt idx="27">
                  <c:v>44539</c:v>
                </c:pt>
                <c:pt idx="28">
                  <c:v>44540</c:v>
                </c:pt>
                <c:pt idx="29">
                  <c:v>44543</c:v>
                </c:pt>
              </c:numCache>
            </c:numRef>
          </c:cat>
          <c:val>
            <c:numRef>
              <c:f>'precio mayorista3'!$I$6:$I$35</c:f>
              <c:numCache>
                <c:formatCode>#,##0</c:formatCode>
                <c:ptCount val="30"/>
                <c:pt idx="0">
                  <c:v>7750</c:v>
                </c:pt>
                <c:pt idx="1">
                  <c:v>7500</c:v>
                </c:pt>
                <c:pt idx="2">
                  <c:v>7500</c:v>
                </c:pt>
                <c:pt idx="3">
                  <c:v>7500</c:v>
                </c:pt>
                <c:pt idx="4">
                  <c:v>7500</c:v>
                </c:pt>
                <c:pt idx="5">
                  <c:v>7500</c:v>
                </c:pt>
                <c:pt idx="6">
                  <c:v>7500</c:v>
                </c:pt>
                <c:pt idx="7">
                  <c:v>7500</c:v>
                </c:pt>
                <c:pt idx="8">
                  <c:v>7500</c:v>
                </c:pt>
                <c:pt idx="9">
                  <c:v>7250</c:v>
                </c:pt>
                <c:pt idx="10">
                  <c:v>7250</c:v>
                </c:pt>
                <c:pt idx="11">
                  <c:v>7250</c:v>
                </c:pt>
                <c:pt idx="12">
                  <c:v>11500</c:v>
                </c:pt>
                <c:pt idx="13">
                  <c:v>11500</c:v>
                </c:pt>
                <c:pt idx="14">
                  <c:v>9500</c:v>
                </c:pt>
                <c:pt idx="15">
                  <c:v>9250</c:v>
                </c:pt>
                <c:pt idx="16">
                  <c:v>9250</c:v>
                </c:pt>
                <c:pt idx="17">
                  <c:v>9250</c:v>
                </c:pt>
                <c:pt idx="18">
                  <c:v>9250</c:v>
                </c:pt>
                <c:pt idx="19">
                  <c:v>9250</c:v>
                </c:pt>
                <c:pt idx="20">
                  <c:v>9250</c:v>
                </c:pt>
                <c:pt idx="21">
                  <c:v>9250</c:v>
                </c:pt>
                <c:pt idx="22">
                  <c:v>9250</c:v>
                </c:pt>
                <c:pt idx="24">
                  <c:v>9250</c:v>
                </c:pt>
                <c:pt idx="25">
                  <c:v>8750</c:v>
                </c:pt>
                <c:pt idx="26">
                  <c:v>9250</c:v>
                </c:pt>
                <c:pt idx="27">
                  <c:v>9250</c:v>
                </c:pt>
                <c:pt idx="28">
                  <c:v>9250</c:v>
                </c:pt>
                <c:pt idx="29">
                  <c:v>8750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44498</c:v>
                </c:pt>
                <c:pt idx="1">
                  <c:v>44502</c:v>
                </c:pt>
                <c:pt idx="2">
                  <c:v>44503</c:v>
                </c:pt>
                <c:pt idx="3">
                  <c:v>44504</c:v>
                </c:pt>
                <c:pt idx="4">
                  <c:v>44505</c:v>
                </c:pt>
                <c:pt idx="5">
                  <c:v>44508</c:v>
                </c:pt>
                <c:pt idx="6">
                  <c:v>44509</c:v>
                </c:pt>
                <c:pt idx="7">
                  <c:v>44510</c:v>
                </c:pt>
                <c:pt idx="8">
                  <c:v>44511</c:v>
                </c:pt>
                <c:pt idx="9">
                  <c:v>44512</c:v>
                </c:pt>
                <c:pt idx="10">
                  <c:v>44515</c:v>
                </c:pt>
                <c:pt idx="11">
                  <c:v>44516</c:v>
                </c:pt>
                <c:pt idx="12">
                  <c:v>44517</c:v>
                </c:pt>
                <c:pt idx="13">
                  <c:v>44518</c:v>
                </c:pt>
                <c:pt idx="14">
                  <c:v>44519</c:v>
                </c:pt>
                <c:pt idx="15">
                  <c:v>44522</c:v>
                </c:pt>
                <c:pt idx="16">
                  <c:v>44523</c:v>
                </c:pt>
                <c:pt idx="17">
                  <c:v>44524</c:v>
                </c:pt>
                <c:pt idx="18">
                  <c:v>44525</c:v>
                </c:pt>
                <c:pt idx="19">
                  <c:v>44526</c:v>
                </c:pt>
                <c:pt idx="20">
                  <c:v>44529</c:v>
                </c:pt>
                <c:pt idx="21">
                  <c:v>44530</c:v>
                </c:pt>
                <c:pt idx="22">
                  <c:v>44531</c:v>
                </c:pt>
                <c:pt idx="23">
                  <c:v>44532</c:v>
                </c:pt>
                <c:pt idx="24">
                  <c:v>44533</c:v>
                </c:pt>
                <c:pt idx="25">
                  <c:v>44536</c:v>
                </c:pt>
                <c:pt idx="26">
                  <c:v>44537</c:v>
                </c:pt>
                <c:pt idx="27">
                  <c:v>44539</c:v>
                </c:pt>
                <c:pt idx="28">
                  <c:v>44540</c:v>
                </c:pt>
                <c:pt idx="29">
                  <c:v>44543</c:v>
                </c:pt>
              </c:numCache>
            </c:numRef>
          </c:cat>
          <c:val>
            <c:numRef>
              <c:f>'precio mayorista3'!$J$6:$J$35</c:f>
              <c:numCache>
                <c:formatCode>#,##0</c:formatCode>
                <c:ptCount val="30"/>
                <c:pt idx="0">
                  <c:v>10451.524390243903</c:v>
                </c:pt>
                <c:pt idx="1">
                  <c:v>11666.285714285714</c:v>
                </c:pt>
                <c:pt idx="3">
                  <c:v>10556</c:v>
                </c:pt>
                <c:pt idx="4">
                  <c:v>10937.9375</c:v>
                </c:pt>
                <c:pt idx="9">
                  <c:v>11750</c:v>
                </c:pt>
                <c:pt idx="11">
                  <c:v>10999.9375</c:v>
                </c:pt>
                <c:pt idx="12">
                  <c:v>12545</c:v>
                </c:pt>
                <c:pt idx="14">
                  <c:v>11444</c:v>
                </c:pt>
                <c:pt idx="16">
                  <c:v>10500</c:v>
                </c:pt>
                <c:pt idx="19">
                  <c:v>11500</c:v>
                </c:pt>
                <c:pt idx="21">
                  <c:v>8786</c:v>
                </c:pt>
                <c:pt idx="22">
                  <c:v>9200</c:v>
                </c:pt>
                <c:pt idx="23">
                  <c:v>9552.2089552238813</c:v>
                </c:pt>
                <c:pt idx="26">
                  <c:v>10444</c:v>
                </c:pt>
                <c:pt idx="27">
                  <c:v>9722</c:v>
                </c:pt>
                <c:pt idx="28">
                  <c:v>9163.6346153846152</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44498</c:v>
                </c:pt>
                <c:pt idx="1">
                  <c:v>44502</c:v>
                </c:pt>
                <c:pt idx="2">
                  <c:v>44503</c:v>
                </c:pt>
                <c:pt idx="3">
                  <c:v>44504</c:v>
                </c:pt>
                <c:pt idx="4">
                  <c:v>44505</c:v>
                </c:pt>
                <c:pt idx="5">
                  <c:v>44508</c:v>
                </c:pt>
                <c:pt idx="6">
                  <c:v>44509</c:v>
                </c:pt>
                <c:pt idx="7">
                  <c:v>44510</c:v>
                </c:pt>
                <c:pt idx="8">
                  <c:v>44511</c:v>
                </c:pt>
                <c:pt idx="9">
                  <c:v>44512</c:v>
                </c:pt>
                <c:pt idx="10">
                  <c:v>44515</c:v>
                </c:pt>
                <c:pt idx="11">
                  <c:v>44516</c:v>
                </c:pt>
                <c:pt idx="12">
                  <c:v>44517</c:v>
                </c:pt>
                <c:pt idx="13">
                  <c:v>44518</c:v>
                </c:pt>
                <c:pt idx="14">
                  <c:v>44519</c:v>
                </c:pt>
                <c:pt idx="15">
                  <c:v>44522</c:v>
                </c:pt>
                <c:pt idx="16">
                  <c:v>44523</c:v>
                </c:pt>
                <c:pt idx="17">
                  <c:v>44524</c:v>
                </c:pt>
                <c:pt idx="18">
                  <c:v>44525</c:v>
                </c:pt>
                <c:pt idx="19">
                  <c:v>44526</c:v>
                </c:pt>
                <c:pt idx="20">
                  <c:v>44529</c:v>
                </c:pt>
                <c:pt idx="21">
                  <c:v>44530</c:v>
                </c:pt>
                <c:pt idx="22">
                  <c:v>44531</c:v>
                </c:pt>
                <c:pt idx="23">
                  <c:v>44532</c:v>
                </c:pt>
                <c:pt idx="24">
                  <c:v>44533</c:v>
                </c:pt>
                <c:pt idx="25">
                  <c:v>44536</c:v>
                </c:pt>
                <c:pt idx="26">
                  <c:v>44537</c:v>
                </c:pt>
                <c:pt idx="27">
                  <c:v>44539</c:v>
                </c:pt>
                <c:pt idx="28">
                  <c:v>44540</c:v>
                </c:pt>
                <c:pt idx="29">
                  <c:v>44543</c:v>
                </c:pt>
              </c:numCache>
            </c:numRef>
          </c:cat>
          <c:val>
            <c:numRef>
              <c:f>'precio mayorista3'!$K$6:$K$35</c:f>
              <c:numCache>
                <c:formatCode>#,##0</c:formatCode>
                <c:ptCount val="30"/>
                <c:pt idx="0">
                  <c:v>9833.3333333333339</c:v>
                </c:pt>
                <c:pt idx="1">
                  <c:v>12214.571428571429</c:v>
                </c:pt>
                <c:pt idx="2">
                  <c:v>11944.444444444445</c:v>
                </c:pt>
                <c:pt idx="3">
                  <c:v>9135.6407766990287</c:v>
                </c:pt>
                <c:pt idx="4">
                  <c:v>10769.23076923077</c:v>
                </c:pt>
                <c:pt idx="5">
                  <c:v>8698.8811188811196</c:v>
                </c:pt>
                <c:pt idx="6">
                  <c:v>8237.8095238095229</c:v>
                </c:pt>
                <c:pt idx="7">
                  <c:v>8652.173913043478</c:v>
                </c:pt>
                <c:pt idx="8">
                  <c:v>9095.2380952380954</c:v>
                </c:pt>
                <c:pt idx="9">
                  <c:v>8625</c:v>
                </c:pt>
                <c:pt idx="10">
                  <c:v>11195.488721804511</c:v>
                </c:pt>
                <c:pt idx="11">
                  <c:v>12655</c:v>
                </c:pt>
                <c:pt idx="12">
                  <c:v>12600</c:v>
                </c:pt>
                <c:pt idx="13">
                  <c:v>9539.0625</c:v>
                </c:pt>
                <c:pt idx="14">
                  <c:v>10020.666666666666</c:v>
                </c:pt>
                <c:pt idx="15">
                  <c:v>9166.6666666666661</c:v>
                </c:pt>
                <c:pt idx="16">
                  <c:v>10000</c:v>
                </c:pt>
                <c:pt idx="17">
                  <c:v>9965.9090909090901</c:v>
                </c:pt>
                <c:pt idx="18">
                  <c:v>10800</c:v>
                </c:pt>
                <c:pt idx="19">
                  <c:v>10000</c:v>
                </c:pt>
                <c:pt idx="20">
                  <c:v>10917</c:v>
                </c:pt>
                <c:pt idx="22">
                  <c:v>12000</c:v>
                </c:pt>
                <c:pt idx="23">
                  <c:v>9470.5882352941171</c:v>
                </c:pt>
                <c:pt idx="24">
                  <c:v>11130.434782608696</c:v>
                </c:pt>
                <c:pt idx="25">
                  <c:v>10000</c:v>
                </c:pt>
                <c:pt idx="26">
                  <c:v>11641</c:v>
                </c:pt>
                <c:pt idx="27">
                  <c:v>12000</c:v>
                </c:pt>
                <c:pt idx="28">
                  <c:v>12000</c:v>
                </c:pt>
                <c:pt idx="29">
                  <c:v>11583.020833333334</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44498</c:v>
                </c:pt>
                <c:pt idx="1">
                  <c:v>44502</c:v>
                </c:pt>
                <c:pt idx="2">
                  <c:v>44503</c:v>
                </c:pt>
                <c:pt idx="3">
                  <c:v>44504</c:v>
                </c:pt>
                <c:pt idx="4">
                  <c:v>44505</c:v>
                </c:pt>
                <c:pt idx="5">
                  <c:v>44508</c:v>
                </c:pt>
                <c:pt idx="6">
                  <c:v>44509</c:v>
                </c:pt>
                <c:pt idx="7">
                  <c:v>44510</c:v>
                </c:pt>
                <c:pt idx="8">
                  <c:v>44511</c:v>
                </c:pt>
                <c:pt idx="9">
                  <c:v>44512</c:v>
                </c:pt>
                <c:pt idx="10">
                  <c:v>44515</c:v>
                </c:pt>
                <c:pt idx="11">
                  <c:v>44516</c:v>
                </c:pt>
                <c:pt idx="12">
                  <c:v>44517</c:v>
                </c:pt>
                <c:pt idx="13">
                  <c:v>44518</c:v>
                </c:pt>
                <c:pt idx="14">
                  <c:v>44519</c:v>
                </c:pt>
                <c:pt idx="15">
                  <c:v>44522</c:v>
                </c:pt>
                <c:pt idx="16">
                  <c:v>44523</c:v>
                </c:pt>
                <c:pt idx="17">
                  <c:v>44524</c:v>
                </c:pt>
                <c:pt idx="18">
                  <c:v>44525</c:v>
                </c:pt>
                <c:pt idx="19">
                  <c:v>44526</c:v>
                </c:pt>
                <c:pt idx="20">
                  <c:v>44529</c:v>
                </c:pt>
                <c:pt idx="21">
                  <c:v>44530</c:v>
                </c:pt>
                <c:pt idx="22">
                  <c:v>44531</c:v>
                </c:pt>
                <c:pt idx="23">
                  <c:v>44532</c:v>
                </c:pt>
                <c:pt idx="24">
                  <c:v>44533</c:v>
                </c:pt>
                <c:pt idx="25">
                  <c:v>44536</c:v>
                </c:pt>
                <c:pt idx="26">
                  <c:v>44537</c:v>
                </c:pt>
                <c:pt idx="27">
                  <c:v>44539</c:v>
                </c:pt>
                <c:pt idx="28">
                  <c:v>44540</c:v>
                </c:pt>
                <c:pt idx="29">
                  <c:v>44543</c:v>
                </c:pt>
              </c:numCache>
            </c:numRef>
          </c:cat>
          <c:val>
            <c:numRef>
              <c:f>'precio mayorista3'!$L$6:$L$35</c:f>
              <c:numCache>
                <c:formatCode>#,##0</c:formatCode>
                <c:ptCount val="30"/>
                <c:pt idx="0">
                  <c:v>13000</c:v>
                </c:pt>
                <c:pt idx="1">
                  <c:v>13230.76923076923</c:v>
                </c:pt>
                <c:pt idx="2">
                  <c:v>10000</c:v>
                </c:pt>
                <c:pt idx="3">
                  <c:v>13500</c:v>
                </c:pt>
                <c:pt idx="4">
                  <c:v>9000</c:v>
                </c:pt>
                <c:pt idx="5">
                  <c:v>16000</c:v>
                </c:pt>
                <c:pt idx="6">
                  <c:v>12250</c:v>
                </c:pt>
                <c:pt idx="7">
                  <c:v>16000</c:v>
                </c:pt>
                <c:pt idx="8">
                  <c:v>13600</c:v>
                </c:pt>
                <c:pt idx="9">
                  <c:v>8500</c:v>
                </c:pt>
                <c:pt idx="10">
                  <c:v>15000</c:v>
                </c:pt>
                <c:pt idx="11">
                  <c:v>15500</c:v>
                </c:pt>
                <c:pt idx="12">
                  <c:v>15000</c:v>
                </c:pt>
                <c:pt idx="13">
                  <c:v>14000</c:v>
                </c:pt>
                <c:pt idx="14">
                  <c:v>14000</c:v>
                </c:pt>
                <c:pt idx="15">
                  <c:v>13000</c:v>
                </c:pt>
                <c:pt idx="16">
                  <c:v>13500</c:v>
                </c:pt>
                <c:pt idx="17">
                  <c:v>13533</c:v>
                </c:pt>
                <c:pt idx="18">
                  <c:v>13600</c:v>
                </c:pt>
                <c:pt idx="19">
                  <c:v>13500</c:v>
                </c:pt>
                <c:pt idx="20">
                  <c:v>13500</c:v>
                </c:pt>
                <c:pt idx="21">
                  <c:v>11500</c:v>
                </c:pt>
                <c:pt idx="22">
                  <c:v>10467</c:v>
                </c:pt>
                <c:pt idx="23">
                  <c:v>10400</c:v>
                </c:pt>
                <c:pt idx="24">
                  <c:v>10500</c:v>
                </c:pt>
                <c:pt idx="25">
                  <c:v>10000</c:v>
                </c:pt>
                <c:pt idx="26">
                  <c:v>10000</c:v>
                </c:pt>
                <c:pt idx="27">
                  <c:v>10000</c:v>
                </c:pt>
                <c:pt idx="28">
                  <c:v>11000</c:v>
                </c:pt>
                <c:pt idx="29">
                  <c:v>11000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4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minorista'!$C$26:$C$43</c:f>
              <c:numCache>
                <c:formatCode>mmm\-yy</c:formatCode>
                <c:ptCount val="18"/>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numCache>
            </c:numRef>
          </c:cat>
          <c:val>
            <c:numRef>
              <c:f>'precio minorista'!$D$26:$D$43</c:f>
              <c:numCache>
                <c:formatCode>#,##0</c:formatCode>
                <c:ptCount val="18"/>
                <c:pt idx="0">
                  <c:v>1184.5</c:v>
                </c:pt>
                <c:pt idx="1">
                  <c:v>1116.1666666666667</c:v>
                </c:pt>
                <c:pt idx="2">
                  <c:v>1141.8</c:v>
                </c:pt>
                <c:pt idx="3">
                  <c:v>1171.8</c:v>
                </c:pt>
                <c:pt idx="4">
                  <c:v>1139.5</c:v>
                </c:pt>
                <c:pt idx="5">
                  <c:v>1190.9000000000001</c:v>
                </c:pt>
                <c:pt idx="6">
                  <c:v>1229</c:v>
                </c:pt>
                <c:pt idx="7">
                  <c:v>1237.625</c:v>
                </c:pt>
                <c:pt idx="8">
                  <c:v>1291</c:v>
                </c:pt>
                <c:pt idx="9">
                  <c:v>1287.125</c:v>
                </c:pt>
                <c:pt idx="10">
                  <c:v>1286</c:v>
                </c:pt>
                <c:pt idx="11">
                  <c:v>1287.0999999999999</c:v>
                </c:pt>
                <c:pt idx="12">
                  <c:v>1256.875</c:v>
                </c:pt>
                <c:pt idx="13">
                  <c:v>1232.625</c:v>
                </c:pt>
                <c:pt idx="14">
                  <c:v>1228.0999999999999</c:v>
                </c:pt>
                <c:pt idx="15">
                  <c:v>1240.5</c:v>
                </c:pt>
                <c:pt idx="16">
                  <c:v>1238.375</c:v>
                </c:pt>
                <c:pt idx="17">
                  <c:v>1246</c:v>
                </c:pt>
              </c:numCache>
            </c:numRef>
          </c:val>
          <c:smooth val="0"/>
          <c:extLst>
            <c:ext xmlns:c16="http://schemas.microsoft.com/office/drawing/2014/chart" uri="{C3380CC4-5D6E-409C-BE32-E72D297353CC}">
              <c16:uniqueId val="{00000000-94C4-4383-975E-DA775B55F08B}"/>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minorista'!$C$26:$C$43</c:f>
              <c:numCache>
                <c:formatCode>mmm\-yy</c:formatCode>
                <c:ptCount val="18"/>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numCache>
            </c:numRef>
          </c:cat>
          <c:val>
            <c:numRef>
              <c:f>'precio minorista'!$E$26:$E$43</c:f>
              <c:numCache>
                <c:formatCode>#,##0</c:formatCode>
                <c:ptCount val="18"/>
                <c:pt idx="0">
                  <c:v>513.77777777777783</c:v>
                </c:pt>
                <c:pt idx="1">
                  <c:v>484.375</c:v>
                </c:pt>
                <c:pt idx="2">
                  <c:v>513.70000000000005</c:v>
                </c:pt>
                <c:pt idx="3">
                  <c:v>470.125</c:v>
                </c:pt>
                <c:pt idx="4">
                  <c:v>575.875</c:v>
                </c:pt>
                <c:pt idx="5">
                  <c:v>532.29999999999995</c:v>
                </c:pt>
                <c:pt idx="6">
                  <c:v>576.625</c:v>
                </c:pt>
                <c:pt idx="7">
                  <c:v>666.5</c:v>
                </c:pt>
                <c:pt idx="8">
                  <c:v>704.3</c:v>
                </c:pt>
                <c:pt idx="9">
                  <c:v>604.125</c:v>
                </c:pt>
                <c:pt idx="10">
                  <c:v>554.625</c:v>
                </c:pt>
                <c:pt idx="11">
                  <c:v>526.70000000000005</c:v>
                </c:pt>
                <c:pt idx="12">
                  <c:v>518.125</c:v>
                </c:pt>
                <c:pt idx="13">
                  <c:v>497.25</c:v>
                </c:pt>
                <c:pt idx="14">
                  <c:v>561.9</c:v>
                </c:pt>
                <c:pt idx="15">
                  <c:v>580.125</c:v>
                </c:pt>
                <c:pt idx="16">
                  <c:v>596.5</c:v>
                </c:pt>
                <c:pt idx="17">
                  <c:v>631</c:v>
                </c:pt>
              </c:numCache>
            </c:numRef>
          </c:val>
          <c:smooth val="0"/>
          <c:extLst>
            <c:ext xmlns:c16="http://schemas.microsoft.com/office/drawing/2014/chart" uri="{C3380CC4-5D6E-409C-BE32-E72D297353CC}">
              <c16:uniqueId val="{00000001-94C4-4383-975E-DA775B55F08B}"/>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minorista'!$C$26:$C$43</c:f>
              <c:numCache>
                <c:formatCode>mmm\-yy</c:formatCode>
                <c:ptCount val="18"/>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numCache>
            </c:numRef>
          </c:cat>
          <c:val>
            <c:numRef>
              <c:f>'precio minorista'!$F$26:$F$43</c:f>
              <c:numCache>
                <c:formatCode>#,##0</c:formatCode>
                <c:ptCount val="18"/>
                <c:pt idx="0">
                  <c:v>240.82604712287619</c:v>
                </c:pt>
                <c:pt idx="1">
                  <c:v>250.29563740120037</c:v>
                </c:pt>
                <c:pt idx="2">
                  <c:v>255.34592645133128</c:v>
                </c:pt>
                <c:pt idx="3">
                  <c:v>253.78911536654132</c:v>
                </c:pt>
                <c:pt idx="4">
                  <c:v>336.43560107987935</c:v>
                </c:pt>
                <c:pt idx="5">
                  <c:v>310.89990321875683</c:v>
                </c:pt>
                <c:pt idx="6">
                  <c:v>390.61699233492857</c:v>
                </c:pt>
                <c:pt idx="7">
                  <c:v>445.28231992766968</c:v>
                </c:pt>
                <c:pt idx="8">
                  <c:v>395.65468534227659</c:v>
                </c:pt>
                <c:pt idx="9">
                  <c:v>263.17300528670194</c:v>
                </c:pt>
                <c:pt idx="10">
                  <c:v>256.40643221524988</c:v>
                </c:pt>
                <c:pt idx="11">
                  <c:v>265.03741385116177</c:v>
                </c:pt>
                <c:pt idx="12">
                  <c:v>251.32902228458627</c:v>
                </c:pt>
                <c:pt idx="13">
                  <c:v>263.5435216626459</c:v>
                </c:pt>
                <c:pt idx="14">
                  <c:v>308.49031780310776</c:v>
                </c:pt>
                <c:pt idx="15">
                  <c:v>338.04290322298868</c:v>
                </c:pt>
                <c:pt idx="16">
                  <c:v>374.77072713262567</c:v>
                </c:pt>
                <c:pt idx="17">
                  <c:v>433.37652506075699</c:v>
                </c:pt>
              </c:numCache>
            </c:numRef>
          </c:val>
          <c:smooth val="0"/>
          <c:extLst>
            <c:ext xmlns:c16="http://schemas.microsoft.com/office/drawing/2014/chart" uri="{C3380CC4-5D6E-409C-BE32-E72D297353CC}">
              <c16:uniqueId val="{00000002-94C4-4383-975E-DA775B55F08B}"/>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regiones'!$C$7:$C$25</c:f>
              <c:numCache>
                <c:formatCode>#,##0</c:formatCode>
                <c:ptCount val="19"/>
                <c:pt idx="0">
                  <c:v>1310</c:v>
                </c:pt>
                <c:pt idx="1">
                  <c:v>1277</c:v>
                </c:pt>
                <c:pt idx="2">
                  <c:v>1310</c:v>
                </c:pt>
                <c:pt idx="3">
                  <c:v>1277</c:v>
                </c:pt>
                <c:pt idx="4">
                  <c:v>1310</c:v>
                </c:pt>
                <c:pt idx="5">
                  <c:v>1277</c:v>
                </c:pt>
                <c:pt idx="6">
                  <c:v>1295</c:v>
                </c:pt>
                <c:pt idx="7">
                  <c:v>1270</c:v>
                </c:pt>
                <c:pt idx="8">
                  <c:v>1310</c:v>
                </c:pt>
                <c:pt idx="9">
                  <c:v>1297</c:v>
                </c:pt>
                <c:pt idx="10">
                  <c:v>1310</c:v>
                </c:pt>
                <c:pt idx="11">
                  <c:v>1297</c:v>
                </c:pt>
                <c:pt idx="12">
                  <c:v>1320</c:v>
                </c:pt>
                <c:pt idx="16">
                  <c:v>1320</c:v>
                </c:pt>
                <c:pt idx="17">
                  <c:v>1297</c:v>
                </c:pt>
                <c:pt idx="18">
                  <c:v>1350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regiones'!$D$7:$D$25</c:f>
              <c:numCache>
                <c:formatCode>#,##0</c:formatCode>
                <c:ptCount val="19"/>
                <c:pt idx="0">
                  <c:v>1290</c:v>
                </c:pt>
                <c:pt idx="1">
                  <c:v>1290</c:v>
                </c:pt>
                <c:pt idx="2">
                  <c:v>1266</c:v>
                </c:pt>
                <c:pt idx="4">
                  <c:v>1290</c:v>
                </c:pt>
                <c:pt idx="5">
                  <c:v>1290</c:v>
                </c:pt>
                <c:pt idx="6">
                  <c:v>1290</c:v>
                </c:pt>
                <c:pt idx="7">
                  <c:v>1309</c:v>
                </c:pt>
                <c:pt idx="8">
                  <c:v>1313</c:v>
                </c:pt>
                <c:pt idx="9">
                  <c:v>1257</c:v>
                </c:pt>
                <c:pt idx="10">
                  <c:v>1290</c:v>
                </c:pt>
                <c:pt idx="12">
                  <c:v>1326</c:v>
                </c:pt>
                <c:pt idx="13">
                  <c:v>1313</c:v>
                </c:pt>
                <c:pt idx="14">
                  <c:v>1305</c:v>
                </c:pt>
                <c:pt idx="15">
                  <c:v>1305</c:v>
                </c:pt>
                <c:pt idx="16">
                  <c:v>1311</c:v>
                </c:pt>
                <c:pt idx="17">
                  <c:v>1309</c:v>
                </c:pt>
                <c:pt idx="18">
                  <c:v>1328</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regiones'!$E$7:$E$25</c:f>
              <c:numCache>
                <c:formatCode>#,##0</c:formatCode>
                <c:ptCount val="19"/>
                <c:pt idx="0">
                  <c:v>1355.5</c:v>
                </c:pt>
                <c:pt idx="1">
                  <c:v>1308</c:v>
                </c:pt>
                <c:pt idx="2">
                  <c:v>1233</c:v>
                </c:pt>
                <c:pt idx="3">
                  <c:v>1280</c:v>
                </c:pt>
                <c:pt idx="4">
                  <c:v>1317.5</c:v>
                </c:pt>
                <c:pt idx="5">
                  <c:v>1250.5</c:v>
                </c:pt>
                <c:pt idx="6">
                  <c:v>1338</c:v>
                </c:pt>
                <c:pt idx="7">
                  <c:v>1276</c:v>
                </c:pt>
                <c:pt idx="8">
                  <c:v>1320.5</c:v>
                </c:pt>
                <c:pt idx="9">
                  <c:v>1300</c:v>
                </c:pt>
                <c:pt idx="10">
                  <c:v>1321.5</c:v>
                </c:pt>
                <c:pt idx="11">
                  <c:v>1274</c:v>
                </c:pt>
                <c:pt idx="12">
                  <c:v>1302</c:v>
                </c:pt>
                <c:pt idx="13">
                  <c:v>1299.5</c:v>
                </c:pt>
                <c:pt idx="14">
                  <c:v>1303</c:v>
                </c:pt>
                <c:pt idx="15">
                  <c:v>1303.5</c:v>
                </c:pt>
                <c:pt idx="16">
                  <c:v>1311.5</c:v>
                </c:pt>
                <c:pt idx="17">
                  <c:v>1300</c:v>
                </c:pt>
                <c:pt idx="18">
                  <c:v>1311.5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regiones'!$F$7:$F$25</c:f>
              <c:numCache>
                <c:formatCode>#,##0</c:formatCode>
                <c:ptCount val="19"/>
                <c:pt idx="0">
                  <c:v>1221.5</c:v>
                </c:pt>
                <c:pt idx="1">
                  <c:v>1246</c:v>
                </c:pt>
                <c:pt idx="2">
                  <c:v>1258</c:v>
                </c:pt>
                <c:pt idx="3">
                  <c:v>1236.5</c:v>
                </c:pt>
                <c:pt idx="4">
                  <c:v>1233</c:v>
                </c:pt>
                <c:pt idx="5">
                  <c:v>1251</c:v>
                </c:pt>
                <c:pt idx="6">
                  <c:v>1241</c:v>
                </c:pt>
                <c:pt idx="7">
                  <c:v>1228.5</c:v>
                </c:pt>
                <c:pt idx="8">
                  <c:v>1230</c:v>
                </c:pt>
                <c:pt idx="9">
                  <c:v>1248</c:v>
                </c:pt>
                <c:pt idx="10">
                  <c:v>1198.5</c:v>
                </c:pt>
                <c:pt idx="11">
                  <c:v>1286.5</c:v>
                </c:pt>
                <c:pt idx="12">
                  <c:v>1267</c:v>
                </c:pt>
                <c:pt idx="13">
                  <c:v>1247</c:v>
                </c:pt>
                <c:pt idx="14">
                  <c:v>1288.5</c:v>
                </c:pt>
                <c:pt idx="15">
                  <c:v>1279.5</c:v>
                </c:pt>
                <c:pt idx="16">
                  <c:v>1278.5</c:v>
                </c:pt>
                <c:pt idx="17">
                  <c:v>1269.5</c:v>
                </c:pt>
                <c:pt idx="18">
                  <c:v>1272.5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regiones'!$G$7:$G$25</c:f>
              <c:numCache>
                <c:formatCode>#,##0</c:formatCode>
                <c:ptCount val="19"/>
                <c:pt idx="0">
                  <c:v>1271</c:v>
                </c:pt>
                <c:pt idx="1">
                  <c:v>1276</c:v>
                </c:pt>
                <c:pt idx="2">
                  <c:v>1292</c:v>
                </c:pt>
                <c:pt idx="3">
                  <c:v>1274</c:v>
                </c:pt>
                <c:pt idx="4">
                  <c:v>1306</c:v>
                </c:pt>
                <c:pt idx="5">
                  <c:v>1221</c:v>
                </c:pt>
                <c:pt idx="6">
                  <c:v>1207</c:v>
                </c:pt>
                <c:pt idx="7">
                  <c:v>1067.5</c:v>
                </c:pt>
                <c:pt idx="8">
                  <c:v>1350</c:v>
                </c:pt>
                <c:pt idx="9">
                  <c:v>1173</c:v>
                </c:pt>
                <c:pt idx="10">
                  <c:v>1223</c:v>
                </c:pt>
                <c:pt idx="11">
                  <c:v>1198</c:v>
                </c:pt>
                <c:pt idx="12">
                  <c:v>1297</c:v>
                </c:pt>
                <c:pt idx="13">
                  <c:v>1480</c:v>
                </c:pt>
                <c:pt idx="14">
                  <c:v>1240</c:v>
                </c:pt>
                <c:pt idx="15">
                  <c:v>1258</c:v>
                </c:pt>
                <c:pt idx="16">
                  <c:v>1310</c:v>
                </c:pt>
                <c:pt idx="17">
                  <c:v>1312</c:v>
                </c:pt>
                <c:pt idx="18">
                  <c:v>1150</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regiones'!$H$7:$H$25</c:f>
              <c:numCache>
                <c:formatCode>#,##0</c:formatCode>
                <c:ptCount val="19"/>
                <c:pt idx="0">
                  <c:v>1290</c:v>
                </c:pt>
                <c:pt idx="1">
                  <c:v>1276</c:v>
                </c:pt>
                <c:pt idx="2">
                  <c:v>1393</c:v>
                </c:pt>
                <c:pt idx="3">
                  <c:v>1269.5</c:v>
                </c:pt>
                <c:pt idx="4">
                  <c:v>1283</c:v>
                </c:pt>
                <c:pt idx="5">
                  <c:v>1270</c:v>
                </c:pt>
                <c:pt idx="6">
                  <c:v>1278</c:v>
                </c:pt>
                <c:pt idx="7">
                  <c:v>1328.5</c:v>
                </c:pt>
                <c:pt idx="8">
                  <c:v>1315.5</c:v>
                </c:pt>
                <c:pt idx="9">
                  <c:v>1264.5</c:v>
                </c:pt>
                <c:pt idx="10">
                  <c:v>1322.5</c:v>
                </c:pt>
                <c:pt idx="11">
                  <c:v>1287</c:v>
                </c:pt>
                <c:pt idx="12">
                  <c:v>1281.5</c:v>
                </c:pt>
                <c:pt idx="13">
                  <c:v>1300</c:v>
                </c:pt>
                <c:pt idx="14">
                  <c:v>1292</c:v>
                </c:pt>
                <c:pt idx="15">
                  <c:v>1291</c:v>
                </c:pt>
                <c:pt idx="16">
                  <c:v>1301.5</c:v>
                </c:pt>
                <c:pt idx="17">
                  <c:v>1293.5</c:v>
                </c:pt>
                <c:pt idx="18">
                  <c:v>1300</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regiones'!$I$7:$I$25</c:f>
              <c:numCache>
                <c:formatCode>#,##0</c:formatCode>
                <c:ptCount val="19"/>
                <c:pt idx="1">
                  <c:v>1249</c:v>
                </c:pt>
                <c:pt idx="2">
                  <c:v>1190</c:v>
                </c:pt>
                <c:pt idx="3">
                  <c:v>1197</c:v>
                </c:pt>
                <c:pt idx="4">
                  <c:v>1180</c:v>
                </c:pt>
                <c:pt idx="5">
                  <c:v>1220</c:v>
                </c:pt>
                <c:pt idx="6">
                  <c:v>1215</c:v>
                </c:pt>
                <c:pt idx="7">
                  <c:v>1190</c:v>
                </c:pt>
                <c:pt idx="8">
                  <c:v>1207</c:v>
                </c:pt>
                <c:pt idx="9">
                  <c:v>1240</c:v>
                </c:pt>
                <c:pt idx="10">
                  <c:v>1081</c:v>
                </c:pt>
                <c:pt idx="11">
                  <c:v>1175.5</c:v>
                </c:pt>
                <c:pt idx="12">
                  <c:v>1209</c:v>
                </c:pt>
                <c:pt idx="13">
                  <c:v>1176.5</c:v>
                </c:pt>
                <c:pt idx="14">
                  <c:v>1186</c:v>
                </c:pt>
                <c:pt idx="15">
                  <c:v>1167.5</c:v>
                </c:pt>
                <c:pt idx="16">
                  <c:v>1202</c:v>
                </c:pt>
                <c:pt idx="17">
                  <c:v>1196</c:v>
                </c:pt>
                <c:pt idx="18">
                  <c:v>1140</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regiones'!$J$7:$J$25</c:f>
              <c:numCache>
                <c:formatCode>#,##0</c:formatCode>
                <c:ptCount val="19"/>
                <c:pt idx="0">
                  <c:v>1155.5</c:v>
                </c:pt>
                <c:pt idx="1">
                  <c:v>1153.5</c:v>
                </c:pt>
                <c:pt idx="2">
                  <c:v>1107.5</c:v>
                </c:pt>
                <c:pt idx="3">
                  <c:v>1203</c:v>
                </c:pt>
                <c:pt idx="4">
                  <c:v>1210.5</c:v>
                </c:pt>
                <c:pt idx="5">
                  <c:v>1183.5</c:v>
                </c:pt>
                <c:pt idx="6">
                  <c:v>1189</c:v>
                </c:pt>
                <c:pt idx="7">
                  <c:v>1193.5</c:v>
                </c:pt>
                <c:pt idx="8">
                  <c:v>1236</c:v>
                </c:pt>
                <c:pt idx="9">
                  <c:v>1210</c:v>
                </c:pt>
                <c:pt idx="10">
                  <c:v>1249.5</c:v>
                </c:pt>
                <c:pt idx="11">
                  <c:v>1226</c:v>
                </c:pt>
                <c:pt idx="12">
                  <c:v>1272.5</c:v>
                </c:pt>
                <c:pt idx="13">
                  <c:v>1228.5</c:v>
                </c:pt>
                <c:pt idx="14">
                  <c:v>1223</c:v>
                </c:pt>
                <c:pt idx="15">
                  <c:v>1220</c:v>
                </c:pt>
                <c:pt idx="16">
                  <c:v>1267.5</c:v>
                </c:pt>
                <c:pt idx="17">
                  <c:v>1280.5</c:v>
                </c:pt>
                <c:pt idx="18">
                  <c:v>1244</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regiones'!$K$7:$K$25</c:f>
              <c:numCache>
                <c:formatCode>#,##0</c:formatCode>
                <c:ptCount val="19"/>
                <c:pt idx="0">
                  <c:v>1285</c:v>
                </c:pt>
                <c:pt idx="1">
                  <c:v>1277</c:v>
                </c:pt>
                <c:pt idx="2">
                  <c:v>1287</c:v>
                </c:pt>
                <c:pt idx="3">
                  <c:v>1290</c:v>
                </c:pt>
                <c:pt idx="4">
                  <c:v>1286.5</c:v>
                </c:pt>
                <c:pt idx="5">
                  <c:v>1280</c:v>
                </c:pt>
                <c:pt idx="6">
                  <c:v>1290</c:v>
                </c:pt>
                <c:pt idx="7">
                  <c:v>1290</c:v>
                </c:pt>
                <c:pt idx="8">
                  <c:v>1312</c:v>
                </c:pt>
                <c:pt idx="9">
                  <c:v>1275.5</c:v>
                </c:pt>
                <c:pt idx="10">
                  <c:v>1273.5</c:v>
                </c:pt>
                <c:pt idx="11">
                  <c:v>1282.5</c:v>
                </c:pt>
                <c:pt idx="12">
                  <c:v>1277.5</c:v>
                </c:pt>
                <c:pt idx="13">
                  <c:v>1254</c:v>
                </c:pt>
                <c:pt idx="14">
                  <c:v>1282</c:v>
                </c:pt>
                <c:pt idx="15">
                  <c:v>1275</c:v>
                </c:pt>
                <c:pt idx="16">
                  <c:v>1259</c:v>
                </c:pt>
                <c:pt idx="17">
                  <c:v>1280.5</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9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regiones'!$L$7:$L$25</c:f>
              <c:numCache>
                <c:formatCode>#,##0</c:formatCode>
                <c:ptCount val="19"/>
                <c:pt idx="0">
                  <c:v>575</c:v>
                </c:pt>
                <c:pt idx="1">
                  <c:v>575</c:v>
                </c:pt>
                <c:pt idx="2">
                  <c:v>575</c:v>
                </c:pt>
                <c:pt idx="3">
                  <c:v>585.5</c:v>
                </c:pt>
                <c:pt idx="5">
                  <c:v>619</c:v>
                </c:pt>
                <c:pt idx="6">
                  <c:v>637.5</c:v>
                </c:pt>
                <c:pt idx="7">
                  <c:v>625</c:v>
                </c:pt>
                <c:pt idx="8">
                  <c:v>625</c:v>
                </c:pt>
                <c:pt idx="9">
                  <c:v>625</c:v>
                </c:pt>
                <c:pt idx="10">
                  <c:v>725</c:v>
                </c:pt>
                <c:pt idx="11">
                  <c:v>775</c:v>
                </c:pt>
                <c:pt idx="12">
                  <c:v>675</c:v>
                </c:pt>
                <c:pt idx="16">
                  <c:v>775</c:v>
                </c:pt>
                <c:pt idx="17">
                  <c:v>750</c:v>
                </c:pt>
                <c:pt idx="18">
                  <c:v>750</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regiones'!$M$7:$M$25</c:f>
              <c:numCache>
                <c:formatCode>#,##0</c:formatCode>
                <c:ptCount val="19"/>
                <c:pt idx="0">
                  <c:v>519</c:v>
                </c:pt>
                <c:pt idx="1">
                  <c:v>539</c:v>
                </c:pt>
                <c:pt idx="2">
                  <c:v>540</c:v>
                </c:pt>
                <c:pt idx="4">
                  <c:v>558</c:v>
                </c:pt>
                <c:pt idx="5">
                  <c:v>574</c:v>
                </c:pt>
                <c:pt idx="6">
                  <c:v>598</c:v>
                </c:pt>
                <c:pt idx="7">
                  <c:v>619</c:v>
                </c:pt>
                <c:pt idx="8">
                  <c:v>661</c:v>
                </c:pt>
                <c:pt idx="9">
                  <c:v>685</c:v>
                </c:pt>
                <c:pt idx="10">
                  <c:v>685</c:v>
                </c:pt>
                <c:pt idx="12">
                  <c:v>673</c:v>
                </c:pt>
                <c:pt idx="13">
                  <c:v>671</c:v>
                </c:pt>
                <c:pt idx="14">
                  <c:v>659.5</c:v>
                </c:pt>
                <c:pt idx="15">
                  <c:v>664</c:v>
                </c:pt>
                <c:pt idx="16">
                  <c:v>646</c:v>
                </c:pt>
                <c:pt idx="17">
                  <c:v>670</c:v>
                </c:pt>
                <c:pt idx="18">
                  <c:v>683</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regiones'!$N$7:$N$25</c:f>
              <c:numCache>
                <c:formatCode>#,##0</c:formatCode>
                <c:ptCount val="19"/>
                <c:pt idx="0">
                  <c:v>463</c:v>
                </c:pt>
                <c:pt idx="1">
                  <c:v>433</c:v>
                </c:pt>
                <c:pt idx="2">
                  <c:v>455.5</c:v>
                </c:pt>
                <c:pt idx="3">
                  <c:v>475</c:v>
                </c:pt>
                <c:pt idx="4">
                  <c:v>487.5</c:v>
                </c:pt>
                <c:pt idx="5">
                  <c:v>513</c:v>
                </c:pt>
                <c:pt idx="6">
                  <c:v>515</c:v>
                </c:pt>
                <c:pt idx="7">
                  <c:v>490.5</c:v>
                </c:pt>
                <c:pt idx="8">
                  <c:v>506</c:v>
                </c:pt>
                <c:pt idx="9">
                  <c:v>535</c:v>
                </c:pt>
                <c:pt idx="10">
                  <c:v>508</c:v>
                </c:pt>
                <c:pt idx="11">
                  <c:v>548</c:v>
                </c:pt>
                <c:pt idx="12">
                  <c:v>528</c:v>
                </c:pt>
                <c:pt idx="13">
                  <c:v>503</c:v>
                </c:pt>
                <c:pt idx="14">
                  <c:v>513</c:v>
                </c:pt>
                <c:pt idx="15">
                  <c:v>503</c:v>
                </c:pt>
                <c:pt idx="16">
                  <c:v>545</c:v>
                </c:pt>
                <c:pt idx="17">
                  <c:v>473</c:v>
                </c:pt>
                <c:pt idx="18">
                  <c:v>508.5</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regiones'!$O$7:$O$25</c:f>
              <c:numCache>
                <c:formatCode>#,##0</c:formatCode>
                <c:ptCount val="19"/>
                <c:pt idx="0">
                  <c:v>571</c:v>
                </c:pt>
                <c:pt idx="1">
                  <c:v>576</c:v>
                </c:pt>
                <c:pt idx="2">
                  <c:v>590</c:v>
                </c:pt>
                <c:pt idx="3">
                  <c:v>583.5</c:v>
                </c:pt>
                <c:pt idx="4">
                  <c:v>598</c:v>
                </c:pt>
                <c:pt idx="5">
                  <c:v>578.5</c:v>
                </c:pt>
                <c:pt idx="6">
                  <c:v>604.5</c:v>
                </c:pt>
                <c:pt idx="7">
                  <c:v>605</c:v>
                </c:pt>
                <c:pt idx="8">
                  <c:v>644</c:v>
                </c:pt>
                <c:pt idx="9">
                  <c:v>603</c:v>
                </c:pt>
                <c:pt idx="10">
                  <c:v>619</c:v>
                </c:pt>
                <c:pt idx="11">
                  <c:v>635.5</c:v>
                </c:pt>
                <c:pt idx="12">
                  <c:v>660</c:v>
                </c:pt>
                <c:pt idx="13">
                  <c:v>630.5</c:v>
                </c:pt>
                <c:pt idx="14">
                  <c:v>623.5</c:v>
                </c:pt>
                <c:pt idx="15">
                  <c:v>600.5</c:v>
                </c:pt>
                <c:pt idx="16">
                  <c:v>641</c:v>
                </c:pt>
                <c:pt idx="17">
                  <c:v>615</c:v>
                </c:pt>
                <c:pt idx="18">
                  <c:v>791</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regiones'!$P$7:$P$25</c:f>
              <c:numCache>
                <c:formatCode>#,##0</c:formatCode>
                <c:ptCount val="19"/>
                <c:pt idx="0">
                  <c:v>571</c:v>
                </c:pt>
                <c:pt idx="1">
                  <c:v>566.5</c:v>
                </c:pt>
                <c:pt idx="2">
                  <c:v>593.5</c:v>
                </c:pt>
                <c:pt idx="3">
                  <c:v>577</c:v>
                </c:pt>
                <c:pt idx="4">
                  <c:v>649.5</c:v>
                </c:pt>
                <c:pt idx="5">
                  <c:v>632</c:v>
                </c:pt>
                <c:pt idx="6">
                  <c:v>653</c:v>
                </c:pt>
                <c:pt idx="7">
                  <c:v>633.5</c:v>
                </c:pt>
                <c:pt idx="8">
                  <c:v>590.5</c:v>
                </c:pt>
                <c:pt idx="9">
                  <c:v>603</c:v>
                </c:pt>
                <c:pt idx="10">
                  <c:v>646</c:v>
                </c:pt>
                <c:pt idx="11">
                  <c:v>649</c:v>
                </c:pt>
                <c:pt idx="12">
                  <c:v>696</c:v>
                </c:pt>
                <c:pt idx="13">
                  <c:v>679</c:v>
                </c:pt>
                <c:pt idx="14">
                  <c:v>612.5</c:v>
                </c:pt>
                <c:pt idx="15">
                  <c:v>646</c:v>
                </c:pt>
                <c:pt idx="16">
                  <c:v>598.5</c:v>
                </c:pt>
                <c:pt idx="17">
                  <c:v>636</c:v>
                </c:pt>
                <c:pt idx="18">
                  <c:v>621</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regiones'!$Q$7:$Q$25</c:f>
              <c:numCache>
                <c:formatCode>#,##0</c:formatCode>
                <c:ptCount val="19"/>
                <c:pt idx="1">
                  <c:v>429</c:v>
                </c:pt>
                <c:pt idx="2">
                  <c:v>375</c:v>
                </c:pt>
                <c:pt idx="3">
                  <c:v>425</c:v>
                </c:pt>
                <c:pt idx="4">
                  <c:v>404</c:v>
                </c:pt>
                <c:pt idx="5">
                  <c:v>425</c:v>
                </c:pt>
                <c:pt idx="6">
                  <c:v>417</c:v>
                </c:pt>
                <c:pt idx="7">
                  <c:v>438</c:v>
                </c:pt>
                <c:pt idx="8">
                  <c:v>375</c:v>
                </c:pt>
                <c:pt idx="9">
                  <c:v>425</c:v>
                </c:pt>
                <c:pt idx="10">
                  <c:v>437.5</c:v>
                </c:pt>
                <c:pt idx="11">
                  <c:v>425</c:v>
                </c:pt>
                <c:pt idx="12">
                  <c:v>328</c:v>
                </c:pt>
                <c:pt idx="13">
                  <c:v>525</c:v>
                </c:pt>
                <c:pt idx="14">
                  <c:v>375</c:v>
                </c:pt>
                <c:pt idx="15">
                  <c:v>475</c:v>
                </c:pt>
                <c:pt idx="16">
                  <c:v>375</c:v>
                </c:pt>
                <c:pt idx="17">
                  <c:v>521</c:v>
                </c:pt>
                <c:pt idx="18">
                  <c:v>525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regiones'!$R$7:$R$25</c:f>
              <c:numCache>
                <c:formatCode>#,##0</c:formatCode>
                <c:ptCount val="19"/>
                <c:pt idx="2">
                  <c:v>400</c:v>
                </c:pt>
                <c:pt idx="4">
                  <c:v>400</c:v>
                </c:pt>
                <c:pt idx="5">
                  <c:v>400</c:v>
                </c:pt>
                <c:pt idx="8">
                  <c:v>450</c:v>
                </c:pt>
                <c:pt idx="9">
                  <c:v>450</c:v>
                </c:pt>
                <c:pt idx="10">
                  <c:v>450</c:v>
                </c:pt>
                <c:pt idx="11">
                  <c:v>469</c:v>
                </c:pt>
                <c:pt idx="12">
                  <c:v>455.5</c:v>
                </c:pt>
                <c:pt idx="13">
                  <c:v>508</c:v>
                </c:pt>
                <c:pt idx="14">
                  <c:v>496</c:v>
                </c:pt>
                <c:pt idx="15">
                  <c:v>499</c:v>
                </c:pt>
                <c:pt idx="16">
                  <c:v>487.5</c:v>
                </c:pt>
                <c:pt idx="17">
                  <c:v>506.5</c:v>
                </c:pt>
                <c:pt idx="18">
                  <c:v>575</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regiones'!$S$7:$S$25</c:f>
              <c:numCache>
                <c:formatCode>#,##0</c:formatCode>
                <c:ptCount val="19"/>
                <c:pt idx="0">
                  <c:v>475</c:v>
                </c:pt>
                <c:pt idx="1">
                  <c:v>487</c:v>
                </c:pt>
                <c:pt idx="2">
                  <c:v>483</c:v>
                </c:pt>
                <c:pt idx="3">
                  <c:v>480</c:v>
                </c:pt>
                <c:pt idx="4">
                  <c:v>537</c:v>
                </c:pt>
                <c:pt idx="5">
                  <c:v>480</c:v>
                </c:pt>
                <c:pt idx="6">
                  <c:v>525</c:v>
                </c:pt>
                <c:pt idx="7">
                  <c:v>450</c:v>
                </c:pt>
                <c:pt idx="8">
                  <c:v>520</c:v>
                </c:pt>
                <c:pt idx="9">
                  <c:v>550</c:v>
                </c:pt>
                <c:pt idx="10">
                  <c:v>594</c:v>
                </c:pt>
                <c:pt idx="11">
                  <c:v>848.5</c:v>
                </c:pt>
                <c:pt idx="12">
                  <c:v>822.5</c:v>
                </c:pt>
                <c:pt idx="13">
                  <c:v>700.5</c:v>
                </c:pt>
                <c:pt idx="14">
                  <c:v>646</c:v>
                </c:pt>
                <c:pt idx="15">
                  <c:v>692.5</c:v>
                </c:pt>
                <c:pt idx="16">
                  <c:v>629</c:v>
                </c:pt>
                <c:pt idx="17">
                  <c:v>740</c:v>
                </c:pt>
                <c:pt idx="18">
                  <c:v>775</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44414</c:v>
                </c:pt>
                <c:pt idx="1">
                  <c:v>44421</c:v>
                </c:pt>
                <c:pt idx="2">
                  <c:v>44428</c:v>
                </c:pt>
                <c:pt idx="3">
                  <c:v>44435</c:v>
                </c:pt>
                <c:pt idx="4">
                  <c:v>44442</c:v>
                </c:pt>
                <c:pt idx="5">
                  <c:v>44449</c:v>
                </c:pt>
                <c:pt idx="6">
                  <c:v>44456</c:v>
                </c:pt>
                <c:pt idx="7">
                  <c:v>44463</c:v>
                </c:pt>
                <c:pt idx="8">
                  <c:v>44470</c:v>
                </c:pt>
                <c:pt idx="9">
                  <c:v>44477</c:v>
                </c:pt>
                <c:pt idx="10">
                  <c:v>44484</c:v>
                </c:pt>
                <c:pt idx="11">
                  <c:v>44491</c:v>
                </c:pt>
                <c:pt idx="12">
                  <c:v>44498</c:v>
                </c:pt>
                <c:pt idx="13">
                  <c:v>44505</c:v>
                </c:pt>
                <c:pt idx="14">
                  <c:v>44512</c:v>
                </c:pt>
                <c:pt idx="15">
                  <c:v>44519</c:v>
                </c:pt>
                <c:pt idx="16">
                  <c:v>44526</c:v>
                </c:pt>
                <c:pt idx="17">
                  <c:v>44533</c:v>
                </c:pt>
                <c:pt idx="18">
                  <c:v>44540</c:v>
                </c:pt>
              </c:numCache>
            </c:numRef>
          </c:cat>
          <c:val>
            <c:numRef>
              <c:f>'precio minorista regiones'!$T$7:$T$25</c:f>
              <c:numCache>
                <c:formatCode>#,##0</c:formatCode>
                <c:ptCount val="19"/>
                <c:pt idx="0">
                  <c:v>500</c:v>
                </c:pt>
                <c:pt idx="2">
                  <c:v>500</c:v>
                </c:pt>
                <c:pt idx="3">
                  <c:v>500</c:v>
                </c:pt>
                <c:pt idx="4">
                  <c:v>500</c:v>
                </c:pt>
                <c:pt idx="5">
                  <c:v>500</c:v>
                </c:pt>
                <c:pt idx="6">
                  <c:v>500</c:v>
                </c:pt>
                <c:pt idx="7">
                  <c:v>500</c:v>
                </c:pt>
                <c:pt idx="8">
                  <c:v>500</c:v>
                </c:pt>
                <c:pt idx="9">
                  <c:v>550</c:v>
                </c:pt>
                <c:pt idx="10">
                  <c:v>583.5</c:v>
                </c:pt>
                <c:pt idx="11">
                  <c:v>583.5</c:v>
                </c:pt>
                <c:pt idx="12">
                  <c:v>583.5</c:v>
                </c:pt>
                <c:pt idx="13">
                  <c:v>525</c:v>
                </c:pt>
                <c:pt idx="14">
                  <c:v>525</c:v>
                </c:pt>
                <c:pt idx="15">
                  <c:v>525</c:v>
                </c:pt>
                <c:pt idx="16">
                  <c:v>525</c:v>
                </c:pt>
                <c:pt idx="17">
                  <c:v>900</c:v>
                </c:pt>
                <c:pt idx="18">
                  <c:v>600</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rend'!$C$7:$C$26</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'sup, prod y rend'!$D$7:$D$26</c:f>
              <c:numCache>
                <c:formatCode>#,##0</c:formatCode>
                <c:ptCount val="20"/>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44145</c:v>
                </c:pt>
                <c:pt idx="18">
                  <c:v>36329</c:v>
                </c:pt>
                <c:pt idx="19">
                  <c:v>35898</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rend'!$C$7:$C$26</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'sup, prod y rend'!$E$7:$E$26</c:f>
              <c:numCache>
                <c:formatCode>#,##0</c:formatCode>
                <c:ptCount val="20"/>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1288153.6000000001</c:v>
                </c:pt>
                <c:pt idx="18">
                  <c:v>994507.8</c:v>
                </c:pt>
                <c:pt idx="19">
                  <c:v>1022830.4244829395</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47881213045E-2"/>
          <c:y val="0.11053775404088732"/>
          <c:w val="0.90340611863100251"/>
          <c:h val="0.72217062929245601"/>
        </c:manualLayout>
      </c:layout>
      <c:barChart>
        <c:barDir val="col"/>
        <c:grouping val="clustered"/>
        <c:varyColors val="0"/>
        <c:ser>
          <c:idx val="0"/>
          <c:order val="0"/>
          <c:tx>
            <c:strRef>
              <c:f>'sup región'!$B$23</c:f>
              <c:strCache>
                <c:ptCount val="1"/>
                <c:pt idx="0">
                  <c:v>2018/19</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0-D232-413C-BDB7-51A66E8779FE}"/>
            </c:ext>
          </c:extLst>
        </c:ser>
        <c:ser>
          <c:idx val="1"/>
          <c:order val="1"/>
          <c:tx>
            <c:strRef>
              <c:f>'sup región'!$B$24</c:f>
              <c:strCache>
                <c:ptCount val="1"/>
                <c:pt idx="0">
                  <c:v>2019/20</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1-D232-413C-BDB7-51A66E8779FE}"/>
            </c:ext>
          </c:extLst>
        </c:ser>
        <c:ser>
          <c:idx val="2"/>
          <c:order val="2"/>
          <c:tx>
            <c:strRef>
              <c:f>'sup región'!$B$25</c:f>
              <c:strCache>
                <c:ptCount val="1"/>
                <c:pt idx="0">
                  <c:v>2020/21</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región'!$C$25:$L$25</c:f>
              <c:numCache>
                <c:formatCode>#,##0</c:formatCode>
                <c:ptCount val="10"/>
                <c:pt idx="0">
                  <c:v>1825</c:v>
                </c:pt>
                <c:pt idx="1">
                  <c:v>608</c:v>
                </c:pt>
                <c:pt idx="2">
                  <c:v>1254</c:v>
                </c:pt>
                <c:pt idx="3">
                  <c:v>1041</c:v>
                </c:pt>
                <c:pt idx="4">
                  <c:v>3315</c:v>
                </c:pt>
                <c:pt idx="5">
                  <c:v>2369</c:v>
                </c:pt>
                <c:pt idx="6">
                  <c:v>4379</c:v>
                </c:pt>
                <c:pt idx="7">
                  <c:v>9061</c:v>
                </c:pt>
                <c:pt idx="8">
                  <c:v>3047</c:v>
                </c:pt>
                <c:pt idx="9">
                  <c:v>8743</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región'!$B$23</c:f>
              <c:strCache>
                <c:ptCount val="1"/>
                <c:pt idx="0">
                  <c:v>2018/19</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0-2054-4FCF-A488-FD3AD9AFE4B2}"/>
            </c:ext>
          </c:extLst>
        </c:ser>
        <c:ser>
          <c:idx val="1"/>
          <c:order val="1"/>
          <c:tx>
            <c:strRef>
              <c:f>'prod región'!$B$24</c:f>
              <c:strCache>
                <c:ptCount val="1"/>
                <c:pt idx="0">
                  <c:v>2019/20</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44507.3</c:v>
                </c:pt>
                <c:pt idx="1">
                  <c:v>2773.3</c:v>
                </c:pt>
                <c:pt idx="2">
                  <c:v>76896.3</c:v>
                </c:pt>
                <c:pt idx="3">
                  <c:v>10483.700000000001</c:v>
                </c:pt>
                <c:pt idx="4">
                  <c:v>134541.5</c:v>
                </c:pt>
                <c:pt idx="5">
                  <c:v>49826.5</c:v>
                </c:pt>
                <c:pt idx="6">
                  <c:v>32644</c:v>
                </c:pt>
                <c:pt idx="7">
                  <c:v>349145.3</c:v>
                </c:pt>
                <c:pt idx="8">
                  <c:v>118618.9</c:v>
                </c:pt>
                <c:pt idx="9">
                  <c:v>462451.4</c:v>
                </c:pt>
              </c:numCache>
            </c:numRef>
          </c:val>
          <c:extLst>
            <c:ext xmlns:c16="http://schemas.microsoft.com/office/drawing/2014/chart" uri="{C3380CC4-5D6E-409C-BE32-E72D297353CC}">
              <c16:uniqueId val="{00000001-2054-4FCF-A488-FD3AD9AFE4B2}"/>
            </c:ext>
          </c:extLst>
        </c:ser>
        <c:ser>
          <c:idx val="2"/>
          <c:order val="2"/>
          <c:tx>
            <c:strRef>
              <c:f>'prod región'!$B$25</c:f>
              <c:strCache>
                <c:ptCount val="1"/>
                <c:pt idx="0">
                  <c:v>2020/21</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región'!$C$25:$L$25</c:f>
              <c:numCache>
                <c:formatCode>#,##0</c:formatCode>
                <c:ptCount val="10"/>
                <c:pt idx="0">
                  <c:v>53923.9</c:v>
                </c:pt>
                <c:pt idx="1">
                  <c:v>10978.3</c:v>
                </c:pt>
                <c:pt idx="2">
                  <c:v>27533.1</c:v>
                </c:pt>
                <c:pt idx="3">
                  <c:v>15776.8</c:v>
                </c:pt>
                <c:pt idx="4">
                  <c:v>60045.8</c:v>
                </c:pt>
                <c:pt idx="5">
                  <c:v>32786.699999999997</c:v>
                </c:pt>
                <c:pt idx="6">
                  <c:v>50630.1</c:v>
                </c:pt>
                <c:pt idx="7">
                  <c:v>209525.8</c:v>
                </c:pt>
                <c:pt idx="8">
                  <c:v>149235.9</c:v>
                </c:pt>
                <c:pt idx="9">
                  <c:v>377806</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56244</xdr:colOff>
      <xdr:row>28</xdr:row>
      <xdr:rowOff>6804</xdr:rowOff>
    </xdr:from>
    <xdr:to>
      <xdr:col>6</xdr:col>
      <xdr:colOff>1161144</xdr:colOff>
      <xdr:row>50</xdr:row>
      <xdr:rowOff>94113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49</xdr:row>
      <xdr:rowOff>27210</xdr:rowOff>
    </xdr:from>
    <xdr:to>
      <xdr:col>3</xdr:col>
      <xdr:colOff>1231447</xdr:colOff>
      <xdr:row>50</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90715</xdr:colOff>
      <xdr:row>26</xdr:row>
      <xdr:rowOff>45699</xdr:rowOff>
    </xdr:from>
    <xdr:to>
      <xdr:col>12</xdr:col>
      <xdr:colOff>662215</xdr:colOff>
      <xdr:row>47</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46</xdr:row>
      <xdr:rowOff>40821</xdr:rowOff>
    </xdr:from>
    <xdr:to>
      <xdr:col>5</xdr:col>
      <xdr:colOff>362851</xdr:colOff>
      <xdr:row>47</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26</xdr:row>
      <xdr:rowOff>67468</xdr:rowOff>
    </xdr:from>
    <xdr:to>
      <xdr:col>12</xdr:col>
      <xdr:colOff>653144</xdr:colOff>
      <xdr:row>49</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48</xdr:row>
      <xdr:rowOff>6804</xdr:rowOff>
    </xdr:from>
    <xdr:to>
      <xdr:col>5</xdr:col>
      <xdr:colOff>408214</xdr:colOff>
      <xdr:row>49</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26</xdr:row>
      <xdr:rowOff>7143</xdr:rowOff>
    </xdr:from>
    <xdr:to>
      <xdr:col>12</xdr:col>
      <xdr:colOff>689429</xdr:colOff>
      <xdr:row>47</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46</xdr:row>
      <xdr:rowOff>13606</xdr:rowOff>
    </xdr:from>
    <xdr:to>
      <xdr:col>5</xdr:col>
      <xdr:colOff>251732</xdr:colOff>
      <xdr:row>47</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47628</xdr:colOff>
      <xdr:row>36</xdr:row>
      <xdr:rowOff>31752</xdr:rowOff>
    </xdr:from>
    <xdr:to>
      <xdr:col>11</xdr:col>
      <xdr:colOff>777878</xdr:colOff>
      <xdr:row>56</xdr:row>
      <xdr:rowOff>119064</xdr:rowOff>
    </xdr:to>
    <xdr:graphicFrame macro="">
      <xdr:nvGraphicFramePr>
        <xdr:cNvPr id="5" name="Gráfico 4">
          <a:extLst>
            <a:ext uri="{FF2B5EF4-FFF2-40B4-BE49-F238E27FC236}">
              <a16:creationId xmlns:a16="http://schemas.microsoft.com/office/drawing/2014/main" id="{58084DD2-3A1A-4D14-8B5C-6BDC292F9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5099</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00349"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62139</xdr:rowOff>
    </xdr:from>
    <xdr:to>
      <xdr:col>13</xdr:col>
      <xdr:colOff>39004</xdr:colOff>
      <xdr:row>59</xdr:row>
      <xdr:rowOff>14515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44450</xdr:colOff>
      <xdr:row>22</xdr:row>
      <xdr:rowOff>101600</xdr:rowOff>
    </xdr:from>
    <xdr:to>
      <xdr:col>9</xdr:col>
      <xdr:colOff>704700</xdr:colOff>
      <xdr:row>45</xdr:row>
      <xdr:rowOff>88263</xdr:rowOff>
    </xdr:to>
    <xdr:graphicFrame macro="">
      <xdr:nvGraphicFramePr>
        <xdr:cNvPr id="3" name="Gráfico 1">
          <a:extLst>
            <a:ext uri="{FF2B5EF4-FFF2-40B4-BE49-F238E27FC236}">
              <a16:creationId xmlns:a16="http://schemas.microsoft.com/office/drawing/2014/main" id="{700A6FE5-CB81-4950-9B10-BFABB2E9E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heetViews>
  <sheetFormatPr baseColWidth="10" defaultColWidth="10.81640625" defaultRowHeight="14.5"/>
  <cols>
    <col min="1" max="9" width="10.81640625" style="43" customWidth="1"/>
    <col min="10" max="16" width="10.81640625" style="43"/>
    <col min="17" max="17" width="10.81640625" style="43" customWidth="1"/>
    <col min="18" max="26" width="10.81640625" style="43"/>
    <col min="27" max="27" width="10.81640625" style="43" customWidth="1"/>
    <col min="28" max="16384" width="10.81640625" style="43"/>
  </cols>
  <sheetData>
    <row r="1" spans="1:10">
      <c r="A1" s="46"/>
    </row>
    <row r="2" spans="1:10">
      <c r="B2"/>
    </row>
    <row r="13" spans="1:10" ht="25">
      <c r="F13" s="47"/>
      <c r="G13" s="47"/>
      <c r="H13" s="48"/>
      <c r="I13" s="48"/>
      <c r="J13" s="48"/>
    </row>
    <row r="14" spans="1:10">
      <c r="E14" s="44"/>
      <c r="F14" s="44"/>
      <c r="G14" s="44"/>
    </row>
    <row r="15" spans="1:10" ht="15.5">
      <c r="E15" s="49"/>
      <c r="F15" s="50"/>
      <c r="G15" s="50"/>
      <c r="H15" s="51"/>
      <c r="I15" s="51"/>
      <c r="J15" s="51"/>
    </row>
    <row r="23" spans="4:4" ht="25">
      <c r="D23" s="47" t="s">
        <v>0</v>
      </c>
    </row>
    <row r="46" spans="4:6" ht="15.5">
      <c r="D46" s="298"/>
      <c r="E46" s="299"/>
      <c r="F46" s="299"/>
    </row>
    <row r="49" spans="4:5" ht="15.5">
      <c r="D49" s="300" t="s">
        <v>263</v>
      </c>
      <c r="E49" s="300"/>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1640625" defaultRowHeight="12.5"/>
  <cols>
    <col min="1" max="1" width="1.7265625" style="26" customWidth="1"/>
    <col min="2" max="2" width="9.1796875" style="26" customWidth="1"/>
    <col min="3" max="7" width="10.26953125" style="26" customWidth="1"/>
    <col min="8" max="8" width="10.26953125" style="118" customWidth="1"/>
    <col min="9" max="16" width="10.26953125" style="26" customWidth="1"/>
    <col min="17" max="17" width="10.26953125" style="118" customWidth="1"/>
    <col min="18" max="20" width="10.26953125" style="26" customWidth="1"/>
    <col min="21" max="21" width="2.1796875" style="26" customWidth="1"/>
    <col min="22" max="22" width="10.81640625" style="26"/>
    <col min="23" max="23" width="10.81640625" style="86" customWidth="1"/>
    <col min="24" max="24" width="10.81640625" style="171" hidden="1" customWidth="1"/>
    <col min="25" max="25" width="9.26953125" style="171" hidden="1" customWidth="1"/>
    <col min="26" max="26" width="13" style="171" hidden="1" customWidth="1"/>
    <col min="27" max="27" width="13.1796875" style="171" hidden="1" customWidth="1"/>
    <col min="28" max="28" width="7.1796875" style="171" hidden="1" customWidth="1"/>
    <col min="29" max="29" width="8.1796875" style="171" hidden="1" customWidth="1"/>
    <col min="30" max="30" width="9.26953125" style="171" hidden="1" customWidth="1"/>
    <col min="31" max="31" width="15.7265625" style="171" hidden="1" customWidth="1"/>
    <col min="32" max="32" width="13.1796875" style="171" hidden="1" customWidth="1"/>
    <col min="33" max="33" width="10.81640625" style="86"/>
    <col min="34" max="16384" width="10.81640625" style="26"/>
  </cols>
  <sheetData>
    <row r="1" spans="1:32" ht="8.25" customHeight="1">
      <c r="A1" s="118" t="s">
        <v>101</v>
      </c>
      <c r="B1" s="118"/>
      <c r="C1" s="118"/>
      <c r="D1" s="118"/>
      <c r="E1" s="118"/>
      <c r="F1" s="118"/>
      <c r="G1" s="118"/>
      <c r="I1" s="118"/>
      <c r="J1" s="118"/>
      <c r="K1" s="118"/>
      <c r="L1" s="118"/>
      <c r="M1" s="118"/>
      <c r="N1" s="118"/>
      <c r="O1" s="118"/>
      <c r="P1" s="118"/>
      <c r="R1" s="118"/>
      <c r="S1" s="118"/>
      <c r="T1" s="118"/>
      <c r="U1" s="118"/>
      <c r="V1" s="118"/>
    </row>
    <row r="2" spans="1:32" ht="13">
      <c r="A2" s="118"/>
      <c r="B2" s="318" t="s">
        <v>102</v>
      </c>
      <c r="C2" s="318"/>
      <c r="D2" s="318"/>
      <c r="E2" s="318"/>
      <c r="F2" s="318"/>
      <c r="G2" s="318"/>
      <c r="H2" s="318"/>
      <c r="I2" s="318"/>
      <c r="J2" s="318"/>
      <c r="K2" s="318"/>
      <c r="L2" s="318"/>
      <c r="M2" s="318"/>
      <c r="N2" s="318"/>
      <c r="O2" s="318"/>
      <c r="P2" s="318"/>
      <c r="Q2" s="318"/>
      <c r="R2" s="318"/>
      <c r="S2" s="318"/>
      <c r="T2" s="318"/>
      <c r="U2" s="198"/>
      <c r="V2" s="28" t="s">
        <v>7</v>
      </c>
    </row>
    <row r="3" spans="1:32" ht="13">
      <c r="A3" s="118"/>
      <c r="B3" s="318" t="s">
        <v>28</v>
      </c>
      <c r="C3" s="318"/>
      <c r="D3" s="318"/>
      <c r="E3" s="318"/>
      <c r="F3" s="318"/>
      <c r="G3" s="318"/>
      <c r="H3" s="318"/>
      <c r="I3" s="318"/>
      <c r="J3" s="318"/>
      <c r="K3" s="318"/>
      <c r="L3" s="318"/>
      <c r="M3" s="318"/>
      <c r="N3" s="318"/>
      <c r="O3" s="318"/>
      <c r="P3" s="318"/>
      <c r="Q3" s="318"/>
      <c r="R3" s="318"/>
      <c r="S3" s="318"/>
      <c r="T3" s="318"/>
      <c r="U3" s="198"/>
      <c r="V3" s="118"/>
    </row>
    <row r="4" spans="1:32" ht="13">
      <c r="A4" s="118"/>
      <c r="B4" s="318" t="s">
        <v>95</v>
      </c>
      <c r="C4" s="318"/>
      <c r="D4" s="318"/>
      <c r="E4" s="318"/>
      <c r="F4" s="318"/>
      <c r="G4" s="318"/>
      <c r="H4" s="318"/>
      <c r="I4" s="318"/>
      <c r="J4" s="318"/>
      <c r="K4" s="318"/>
      <c r="L4" s="318"/>
      <c r="M4" s="318"/>
      <c r="N4" s="318"/>
      <c r="O4" s="318"/>
      <c r="P4" s="318"/>
      <c r="Q4" s="318"/>
      <c r="R4" s="318"/>
      <c r="S4" s="318"/>
      <c r="T4" s="318"/>
      <c r="U4" s="198"/>
      <c r="V4" s="118"/>
    </row>
    <row r="5" spans="1:32" ht="13">
      <c r="A5" s="118"/>
      <c r="B5" s="118"/>
      <c r="C5" s="331" t="s">
        <v>103</v>
      </c>
      <c r="D5" s="331"/>
      <c r="E5" s="331"/>
      <c r="F5" s="331"/>
      <c r="G5" s="331"/>
      <c r="H5" s="331"/>
      <c r="I5" s="331"/>
      <c r="J5" s="331"/>
      <c r="K5" s="331"/>
      <c r="L5" s="331" t="s">
        <v>104</v>
      </c>
      <c r="M5" s="331"/>
      <c r="N5" s="331"/>
      <c r="O5" s="331"/>
      <c r="P5" s="331"/>
      <c r="Q5" s="331"/>
      <c r="R5" s="331"/>
      <c r="S5" s="331"/>
      <c r="T5" s="331"/>
      <c r="U5" s="96"/>
      <c r="V5" s="95"/>
    </row>
    <row r="6" spans="1:32" ht="26">
      <c r="A6" s="118"/>
      <c r="B6" s="222" t="s">
        <v>105</v>
      </c>
      <c r="C6" s="97" t="s">
        <v>106</v>
      </c>
      <c r="D6" s="98" t="s">
        <v>107</v>
      </c>
      <c r="E6" s="98" t="s">
        <v>108</v>
      </c>
      <c r="F6" s="98" t="s">
        <v>109</v>
      </c>
      <c r="G6" s="98" t="s">
        <v>110</v>
      </c>
      <c r="H6" s="98" t="s">
        <v>111</v>
      </c>
      <c r="I6" s="98" t="s">
        <v>112</v>
      </c>
      <c r="J6" s="98" t="s">
        <v>113</v>
      </c>
      <c r="K6" s="99" t="s">
        <v>114</v>
      </c>
      <c r="L6" s="97" t="s">
        <v>106</v>
      </c>
      <c r="M6" s="98" t="s">
        <v>107</v>
      </c>
      <c r="N6" s="98" t="s">
        <v>108</v>
      </c>
      <c r="O6" s="98" t="s">
        <v>109</v>
      </c>
      <c r="P6" s="98" t="s">
        <v>110</v>
      </c>
      <c r="Q6" s="98" t="s">
        <v>111</v>
      </c>
      <c r="R6" s="98" t="s">
        <v>112</v>
      </c>
      <c r="S6" s="98" t="s">
        <v>113</v>
      </c>
      <c r="T6" s="99" t="s">
        <v>114</v>
      </c>
      <c r="U6" s="75"/>
      <c r="V6" s="95"/>
      <c r="Y6" s="174" t="s">
        <v>106</v>
      </c>
      <c r="Z6" s="174" t="s">
        <v>107</v>
      </c>
      <c r="AA6" s="174" t="s">
        <v>108</v>
      </c>
      <c r="AB6" s="174" t="s">
        <v>109</v>
      </c>
      <c r="AC6" s="174" t="s">
        <v>110</v>
      </c>
      <c r="AD6" s="174" t="s">
        <v>112</v>
      </c>
      <c r="AE6" s="174" t="s">
        <v>113</v>
      </c>
      <c r="AF6" s="174" t="s">
        <v>114</v>
      </c>
    </row>
    <row r="7" spans="1:32">
      <c r="A7" s="118"/>
      <c r="B7" s="166">
        <v>44414</v>
      </c>
      <c r="C7" s="139">
        <v>1310</v>
      </c>
      <c r="D7" s="143">
        <v>1290</v>
      </c>
      <c r="E7" s="143">
        <v>1355.5</v>
      </c>
      <c r="F7" s="143">
        <v>1221.5</v>
      </c>
      <c r="G7" s="143">
        <v>1271</v>
      </c>
      <c r="H7" s="143">
        <v>1290</v>
      </c>
      <c r="I7" s="143"/>
      <c r="J7" s="143">
        <v>1155.5</v>
      </c>
      <c r="K7" s="167">
        <v>1285</v>
      </c>
      <c r="L7" s="139">
        <v>575</v>
      </c>
      <c r="M7" s="143">
        <v>519</v>
      </c>
      <c r="N7" s="143">
        <v>463</v>
      </c>
      <c r="O7" s="143">
        <v>571</v>
      </c>
      <c r="P7" s="143">
        <v>571</v>
      </c>
      <c r="Q7" s="143"/>
      <c r="R7" s="143"/>
      <c r="S7" s="143">
        <v>475</v>
      </c>
      <c r="T7" s="167">
        <v>500</v>
      </c>
      <c r="U7" s="76"/>
      <c r="V7" s="95"/>
      <c r="Y7" s="168">
        <f>+IF(L7="","",((C7-L7)/L7))</f>
        <v>1.2782608695652173</v>
      </c>
      <c r="Z7" s="168">
        <f>+IF(M7="","",((D7-M7)/M7))</f>
        <v>1.4855491329479769</v>
      </c>
      <c r="AA7" s="168">
        <f>+IF(N7="","",((E7-N7)/N7))</f>
        <v>1.9276457883369331</v>
      </c>
      <c r="AB7" s="168">
        <f>+IF(O7="","",((F7-O7)/O7))</f>
        <v>1.13922942206655</v>
      </c>
      <c r="AC7" s="168">
        <f>+IF(P7="","",((G7-P7)/P7))</f>
        <v>1.2259194395796849</v>
      </c>
      <c r="AD7" s="168" t="str">
        <f t="shared" ref="AD7:AD20" si="0">+IF(R7="","",((I7-R7)/R7))</f>
        <v/>
      </c>
      <c r="AE7" s="168">
        <f t="shared" ref="AE7:AE20" si="1">+IF(S7="","",((J7-S7)/S7))</f>
        <v>1.4326315789473685</v>
      </c>
      <c r="AF7" s="168">
        <f t="shared" ref="AF7:AF20" si="2">+IF(T7="","",((K7-T7)/T7))</f>
        <v>1.57</v>
      </c>
    </row>
    <row r="8" spans="1:32">
      <c r="A8" s="118"/>
      <c r="B8" s="100">
        <v>44421</v>
      </c>
      <c r="C8" s="101">
        <v>1277</v>
      </c>
      <c r="D8" s="61">
        <v>1290</v>
      </c>
      <c r="E8" s="61">
        <v>1308</v>
      </c>
      <c r="F8" s="61">
        <v>1246</v>
      </c>
      <c r="G8" s="61">
        <v>1276</v>
      </c>
      <c r="H8" s="61">
        <v>1276</v>
      </c>
      <c r="I8" s="61">
        <v>1249</v>
      </c>
      <c r="J8" s="61">
        <v>1153.5</v>
      </c>
      <c r="K8" s="102">
        <v>1277</v>
      </c>
      <c r="L8" s="101">
        <v>575</v>
      </c>
      <c r="M8" s="61">
        <v>539</v>
      </c>
      <c r="N8" s="61">
        <v>433</v>
      </c>
      <c r="O8" s="61">
        <v>576</v>
      </c>
      <c r="P8" s="61">
        <v>566.5</v>
      </c>
      <c r="Q8" s="61">
        <v>429</v>
      </c>
      <c r="R8" s="61"/>
      <c r="S8" s="61">
        <v>487</v>
      </c>
      <c r="T8" s="102"/>
      <c r="U8" s="76"/>
      <c r="V8" s="95"/>
      <c r="Y8" s="168">
        <f t="shared" ref="Y8:Y25" si="3">+IF(L8="","",((C8-L8)/L8))</f>
        <v>1.2208695652173913</v>
      </c>
      <c r="Z8" s="168">
        <f t="shared" ref="Z8:Z20" si="4">+IF(M8="","",((D8-M8)/M8))</f>
        <v>1.3933209647495362</v>
      </c>
      <c r="AA8" s="168">
        <f t="shared" ref="AA8:AA20" si="5">+IF(N8="","",((E8-N8)/N8))</f>
        <v>2.0207852193995381</v>
      </c>
      <c r="AB8" s="168">
        <f t="shared" ref="AB8:AB20" si="6">+IF(O8="","",((F8-O8)/O8))</f>
        <v>1.1631944444444444</v>
      </c>
      <c r="AC8" s="168">
        <f t="shared" ref="AC8:AC20" si="7">+IF(P8="","",((G8-P8)/P8))</f>
        <v>1.2524271844660195</v>
      </c>
      <c r="AD8" s="168" t="str">
        <f t="shared" si="0"/>
        <v/>
      </c>
      <c r="AE8" s="168">
        <f t="shared" si="1"/>
        <v>1.3685831622176592</v>
      </c>
      <c r="AF8" s="168" t="str">
        <f t="shared" si="2"/>
        <v/>
      </c>
    </row>
    <row r="9" spans="1:32">
      <c r="A9" s="118"/>
      <c r="B9" s="100">
        <v>44428</v>
      </c>
      <c r="C9" s="101">
        <v>1310</v>
      </c>
      <c r="D9" s="61">
        <v>1266</v>
      </c>
      <c r="E9" s="61">
        <v>1233</v>
      </c>
      <c r="F9" s="61">
        <v>1258</v>
      </c>
      <c r="G9" s="61">
        <v>1292</v>
      </c>
      <c r="H9" s="61">
        <v>1393</v>
      </c>
      <c r="I9" s="61">
        <v>1190</v>
      </c>
      <c r="J9" s="61">
        <v>1107.5</v>
      </c>
      <c r="K9" s="102">
        <v>1287</v>
      </c>
      <c r="L9" s="101">
        <v>575</v>
      </c>
      <c r="M9" s="61">
        <v>540</v>
      </c>
      <c r="N9" s="61">
        <v>455.5</v>
      </c>
      <c r="O9" s="61">
        <v>590</v>
      </c>
      <c r="P9" s="61">
        <v>593.5</v>
      </c>
      <c r="Q9" s="61">
        <v>375</v>
      </c>
      <c r="R9" s="61">
        <v>400</v>
      </c>
      <c r="S9" s="61">
        <v>483</v>
      </c>
      <c r="T9" s="102">
        <v>500</v>
      </c>
      <c r="U9" s="76"/>
      <c r="V9" s="95"/>
      <c r="Y9" s="168">
        <f t="shared" si="3"/>
        <v>1.2782608695652173</v>
      </c>
      <c r="Z9" s="168">
        <f t="shared" si="4"/>
        <v>1.3444444444444446</v>
      </c>
      <c r="AA9" s="168">
        <f t="shared" si="5"/>
        <v>1.7069154774972557</v>
      </c>
      <c r="AB9" s="168">
        <f t="shared" si="6"/>
        <v>1.1322033898305084</v>
      </c>
      <c r="AC9" s="168">
        <f t="shared" si="7"/>
        <v>1.1769165964616681</v>
      </c>
      <c r="AD9" s="168">
        <f t="shared" si="0"/>
        <v>1.9750000000000001</v>
      </c>
      <c r="AE9" s="168">
        <f t="shared" si="1"/>
        <v>1.2929606625258798</v>
      </c>
      <c r="AF9" s="168">
        <f t="shared" si="2"/>
        <v>1.5740000000000001</v>
      </c>
    </row>
    <row r="10" spans="1:32">
      <c r="A10" s="118"/>
      <c r="B10" s="100">
        <v>44435</v>
      </c>
      <c r="C10" s="101">
        <v>1277</v>
      </c>
      <c r="D10" s="61"/>
      <c r="E10" s="61">
        <v>1280</v>
      </c>
      <c r="F10" s="61">
        <v>1236.5</v>
      </c>
      <c r="G10" s="61">
        <v>1274</v>
      </c>
      <c r="H10" s="61">
        <v>1269.5</v>
      </c>
      <c r="I10" s="61">
        <v>1197</v>
      </c>
      <c r="J10" s="61">
        <v>1203</v>
      </c>
      <c r="K10" s="102">
        <v>1290</v>
      </c>
      <c r="L10" s="101">
        <v>585.5</v>
      </c>
      <c r="M10" s="61"/>
      <c r="N10" s="61">
        <v>475</v>
      </c>
      <c r="O10" s="61">
        <v>583.5</v>
      </c>
      <c r="P10" s="61">
        <v>577</v>
      </c>
      <c r="Q10" s="61">
        <v>425</v>
      </c>
      <c r="R10" s="61"/>
      <c r="S10" s="61">
        <v>480</v>
      </c>
      <c r="T10" s="102">
        <v>500</v>
      </c>
      <c r="U10" s="76"/>
      <c r="V10" s="95"/>
      <c r="Y10" s="168">
        <f t="shared" si="3"/>
        <v>1.1810418445772843</v>
      </c>
      <c r="Z10" s="168" t="str">
        <f t="shared" si="4"/>
        <v/>
      </c>
      <c r="AA10" s="168">
        <f t="shared" si="5"/>
        <v>1.6947368421052631</v>
      </c>
      <c r="AB10" s="168">
        <f t="shared" si="6"/>
        <v>1.1191088260497002</v>
      </c>
      <c r="AC10" s="168">
        <f t="shared" si="7"/>
        <v>1.2079722703639515</v>
      </c>
      <c r="AD10" s="168" t="str">
        <f t="shared" si="0"/>
        <v/>
      </c>
      <c r="AE10" s="168">
        <f t="shared" si="1"/>
        <v>1.5062500000000001</v>
      </c>
      <c r="AF10" s="168">
        <f t="shared" si="2"/>
        <v>1.58</v>
      </c>
    </row>
    <row r="11" spans="1:32">
      <c r="A11" s="118"/>
      <c r="B11" s="100">
        <v>44442</v>
      </c>
      <c r="C11" s="101">
        <v>1310</v>
      </c>
      <c r="D11" s="61">
        <v>1290</v>
      </c>
      <c r="E11" s="61">
        <v>1317.5</v>
      </c>
      <c r="F11" s="61">
        <v>1233</v>
      </c>
      <c r="G11" s="61">
        <v>1306</v>
      </c>
      <c r="H11" s="61">
        <v>1283</v>
      </c>
      <c r="I11" s="61">
        <v>1180</v>
      </c>
      <c r="J11" s="61">
        <v>1210.5</v>
      </c>
      <c r="K11" s="102">
        <v>1286.5</v>
      </c>
      <c r="L11" s="101"/>
      <c r="M11" s="61">
        <v>558</v>
      </c>
      <c r="N11" s="61">
        <v>487.5</v>
      </c>
      <c r="O11" s="61">
        <v>598</v>
      </c>
      <c r="P11" s="61">
        <v>649.5</v>
      </c>
      <c r="Q11" s="61">
        <v>404</v>
      </c>
      <c r="R11" s="61">
        <v>400</v>
      </c>
      <c r="S11" s="61">
        <v>537</v>
      </c>
      <c r="T11" s="102">
        <v>500</v>
      </c>
      <c r="U11" s="76"/>
      <c r="V11" s="95"/>
      <c r="Y11" s="168" t="str">
        <f t="shared" si="3"/>
        <v/>
      </c>
      <c r="Z11" s="168">
        <f t="shared" si="4"/>
        <v>1.3118279569892473</v>
      </c>
      <c r="AA11" s="168">
        <f t="shared" si="5"/>
        <v>1.7025641025641025</v>
      </c>
      <c r="AB11" s="168">
        <f t="shared" si="6"/>
        <v>1.0618729096989967</v>
      </c>
      <c r="AC11" s="168">
        <f t="shared" si="7"/>
        <v>1.0107775211701309</v>
      </c>
      <c r="AD11" s="168">
        <f t="shared" si="0"/>
        <v>1.95</v>
      </c>
      <c r="AE11" s="168">
        <f t="shared" si="1"/>
        <v>1.2541899441340782</v>
      </c>
      <c r="AF11" s="168">
        <f t="shared" si="2"/>
        <v>1.573</v>
      </c>
    </row>
    <row r="12" spans="1:32">
      <c r="A12" s="118"/>
      <c r="B12" s="100">
        <v>44449</v>
      </c>
      <c r="C12" s="101">
        <v>1277</v>
      </c>
      <c r="D12" s="61">
        <v>1290</v>
      </c>
      <c r="E12" s="61">
        <v>1250.5</v>
      </c>
      <c r="F12" s="61">
        <v>1251</v>
      </c>
      <c r="G12" s="61">
        <v>1221</v>
      </c>
      <c r="H12" s="61">
        <v>1270</v>
      </c>
      <c r="I12" s="61">
        <v>1220</v>
      </c>
      <c r="J12" s="61">
        <v>1183.5</v>
      </c>
      <c r="K12" s="102">
        <v>1280</v>
      </c>
      <c r="L12" s="101">
        <v>619</v>
      </c>
      <c r="M12" s="61">
        <v>574</v>
      </c>
      <c r="N12" s="61">
        <v>513</v>
      </c>
      <c r="O12" s="61">
        <v>578.5</v>
      </c>
      <c r="P12" s="61">
        <v>632</v>
      </c>
      <c r="Q12" s="61">
        <v>425</v>
      </c>
      <c r="R12" s="61">
        <v>400</v>
      </c>
      <c r="S12" s="61">
        <v>480</v>
      </c>
      <c r="T12" s="102">
        <v>500</v>
      </c>
      <c r="U12" s="76"/>
      <c r="V12" s="95"/>
      <c r="Y12" s="168">
        <f t="shared" si="3"/>
        <v>1.0630048465266559</v>
      </c>
      <c r="Z12" s="168">
        <f t="shared" si="4"/>
        <v>1.2473867595818815</v>
      </c>
      <c r="AA12" s="168">
        <f t="shared" si="5"/>
        <v>1.4376218323586745</v>
      </c>
      <c r="AB12" s="168">
        <f t="shared" si="6"/>
        <v>1.1624891961970614</v>
      </c>
      <c r="AC12" s="168">
        <f t="shared" si="7"/>
        <v>0.93196202531645567</v>
      </c>
      <c r="AD12" s="168">
        <f t="shared" si="0"/>
        <v>2.0499999999999998</v>
      </c>
      <c r="AE12" s="168">
        <f t="shared" si="1"/>
        <v>1.465625</v>
      </c>
      <c r="AF12" s="168">
        <f t="shared" si="2"/>
        <v>1.56</v>
      </c>
    </row>
    <row r="13" spans="1:32">
      <c r="A13" s="118"/>
      <c r="B13" s="100">
        <v>44456</v>
      </c>
      <c r="C13" s="101">
        <v>1295</v>
      </c>
      <c r="D13" s="61">
        <v>1290</v>
      </c>
      <c r="E13" s="61">
        <v>1338</v>
      </c>
      <c r="F13" s="61">
        <v>1241</v>
      </c>
      <c r="G13" s="61">
        <v>1207</v>
      </c>
      <c r="H13" s="61">
        <v>1278</v>
      </c>
      <c r="I13" s="61">
        <v>1215</v>
      </c>
      <c r="J13" s="61">
        <v>1189</v>
      </c>
      <c r="K13" s="102">
        <v>1290</v>
      </c>
      <c r="L13" s="101">
        <v>637.5</v>
      </c>
      <c r="M13" s="61">
        <v>598</v>
      </c>
      <c r="N13" s="61">
        <v>515</v>
      </c>
      <c r="O13" s="61">
        <v>604.5</v>
      </c>
      <c r="P13" s="61">
        <v>653</v>
      </c>
      <c r="Q13" s="61">
        <v>417</v>
      </c>
      <c r="R13" s="61"/>
      <c r="S13" s="61">
        <v>525</v>
      </c>
      <c r="T13" s="102">
        <v>500</v>
      </c>
      <c r="U13" s="76"/>
      <c r="V13" s="95"/>
      <c r="Y13" s="168">
        <f t="shared" si="3"/>
        <v>1.031372549019608</v>
      </c>
      <c r="Z13" s="168">
        <f t="shared" si="4"/>
        <v>1.1571906354515049</v>
      </c>
      <c r="AA13" s="168">
        <f t="shared" si="5"/>
        <v>1.5980582524271845</v>
      </c>
      <c r="AB13" s="168">
        <f t="shared" si="6"/>
        <v>1.0529363110008272</v>
      </c>
      <c r="AC13" s="168">
        <f t="shared" si="7"/>
        <v>0.84839203675344566</v>
      </c>
      <c r="AD13" s="168" t="str">
        <f t="shared" si="0"/>
        <v/>
      </c>
      <c r="AE13" s="168">
        <f t="shared" si="1"/>
        <v>1.2647619047619048</v>
      </c>
      <c r="AF13" s="168">
        <f t="shared" si="2"/>
        <v>1.58</v>
      </c>
    </row>
    <row r="14" spans="1:32">
      <c r="A14" s="118"/>
      <c r="B14" s="100">
        <v>44463</v>
      </c>
      <c r="C14" s="101">
        <v>1270</v>
      </c>
      <c r="D14" s="61">
        <v>1309</v>
      </c>
      <c r="E14" s="61">
        <v>1276</v>
      </c>
      <c r="F14" s="61">
        <v>1228.5</v>
      </c>
      <c r="G14" s="61">
        <v>1067.5</v>
      </c>
      <c r="H14" s="61">
        <v>1328.5</v>
      </c>
      <c r="I14" s="61">
        <v>1190</v>
      </c>
      <c r="J14" s="61">
        <v>1193.5</v>
      </c>
      <c r="K14" s="102">
        <v>1290</v>
      </c>
      <c r="L14" s="101">
        <v>625</v>
      </c>
      <c r="M14" s="61">
        <v>619</v>
      </c>
      <c r="N14" s="61">
        <v>490.5</v>
      </c>
      <c r="O14" s="61">
        <v>605</v>
      </c>
      <c r="P14" s="61">
        <v>633.5</v>
      </c>
      <c r="Q14" s="61">
        <v>438</v>
      </c>
      <c r="R14" s="61"/>
      <c r="S14" s="61">
        <v>450</v>
      </c>
      <c r="T14" s="102">
        <v>500</v>
      </c>
      <c r="U14" s="76"/>
      <c r="V14" s="95"/>
      <c r="Y14" s="168">
        <f t="shared" si="3"/>
        <v>1.032</v>
      </c>
      <c r="Z14" s="168">
        <f t="shared" si="4"/>
        <v>1.1147011308562198</v>
      </c>
      <c r="AA14" s="168">
        <f t="shared" si="5"/>
        <v>1.6014271151885831</v>
      </c>
      <c r="AB14" s="168">
        <f t="shared" si="6"/>
        <v>1.0305785123966942</v>
      </c>
      <c r="AC14" s="168">
        <f t="shared" si="7"/>
        <v>0.68508287292817682</v>
      </c>
      <c r="AD14" s="168" t="str">
        <f t="shared" si="0"/>
        <v/>
      </c>
      <c r="AE14" s="168">
        <f t="shared" si="1"/>
        <v>1.6522222222222223</v>
      </c>
      <c r="AF14" s="168">
        <f t="shared" si="2"/>
        <v>1.58</v>
      </c>
    </row>
    <row r="15" spans="1:32">
      <c r="A15" s="118"/>
      <c r="B15" s="100">
        <v>44470</v>
      </c>
      <c r="C15" s="101">
        <v>1310</v>
      </c>
      <c r="D15" s="61">
        <v>1313</v>
      </c>
      <c r="E15" s="61">
        <v>1320.5</v>
      </c>
      <c r="F15" s="61">
        <v>1230</v>
      </c>
      <c r="G15" s="61">
        <v>1350</v>
      </c>
      <c r="H15" s="61">
        <v>1315.5</v>
      </c>
      <c r="I15" s="61">
        <v>1207</v>
      </c>
      <c r="J15" s="61">
        <v>1236</v>
      </c>
      <c r="K15" s="102">
        <v>1312</v>
      </c>
      <c r="L15" s="101">
        <v>625</v>
      </c>
      <c r="M15" s="61">
        <v>661</v>
      </c>
      <c r="N15" s="61">
        <v>506</v>
      </c>
      <c r="O15" s="61">
        <v>644</v>
      </c>
      <c r="P15" s="61">
        <v>590.5</v>
      </c>
      <c r="Q15" s="61">
        <v>375</v>
      </c>
      <c r="R15" s="61">
        <v>450</v>
      </c>
      <c r="S15" s="61">
        <v>520</v>
      </c>
      <c r="T15" s="102">
        <v>500</v>
      </c>
      <c r="U15" s="76"/>
      <c r="V15" s="95"/>
      <c r="Y15" s="168">
        <f t="shared" si="3"/>
        <v>1.0960000000000001</v>
      </c>
      <c r="Z15" s="168">
        <f t="shared" si="4"/>
        <v>0.9863842662632375</v>
      </c>
      <c r="AA15" s="168">
        <f t="shared" si="5"/>
        <v>1.6096837944664031</v>
      </c>
      <c r="AB15" s="168">
        <f t="shared" si="6"/>
        <v>0.90993788819875776</v>
      </c>
      <c r="AC15" s="168">
        <f t="shared" si="7"/>
        <v>1.2861981371718882</v>
      </c>
      <c r="AD15" s="168">
        <f t="shared" si="0"/>
        <v>1.6822222222222223</v>
      </c>
      <c r="AE15" s="168">
        <f t="shared" si="1"/>
        <v>1.3769230769230769</v>
      </c>
      <c r="AF15" s="168">
        <f t="shared" si="2"/>
        <v>1.6240000000000001</v>
      </c>
    </row>
    <row r="16" spans="1:32">
      <c r="A16" s="118"/>
      <c r="B16" s="100">
        <v>44477</v>
      </c>
      <c r="C16" s="101">
        <v>1297</v>
      </c>
      <c r="D16" s="61">
        <v>1257</v>
      </c>
      <c r="E16" s="61">
        <v>1300</v>
      </c>
      <c r="F16" s="61">
        <v>1248</v>
      </c>
      <c r="G16" s="61">
        <v>1173</v>
      </c>
      <c r="H16" s="61">
        <v>1264.5</v>
      </c>
      <c r="I16" s="61">
        <v>1240</v>
      </c>
      <c r="J16" s="61">
        <v>1210</v>
      </c>
      <c r="K16" s="102">
        <v>1275.5</v>
      </c>
      <c r="L16" s="101">
        <v>625</v>
      </c>
      <c r="M16" s="61">
        <v>685</v>
      </c>
      <c r="N16" s="61">
        <v>535</v>
      </c>
      <c r="O16" s="61">
        <v>603</v>
      </c>
      <c r="P16" s="61">
        <v>603</v>
      </c>
      <c r="Q16" s="61">
        <v>425</v>
      </c>
      <c r="R16" s="61">
        <v>450</v>
      </c>
      <c r="S16" s="61">
        <v>550</v>
      </c>
      <c r="T16" s="102">
        <v>550</v>
      </c>
      <c r="U16" s="76"/>
      <c r="V16" s="95"/>
      <c r="Y16" s="168">
        <f t="shared" si="3"/>
        <v>1.0751999999999999</v>
      </c>
      <c r="Z16" s="168">
        <f t="shared" si="4"/>
        <v>0.83503649635036492</v>
      </c>
      <c r="AA16" s="168">
        <f t="shared" si="5"/>
        <v>1.4299065420560748</v>
      </c>
      <c r="AB16" s="168">
        <f t="shared" si="6"/>
        <v>1.0696517412935322</v>
      </c>
      <c r="AC16" s="168">
        <f t="shared" si="7"/>
        <v>0.94527363184079605</v>
      </c>
      <c r="AD16" s="168">
        <f t="shared" si="0"/>
        <v>1.7555555555555555</v>
      </c>
      <c r="AE16" s="168">
        <f t="shared" si="1"/>
        <v>1.2</v>
      </c>
      <c r="AF16" s="168">
        <f t="shared" si="2"/>
        <v>1.3190909090909091</v>
      </c>
    </row>
    <row r="17" spans="2:33">
      <c r="B17" s="100">
        <v>44484</v>
      </c>
      <c r="C17" s="101">
        <v>1310</v>
      </c>
      <c r="D17" s="61">
        <v>1290</v>
      </c>
      <c r="E17" s="61">
        <v>1321.5</v>
      </c>
      <c r="F17" s="61">
        <v>1198.5</v>
      </c>
      <c r="G17" s="61">
        <v>1223</v>
      </c>
      <c r="H17" s="61">
        <v>1322.5</v>
      </c>
      <c r="I17" s="61">
        <v>1081</v>
      </c>
      <c r="J17" s="61">
        <v>1249.5</v>
      </c>
      <c r="K17" s="102">
        <v>1273.5</v>
      </c>
      <c r="L17" s="101">
        <v>725</v>
      </c>
      <c r="M17" s="61">
        <v>685</v>
      </c>
      <c r="N17" s="61">
        <v>508</v>
      </c>
      <c r="O17" s="61">
        <v>619</v>
      </c>
      <c r="P17" s="61">
        <v>646</v>
      </c>
      <c r="Q17" s="61">
        <v>437.5</v>
      </c>
      <c r="R17" s="61">
        <v>450</v>
      </c>
      <c r="S17" s="61">
        <v>594</v>
      </c>
      <c r="T17" s="102">
        <v>583.5</v>
      </c>
      <c r="U17" s="76"/>
      <c r="V17" s="95"/>
      <c r="Y17" s="168">
        <f t="shared" si="3"/>
        <v>0.80689655172413788</v>
      </c>
      <c r="Z17" s="168">
        <f t="shared" si="4"/>
        <v>0.88321167883211682</v>
      </c>
      <c r="AA17" s="168">
        <f t="shared" si="5"/>
        <v>1.6013779527559056</v>
      </c>
      <c r="AB17" s="168">
        <f t="shared" si="6"/>
        <v>0.9361873990306947</v>
      </c>
      <c r="AC17" s="168">
        <f t="shared" si="7"/>
        <v>0.89318885448916407</v>
      </c>
      <c r="AD17" s="168">
        <f t="shared" si="0"/>
        <v>1.4022222222222223</v>
      </c>
      <c r="AE17" s="168">
        <f t="shared" si="1"/>
        <v>1.1035353535353536</v>
      </c>
      <c r="AF17" s="168">
        <f t="shared" si="2"/>
        <v>1.1825192802056554</v>
      </c>
    </row>
    <row r="18" spans="2:33">
      <c r="B18" s="100">
        <v>44491</v>
      </c>
      <c r="C18" s="101">
        <v>1297</v>
      </c>
      <c r="D18" s="61"/>
      <c r="E18" s="61">
        <v>1274</v>
      </c>
      <c r="F18" s="61">
        <v>1286.5</v>
      </c>
      <c r="G18" s="61">
        <v>1198</v>
      </c>
      <c r="H18" s="61">
        <v>1287</v>
      </c>
      <c r="I18" s="61">
        <v>1175.5</v>
      </c>
      <c r="J18" s="61">
        <v>1226</v>
      </c>
      <c r="K18" s="102">
        <v>1282.5</v>
      </c>
      <c r="L18" s="101">
        <v>775</v>
      </c>
      <c r="M18" s="61"/>
      <c r="N18" s="61">
        <v>548</v>
      </c>
      <c r="O18" s="61">
        <v>635.5</v>
      </c>
      <c r="P18" s="61">
        <v>649</v>
      </c>
      <c r="Q18" s="61">
        <v>425</v>
      </c>
      <c r="R18" s="61">
        <v>469</v>
      </c>
      <c r="S18" s="61">
        <v>848.5</v>
      </c>
      <c r="T18" s="102">
        <v>583.5</v>
      </c>
      <c r="U18" s="76"/>
      <c r="V18" s="95"/>
      <c r="Y18" s="168">
        <f t="shared" si="3"/>
        <v>0.67354838709677423</v>
      </c>
      <c r="Z18" s="168" t="str">
        <f t="shared" si="4"/>
        <v/>
      </c>
      <c r="AA18" s="168">
        <f t="shared" si="5"/>
        <v>1.3248175182481752</v>
      </c>
      <c r="AB18" s="168">
        <f t="shared" si="6"/>
        <v>1.024390243902439</v>
      </c>
      <c r="AC18" s="168">
        <f t="shared" si="7"/>
        <v>0.84591679506933748</v>
      </c>
      <c r="AD18" s="168">
        <f t="shared" si="0"/>
        <v>1.5063965884861408</v>
      </c>
      <c r="AE18" s="168">
        <f t="shared" si="1"/>
        <v>0.44490276959340014</v>
      </c>
      <c r="AF18" s="168">
        <f t="shared" si="2"/>
        <v>1.1979434447300772</v>
      </c>
    </row>
    <row r="19" spans="2:33">
      <c r="B19" s="100">
        <v>44498</v>
      </c>
      <c r="C19" s="101">
        <v>1320</v>
      </c>
      <c r="D19" s="61">
        <v>1326</v>
      </c>
      <c r="E19" s="61">
        <v>1302</v>
      </c>
      <c r="F19" s="61">
        <v>1267</v>
      </c>
      <c r="G19" s="61">
        <v>1297</v>
      </c>
      <c r="H19" s="61">
        <v>1281.5</v>
      </c>
      <c r="I19" s="61">
        <v>1209</v>
      </c>
      <c r="J19" s="61">
        <v>1272.5</v>
      </c>
      <c r="K19" s="102">
        <v>1277.5</v>
      </c>
      <c r="L19" s="101">
        <v>675</v>
      </c>
      <c r="M19" s="61">
        <v>673</v>
      </c>
      <c r="N19" s="61">
        <v>528</v>
      </c>
      <c r="O19" s="61">
        <v>660</v>
      </c>
      <c r="P19" s="61">
        <v>696</v>
      </c>
      <c r="Q19" s="61">
        <v>328</v>
      </c>
      <c r="R19" s="61">
        <v>455.5</v>
      </c>
      <c r="S19" s="61">
        <v>822.5</v>
      </c>
      <c r="T19" s="102">
        <v>583.5</v>
      </c>
      <c r="U19" s="76"/>
      <c r="V19" s="95"/>
      <c r="Y19" s="168">
        <f t="shared" si="3"/>
        <v>0.9555555555555556</v>
      </c>
      <c r="Z19" s="168">
        <f t="shared" si="4"/>
        <v>0.97028231797919762</v>
      </c>
      <c r="AA19" s="168">
        <f t="shared" si="5"/>
        <v>1.4659090909090908</v>
      </c>
      <c r="AB19" s="168">
        <f t="shared" si="6"/>
        <v>0.91969696969696968</v>
      </c>
      <c r="AC19" s="168">
        <f t="shared" si="7"/>
        <v>0.8635057471264368</v>
      </c>
      <c r="AD19" s="168">
        <f t="shared" si="0"/>
        <v>1.6542261251372119</v>
      </c>
      <c r="AE19" s="168">
        <f t="shared" si="1"/>
        <v>0.54711246200607899</v>
      </c>
      <c r="AF19" s="168">
        <f t="shared" si="2"/>
        <v>1.1893744644387318</v>
      </c>
    </row>
    <row r="20" spans="2:33">
      <c r="B20" s="100">
        <v>44505</v>
      </c>
      <c r="C20" s="101"/>
      <c r="D20" s="61">
        <v>1313</v>
      </c>
      <c r="E20" s="61">
        <v>1299.5</v>
      </c>
      <c r="F20" s="61">
        <v>1247</v>
      </c>
      <c r="G20" s="61">
        <v>1480</v>
      </c>
      <c r="H20" s="61">
        <v>1300</v>
      </c>
      <c r="I20" s="61">
        <v>1176.5</v>
      </c>
      <c r="J20" s="61">
        <v>1228.5</v>
      </c>
      <c r="K20" s="102">
        <v>1254</v>
      </c>
      <c r="L20" s="101"/>
      <c r="M20" s="61">
        <v>671</v>
      </c>
      <c r="N20" s="61">
        <v>503</v>
      </c>
      <c r="O20" s="61">
        <v>630.5</v>
      </c>
      <c r="P20" s="61">
        <v>679</v>
      </c>
      <c r="Q20" s="61">
        <v>525</v>
      </c>
      <c r="R20" s="61">
        <v>508</v>
      </c>
      <c r="S20" s="61">
        <v>700.5</v>
      </c>
      <c r="T20" s="102">
        <v>525</v>
      </c>
      <c r="U20" s="76"/>
      <c r="V20" s="95"/>
      <c r="Y20" s="168" t="str">
        <f t="shared" si="3"/>
        <v/>
      </c>
      <c r="Z20" s="168">
        <f t="shared" si="4"/>
        <v>0.9567809239940388</v>
      </c>
      <c r="AA20" s="168">
        <f t="shared" si="5"/>
        <v>1.5834990059642147</v>
      </c>
      <c r="AB20" s="168">
        <f t="shared" si="6"/>
        <v>0.97779540047581281</v>
      </c>
      <c r="AC20" s="168">
        <f t="shared" si="7"/>
        <v>1.1796759941089838</v>
      </c>
      <c r="AD20" s="168">
        <f t="shared" si="0"/>
        <v>1.3159448818897639</v>
      </c>
      <c r="AE20" s="168">
        <f t="shared" si="1"/>
        <v>0.75374732334047112</v>
      </c>
      <c r="AF20" s="168">
        <f t="shared" si="2"/>
        <v>1.3885714285714286</v>
      </c>
    </row>
    <row r="21" spans="2:33" s="118" customFormat="1">
      <c r="B21" s="100">
        <v>44512</v>
      </c>
      <c r="C21" s="101"/>
      <c r="D21" s="61">
        <v>1305</v>
      </c>
      <c r="E21" s="61">
        <v>1303</v>
      </c>
      <c r="F21" s="61">
        <v>1288.5</v>
      </c>
      <c r="G21" s="61">
        <v>1240</v>
      </c>
      <c r="H21" s="61">
        <v>1292</v>
      </c>
      <c r="I21" s="61">
        <v>1186</v>
      </c>
      <c r="J21" s="61">
        <v>1223</v>
      </c>
      <c r="K21" s="102">
        <v>1282</v>
      </c>
      <c r="L21" s="101"/>
      <c r="M21" s="61">
        <v>659.5</v>
      </c>
      <c r="N21" s="61">
        <v>513</v>
      </c>
      <c r="O21" s="61">
        <v>623.5</v>
      </c>
      <c r="P21" s="61">
        <v>612.5</v>
      </c>
      <c r="Q21" s="61">
        <v>375</v>
      </c>
      <c r="R21" s="61">
        <v>496</v>
      </c>
      <c r="S21" s="61">
        <v>646</v>
      </c>
      <c r="T21" s="102">
        <v>525</v>
      </c>
      <c r="U21" s="76"/>
      <c r="V21" s="95"/>
      <c r="W21" s="86"/>
      <c r="X21" s="171"/>
      <c r="Y21" s="168"/>
      <c r="Z21" s="168"/>
      <c r="AA21" s="168"/>
      <c r="AB21" s="168"/>
      <c r="AC21" s="168"/>
      <c r="AD21" s="168"/>
      <c r="AE21" s="168"/>
      <c r="AF21" s="168"/>
      <c r="AG21" s="86"/>
    </row>
    <row r="22" spans="2:33" s="118" customFormat="1">
      <c r="B22" s="100">
        <v>44519</v>
      </c>
      <c r="C22" s="101"/>
      <c r="D22" s="61">
        <v>1305</v>
      </c>
      <c r="E22" s="61">
        <v>1303.5</v>
      </c>
      <c r="F22" s="61">
        <v>1279.5</v>
      </c>
      <c r="G22" s="61">
        <v>1258</v>
      </c>
      <c r="H22" s="61">
        <v>1291</v>
      </c>
      <c r="I22" s="61">
        <v>1167.5</v>
      </c>
      <c r="J22" s="61">
        <v>1220</v>
      </c>
      <c r="K22" s="102">
        <v>1275</v>
      </c>
      <c r="L22" s="101"/>
      <c r="M22" s="61">
        <v>664</v>
      </c>
      <c r="N22" s="61">
        <v>503</v>
      </c>
      <c r="O22" s="61">
        <v>600.5</v>
      </c>
      <c r="P22" s="61">
        <v>646</v>
      </c>
      <c r="Q22" s="61">
        <v>475</v>
      </c>
      <c r="R22" s="61">
        <v>499</v>
      </c>
      <c r="S22" s="61">
        <v>692.5</v>
      </c>
      <c r="T22" s="102">
        <v>525</v>
      </c>
      <c r="U22" s="76"/>
      <c r="V22" s="95"/>
      <c r="W22" s="86"/>
      <c r="X22" s="171"/>
      <c r="Y22" s="168"/>
      <c r="Z22" s="168"/>
      <c r="AA22" s="168"/>
      <c r="AB22" s="168"/>
      <c r="AC22" s="168"/>
      <c r="AD22" s="168"/>
      <c r="AE22" s="168"/>
      <c r="AF22" s="168"/>
      <c r="AG22" s="86"/>
    </row>
    <row r="23" spans="2:33" s="118" customFormat="1">
      <c r="B23" s="100">
        <v>44526</v>
      </c>
      <c r="C23" s="101">
        <v>1320</v>
      </c>
      <c r="D23" s="61">
        <v>1311</v>
      </c>
      <c r="E23" s="61">
        <v>1311.5</v>
      </c>
      <c r="F23" s="61">
        <v>1278.5</v>
      </c>
      <c r="G23" s="61">
        <v>1310</v>
      </c>
      <c r="H23" s="61">
        <v>1301.5</v>
      </c>
      <c r="I23" s="61">
        <v>1202</v>
      </c>
      <c r="J23" s="61">
        <v>1267.5</v>
      </c>
      <c r="K23" s="102">
        <v>1259</v>
      </c>
      <c r="L23" s="101">
        <v>775</v>
      </c>
      <c r="M23" s="61">
        <v>646</v>
      </c>
      <c r="N23" s="61">
        <v>545</v>
      </c>
      <c r="O23" s="61">
        <v>641</v>
      </c>
      <c r="P23" s="61">
        <v>598.5</v>
      </c>
      <c r="Q23" s="61">
        <v>375</v>
      </c>
      <c r="R23" s="61">
        <v>487.5</v>
      </c>
      <c r="S23" s="61">
        <v>629</v>
      </c>
      <c r="T23" s="102">
        <v>525</v>
      </c>
      <c r="U23" s="76"/>
      <c r="V23" s="95"/>
      <c r="W23" s="86"/>
      <c r="X23" s="171"/>
      <c r="Y23" s="168"/>
      <c r="Z23" s="168"/>
      <c r="AA23" s="168"/>
      <c r="AB23" s="168"/>
      <c r="AC23" s="168"/>
      <c r="AD23" s="168"/>
      <c r="AE23" s="168"/>
      <c r="AF23" s="168"/>
      <c r="AG23" s="86"/>
    </row>
    <row r="24" spans="2:33">
      <c r="B24" s="100">
        <v>44533</v>
      </c>
      <c r="C24" s="101">
        <v>1297</v>
      </c>
      <c r="D24" s="61">
        <v>1309</v>
      </c>
      <c r="E24" s="61">
        <v>1300</v>
      </c>
      <c r="F24" s="61">
        <v>1269.5</v>
      </c>
      <c r="G24" s="61">
        <v>1312</v>
      </c>
      <c r="H24" s="61">
        <v>1293.5</v>
      </c>
      <c r="I24" s="61">
        <v>1196</v>
      </c>
      <c r="J24" s="61">
        <v>1280.5</v>
      </c>
      <c r="K24" s="157">
        <v>1280.5</v>
      </c>
      <c r="L24" s="101">
        <v>750</v>
      </c>
      <c r="M24" s="61">
        <v>670</v>
      </c>
      <c r="N24" s="61">
        <v>473</v>
      </c>
      <c r="O24" s="61">
        <v>615</v>
      </c>
      <c r="P24" s="61">
        <v>636</v>
      </c>
      <c r="Q24" s="61">
        <v>521</v>
      </c>
      <c r="R24" s="61">
        <v>506.5</v>
      </c>
      <c r="S24" s="61">
        <v>740</v>
      </c>
      <c r="T24" s="102">
        <v>900</v>
      </c>
      <c r="U24" s="76"/>
      <c r="V24" s="95"/>
      <c r="Y24" s="168">
        <f t="shared" si="3"/>
        <v>0.72933333333333328</v>
      </c>
      <c r="Z24" s="168">
        <f t="shared" ref="Z24:AC25" si="8">+IF(M24="","",((D24-M24)/M24))</f>
        <v>0.95373134328358211</v>
      </c>
      <c r="AA24" s="168">
        <f t="shared" si="8"/>
        <v>1.7484143763213531</v>
      </c>
      <c r="AB24" s="168">
        <f t="shared" si="8"/>
        <v>1.0642276422764227</v>
      </c>
      <c r="AC24" s="168">
        <f t="shared" si="8"/>
        <v>1.0628930817610063</v>
      </c>
      <c r="AD24" s="168">
        <f t="shared" ref="AD24:AF25" si="9">+IF(R24="","",((I24-R24)/R24))</f>
        <v>1.3613030602171767</v>
      </c>
      <c r="AE24" s="168">
        <f t="shared" si="9"/>
        <v>0.73040540540540544</v>
      </c>
      <c r="AF24" s="168">
        <f t="shared" si="9"/>
        <v>0.42277777777777775</v>
      </c>
    </row>
    <row r="25" spans="2:33">
      <c r="B25" s="103">
        <v>44540</v>
      </c>
      <c r="C25" s="104">
        <v>1350</v>
      </c>
      <c r="D25" s="25">
        <v>1328</v>
      </c>
      <c r="E25" s="25">
        <v>1311.5</v>
      </c>
      <c r="F25" s="25">
        <v>1272.5</v>
      </c>
      <c r="G25" s="25">
        <v>1150</v>
      </c>
      <c r="H25" s="25">
        <v>1300</v>
      </c>
      <c r="I25" s="25">
        <v>1140</v>
      </c>
      <c r="J25" s="25">
        <v>1244</v>
      </c>
      <c r="K25" s="158"/>
      <c r="L25" s="104">
        <v>750</v>
      </c>
      <c r="M25" s="25">
        <v>683</v>
      </c>
      <c r="N25" s="25">
        <v>508.5</v>
      </c>
      <c r="O25" s="25">
        <v>791</v>
      </c>
      <c r="P25" s="25">
        <v>621</v>
      </c>
      <c r="Q25" s="25">
        <v>525</v>
      </c>
      <c r="R25" s="25">
        <v>575</v>
      </c>
      <c r="S25" s="25">
        <v>775</v>
      </c>
      <c r="T25" s="105">
        <v>600</v>
      </c>
      <c r="U25" s="76"/>
      <c r="V25" s="95"/>
      <c r="W25" s="94"/>
      <c r="X25" s="172"/>
      <c r="Y25" s="168">
        <f t="shared" si="3"/>
        <v>0.8</v>
      </c>
      <c r="Z25" s="168">
        <f t="shared" si="8"/>
        <v>0.94436310395314793</v>
      </c>
      <c r="AA25" s="168">
        <f t="shared" si="8"/>
        <v>1.5791543756145525</v>
      </c>
      <c r="AB25" s="168">
        <f t="shared" si="8"/>
        <v>0.60872313527180788</v>
      </c>
      <c r="AC25" s="168">
        <f t="shared" si="8"/>
        <v>0.85185185185185186</v>
      </c>
      <c r="AD25" s="168">
        <f t="shared" si="9"/>
        <v>0.9826086956521739</v>
      </c>
      <c r="AE25" s="168">
        <f t="shared" si="9"/>
        <v>0.60516129032258059</v>
      </c>
      <c r="AF25" s="168">
        <f t="shared" si="9"/>
        <v>-1</v>
      </c>
    </row>
    <row r="26" spans="2:33" ht="13">
      <c r="B26" s="330" t="s">
        <v>115</v>
      </c>
      <c r="C26" s="330"/>
      <c r="D26" s="330"/>
      <c r="E26" s="330"/>
      <c r="F26" s="330"/>
      <c r="G26" s="330"/>
      <c r="H26" s="330"/>
      <c r="I26" s="330"/>
      <c r="J26" s="330"/>
      <c r="K26" s="330"/>
      <c r="L26" s="118"/>
      <c r="M26" s="118"/>
      <c r="N26" s="118"/>
      <c r="O26" s="118"/>
      <c r="P26" s="118"/>
      <c r="R26" s="27"/>
      <c r="S26" s="27"/>
      <c r="T26" s="118"/>
      <c r="U26" s="118"/>
      <c r="V26" s="106"/>
      <c r="W26" s="94"/>
    </row>
    <row r="27" spans="2:33" ht="13">
      <c r="B27" s="118"/>
      <c r="C27" s="118"/>
      <c r="D27" s="118"/>
      <c r="E27" s="118"/>
      <c r="F27" s="118"/>
      <c r="G27" s="118"/>
      <c r="I27" s="118"/>
      <c r="J27" s="118"/>
      <c r="K27" s="118"/>
      <c r="L27" s="118"/>
      <c r="M27" s="118"/>
      <c r="N27" s="118"/>
      <c r="O27" s="118"/>
      <c r="P27" s="118"/>
      <c r="R27" s="118"/>
      <c r="S27" s="118"/>
      <c r="T27" s="118"/>
      <c r="U27" s="118"/>
      <c r="V27" s="95"/>
      <c r="X27" s="175" t="s">
        <v>116</v>
      </c>
      <c r="Y27" s="173">
        <f>+AVERAGE(C7:C25)</f>
        <v>1301.6875</v>
      </c>
      <c r="Z27" s="173">
        <f>+AVERAGE(D7:D25)</f>
        <v>1298.9411764705883</v>
      </c>
      <c r="AA27" s="173">
        <f>+AVERAGE(E7:E25)</f>
        <v>1300.2894736842106</v>
      </c>
      <c r="AB27" s="173">
        <f>+AVERAGE(F7:F25)</f>
        <v>1251.6315789473683</v>
      </c>
      <c r="AC27" s="173">
        <f>+AVERAGE(G7:G25)</f>
        <v>1258.1842105263158</v>
      </c>
      <c r="AD27" s="173">
        <f>+AVERAGE(I7:I25)</f>
        <v>1190.0833333333333</v>
      </c>
      <c r="AE27" s="173">
        <f>+AVERAGE(J7:J25)</f>
        <v>1213.3421052631579</v>
      </c>
      <c r="AF27" s="173">
        <f>+AVERAGE(K7:K25)</f>
        <v>1280.9444444444443</v>
      </c>
    </row>
    <row r="28" spans="2:33" ht="13">
      <c r="B28" s="118"/>
      <c r="C28" s="118"/>
      <c r="D28" s="118"/>
      <c r="E28" s="118"/>
      <c r="F28" s="118"/>
      <c r="G28" s="118"/>
      <c r="I28" s="118"/>
      <c r="J28" s="118"/>
      <c r="K28" s="118"/>
      <c r="L28" s="118"/>
      <c r="M28" s="118"/>
      <c r="N28" s="118"/>
      <c r="O28" s="118"/>
      <c r="P28" s="118"/>
      <c r="R28" s="118"/>
      <c r="S28" s="118"/>
      <c r="T28" s="118"/>
      <c r="U28" s="118"/>
      <c r="V28" s="95"/>
      <c r="X28" s="175" t="s">
        <v>117</v>
      </c>
      <c r="Y28" s="173">
        <f>+AVERAGE(L7:L25)</f>
        <v>659.4666666666667</v>
      </c>
      <c r="Z28" s="173">
        <f>+AVERAGE(M7:M25)</f>
        <v>626.14705882352939</v>
      </c>
      <c r="AA28" s="173">
        <f>+AVERAGE(N7:N25)</f>
        <v>500.15789473684208</v>
      </c>
      <c r="AB28" s="173">
        <f>+AVERAGE(O7:O25)</f>
        <v>619.4473684210526</v>
      </c>
      <c r="AC28" s="173">
        <f>+AVERAGE(P7:P25)</f>
        <v>623.86842105263156</v>
      </c>
      <c r="AD28" s="173">
        <f t="shared" ref="AD28:AF28" si="10">+AVERAGE(R7:R25)</f>
        <v>467.60714285714283</v>
      </c>
      <c r="AE28" s="173">
        <f t="shared" si="10"/>
        <v>601.84210526315792</v>
      </c>
      <c r="AF28" s="173">
        <f t="shared" si="10"/>
        <v>550.02777777777783</v>
      </c>
    </row>
    <row r="29" spans="2:33" ht="13">
      <c r="B29" s="118"/>
      <c r="C29" s="118"/>
      <c r="D29" s="118"/>
      <c r="E29" s="118"/>
      <c r="F29" s="118"/>
      <c r="G29" s="118"/>
      <c r="I29" s="118"/>
      <c r="J29" s="118"/>
      <c r="K29" s="118"/>
      <c r="L29" s="118"/>
      <c r="M29" s="118"/>
      <c r="N29" s="118"/>
      <c r="O29" s="118"/>
      <c r="P29" s="118"/>
      <c r="R29" s="118"/>
      <c r="S29" s="118"/>
      <c r="T29" s="118"/>
      <c r="U29" s="118"/>
      <c r="V29" s="95"/>
      <c r="X29" s="175" t="s">
        <v>118</v>
      </c>
      <c r="Y29" s="168">
        <f>+Y27/Y28-1</f>
        <v>0.97384881722604111</v>
      </c>
      <c r="Z29" s="168">
        <f t="shared" ref="Z29:AF29" si="11">+Z27/Z28-1</f>
        <v>1.0744985673352438</v>
      </c>
      <c r="AA29" s="168">
        <f t="shared" si="11"/>
        <v>1.599757971167</v>
      </c>
      <c r="AB29" s="168">
        <f t="shared" si="11"/>
        <v>1.0205616211393855</v>
      </c>
      <c r="AC29" s="168">
        <f t="shared" si="11"/>
        <v>1.0167461087442531</v>
      </c>
      <c r="AD29" s="168">
        <f t="shared" si="11"/>
        <v>1.5450495175539092</v>
      </c>
      <c r="AE29" s="168">
        <f t="shared" si="11"/>
        <v>1.016047223436817</v>
      </c>
      <c r="AF29" s="168">
        <f t="shared" si="11"/>
        <v>1.3288722791778187</v>
      </c>
    </row>
    <row r="30" spans="2:33">
      <c r="B30" s="118"/>
      <c r="C30" s="118"/>
      <c r="D30" s="118"/>
      <c r="E30" s="118"/>
      <c r="F30" s="118"/>
      <c r="G30" s="118"/>
      <c r="I30" s="118"/>
      <c r="J30" s="118"/>
      <c r="K30" s="118"/>
      <c r="L30" s="118"/>
      <c r="M30" s="118"/>
      <c r="N30" s="118"/>
      <c r="O30" s="118"/>
      <c r="P30" s="118"/>
      <c r="R30" s="118"/>
      <c r="S30" s="118"/>
      <c r="T30" s="118"/>
      <c r="U30" s="118"/>
      <c r="V30" s="95"/>
    </row>
    <row r="31" spans="2:33">
      <c r="B31" s="118"/>
      <c r="C31" s="118"/>
      <c r="D31" s="118"/>
      <c r="E31" s="118"/>
      <c r="F31" s="118"/>
      <c r="G31" s="118"/>
      <c r="I31" s="118"/>
      <c r="J31" s="118"/>
      <c r="K31" s="118"/>
      <c r="L31" s="118"/>
      <c r="M31" s="118"/>
      <c r="N31" s="118"/>
      <c r="O31" s="118"/>
      <c r="P31" s="118"/>
      <c r="R31" s="118"/>
      <c r="S31" s="118"/>
      <c r="T31" s="118"/>
      <c r="U31" s="118"/>
      <c r="V31" s="95"/>
    </row>
    <row r="32" spans="2:33">
      <c r="B32" s="118"/>
      <c r="C32" s="118"/>
      <c r="D32" s="118"/>
      <c r="E32" s="118"/>
      <c r="F32" s="118"/>
      <c r="G32" s="118"/>
      <c r="I32" s="118"/>
      <c r="J32" s="118"/>
      <c r="K32" s="118"/>
      <c r="L32" s="118"/>
      <c r="M32" s="118"/>
      <c r="N32" s="118"/>
      <c r="O32" s="118"/>
      <c r="P32" s="118"/>
      <c r="R32" s="118"/>
      <c r="S32" s="118"/>
      <c r="T32" s="118"/>
      <c r="U32" s="118"/>
      <c r="V32" s="95"/>
    </row>
    <row r="33" spans="3:22">
      <c r="C33" s="118"/>
      <c r="D33" s="118"/>
      <c r="E33" s="118"/>
      <c r="F33" s="118"/>
      <c r="G33" s="118"/>
      <c r="I33" s="118"/>
      <c r="J33" s="118"/>
      <c r="K33" s="118"/>
      <c r="L33" s="118"/>
      <c r="M33" s="118"/>
      <c r="N33" s="118"/>
      <c r="O33" s="118"/>
      <c r="P33" s="118"/>
      <c r="R33" s="118"/>
      <c r="S33" s="118"/>
      <c r="T33" s="118"/>
      <c r="U33" s="118"/>
      <c r="V33" s="95"/>
    </row>
    <row r="34" spans="3:22">
      <c r="C34" s="118"/>
      <c r="D34" s="118"/>
      <c r="E34" s="118"/>
      <c r="F34" s="118"/>
      <c r="G34" s="118"/>
      <c r="I34" s="118"/>
      <c r="J34" s="118"/>
      <c r="K34" s="118"/>
      <c r="L34" s="118"/>
      <c r="M34" s="118"/>
      <c r="N34" s="118"/>
      <c r="O34" s="118"/>
      <c r="P34" s="118"/>
      <c r="R34" s="118"/>
      <c r="S34" s="118"/>
      <c r="T34" s="118"/>
      <c r="U34" s="118"/>
      <c r="V34" s="95"/>
    </row>
    <row r="35" spans="3:22">
      <c r="C35" s="118"/>
      <c r="D35" s="118"/>
      <c r="E35" s="118"/>
      <c r="F35" s="118"/>
      <c r="G35" s="118"/>
      <c r="I35" s="118"/>
      <c r="J35" s="118"/>
      <c r="K35" s="118"/>
      <c r="L35" s="118"/>
      <c r="M35" s="118"/>
      <c r="N35" s="118"/>
      <c r="O35" s="118"/>
      <c r="P35" s="118"/>
      <c r="R35" s="118"/>
      <c r="S35" s="118"/>
      <c r="T35" s="118"/>
      <c r="U35" s="118"/>
      <c r="V35" s="95"/>
    </row>
    <row r="46" spans="3:22" ht="13">
      <c r="C46" s="118" t="s">
        <v>119</v>
      </c>
      <c r="D46" s="118"/>
      <c r="E46" s="118"/>
      <c r="F46" s="118"/>
      <c r="G46" s="118"/>
      <c r="I46" s="118"/>
      <c r="J46" s="118"/>
      <c r="K46" s="118"/>
      <c r="L46" s="118"/>
      <c r="M46" s="118"/>
      <c r="N46" s="118"/>
      <c r="O46" s="118"/>
      <c r="P46" s="118"/>
      <c r="R46" s="118"/>
      <c r="S46" s="118"/>
      <c r="T46" s="118"/>
      <c r="U46" s="118"/>
      <c r="V46" s="118"/>
    </row>
    <row r="57" spans="6:6">
      <c r="F57" s="27"/>
    </row>
    <row r="58" spans="6:6">
      <c r="F58" s="27"/>
    </row>
    <row r="59" spans="6:6">
      <c r="F59" s="27"/>
    </row>
    <row r="60" spans="6:6">
      <c r="F60" s="27"/>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94"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8"/>
  <sheetViews>
    <sheetView view="pageBreakPreview" zoomScale="96" zoomScaleNormal="80" zoomScaleSheetLayoutView="96" zoomScalePageLayoutView="80" workbookViewId="0"/>
  </sheetViews>
  <sheetFormatPr baseColWidth="10" defaultColWidth="14.36328125" defaultRowHeight="12.5"/>
  <cols>
    <col min="1" max="1" width="1.36328125" style="20" customWidth="1"/>
    <col min="2" max="7" width="18.36328125" style="20" customWidth="1"/>
    <col min="8" max="16384" width="14.36328125" style="20"/>
  </cols>
  <sheetData>
    <row r="1" spans="1:8" ht="6" customHeight="1"/>
    <row r="2" spans="1:8" ht="13">
      <c r="A2" s="2"/>
      <c r="C2" s="333" t="s">
        <v>120</v>
      </c>
      <c r="D2" s="333"/>
      <c r="E2" s="333"/>
      <c r="F2" s="333"/>
      <c r="H2" s="28" t="s">
        <v>7</v>
      </c>
    </row>
    <row r="3" spans="1:8" ht="13">
      <c r="A3" s="2"/>
      <c r="C3" s="333" t="s">
        <v>29</v>
      </c>
      <c r="D3" s="333"/>
      <c r="E3" s="333"/>
      <c r="F3" s="333"/>
    </row>
    <row r="4" spans="1:8">
      <c r="A4" s="2"/>
      <c r="C4" s="117"/>
      <c r="D4" s="117"/>
      <c r="E4" s="117"/>
      <c r="F4" s="117"/>
    </row>
    <row r="5" spans="1:8" ht="12.75" customHeight="1">
      <c r="A5" s="2"/>
      <c r="C5" s="334" t="s">
        <v>121</v>
      </c>
      <c r="D5" s="336" t="s">
        <v>122</v>
      </c>
      <c r="E5" s="336" t="s">
        <v>123</v>
      </c>
      <c r="F5" s="336" t="s">
        <v>124</v>
      </c>
    </row>
    <row r="6" spans="1:8">
      <c r="A6" s="2"/>
      <c r="C6" s="335"/>
      <c r="D6" s="337"/>
      <c r="E6" s="337"/>
      <c r="F6" s="337"/>
    </row>
    <row r="7" spans="1:8">
      <c r="A7" s="2"/>
      <c r="C7" s="117" t="s">
        <v>125</v>
      </c>
      <c r="D7" s="53">
        <v>56000</v>
      </c>
      <c r="E7" s="53">
        <v>1093728.3999999999</v>
      </c>
      <c r="F7" s="57">
        <v>19.530864285714287</v>
      </c>
    </row>
    <row r="8" spans="1:8">
      <c r="A8" s="2"/>
      <c r="C8" s="117" t="s">
        <v>126</v>
      </c>
      <c r="D8" s="53">
        <v>59560</v>
      </c>
      <c r="E8" s="53">
        <v>1144170</v>
      </c>
      <c r="F8" s="57">
        <v>19.210376091336467</v>
      </c>
    </row>
    <row r="9" spans="1:8" ht="12.75" customHeight="1">
      <c r="A9" s="2"/>
      <c r="C9" s="117" t="s">
        <v>127</v>
      </c>
      <c r="D9" s="53">
        <v>55620</v>
      </c>
      <c r="E9" s="53">
        <v>1115735.7</v>
      </c>
      <c r="F9" s="57">
        <v>20.059973031283707</v>
      </c>
    </row>
    <row r="10" spans="1:8">
      <c r="A10" s="2"/>
      <c r="C10" s="117" t="s">
        <v>128</v>
      </c>
      <c r="D10" s="53">
        <v>63200</v>
      </c>
      <c r="E10" s="53">
        <v>1391378.2</v>
      </c>
      <c r="F10" s="57">
        <v>22.015477848101266</v>
      </c>
    </row>
    <row r="11" spans="1:8">
      <c r="A11" s="2"/>
      <c r="C11" s="117" t="s">
        <v>129</v>
      </c>
      <c r="D11" s="53">
        <v>54145</v>
      </c>
      <c r="E11" s="53">
        <v>834859.9</v>
      </c>
      <c r="F11" s="57">
        <v>15.418965740142211</v>
      </c>
    </row>
    <row r="12" spans="1:8">
      <c r="A12" s="2"/>
      <c r="C12" s="117" t="s">
        <v>130</v>
      </c>
      <c r="D12" s="53">
        <v>55976</v>
      </c>
      <c r="E12" s="53">
        <v>965939.5</v>
      </c>
      <c r="F12" s="57">
        <v>17.25631520651708</v>
      </c>
    </row>
    <row r="13" spans="1:8">
      <c r="A13" s="2"/>
      <c r="C13" s="117" t="s">
        <v>131</v>
      </c>
      <c r="D13" s="53">
        <v>45078</v>
      </c>
      <c r="E13" s="53">
        <v>924548.1</v>
      </c>
      <c r="F13" s="57">
        <v>20.509962731265809</v>
      </c>
    </row>
    <row r="14" spans="1:8">
      <c r="A14" s="2"/>
      <c r="C14" s="117" t="s">
        <v>132</v>
      </c>
      <c r="D14" s="53">
        <v>50771</v>
      </c>
      <c r="E14" s="53">
        <v>1081349.2</v>
      </c>
      <c r="F14" s="57">
        <v>21.3</v>
      </c>
    </row>
    <row r="15" spans="1:8">
      <c r="A15" s="2"/>
      <c r="C15" s="117" t="s">
        <v>133</v>
      </c>
      <c r="D15" s="53">
        <v>53653</v>
      </c>
      <c r="E15" s="53">
        <v>1676444</v>
      </c>
      <c r="F15" s="57">
        <v>31.25</v>
      </c>
    </row>
    <row r="16" spans="1:8">
      <c r="A16" s="2"/>
      <c r="C16" s="117" t="s">
        <v>134</v>
      </c>
      <c r="D16" s="53">
        <v>41534</v>
      </c>
      <c r="E16" s="53">
        <v>1093452</v>
      </c>
      <c r="F16" s="57">
        <v>26.33</v>
      </c>
    </row>
    <row r="17" spans="1:11">
      <c r="A17" s="2"/>
      <c r="C17" s="117" t="s">
        <v>135</v>
      </c>
      <c r="D17" s="53">
        <v>49576</v>
      </c>
      <c r="E17" s="53">
        <v>1159022.1000000001</v>
      </c>
      <c r="F17" s="57">
        <v>23.378693319348098</v>
      </c>
    </row>
    <row r="18" spans="1:11">
      <c r="A18" s="2"/>
      <c r="C18" s="117" t="s">
        <v>136</v>
      </c>
      <c r="D18" s="53">
        <v>48965</v>
      </c>
      <c r="E18" s="53">
        <v>1061324.9400000002</v>
      </c>
      <c r="F18" s="57">
        <v>21.675174920861842</v>
      </c>
    </row>
    <row r="19" spans="1:11" ht="12.75" customHeight="1">
      <c r="A19" s="2"/>
      <c r="C19" s="117" t="s">
        <v>137</v>
      </c>
      <c r="D19" s="53">
        <v>50526.337967409301</v>
      </c>
      <c r="E19" s="53">
        <v>960502</v>
      </c>
      <c r="F19" s="57">
        <v>19.010000000000002</v>
      </c>
    </row>
    <row r="20" spans="1:11">
      <c r="A20" s="2"/>
      <c r="C20" s="117" t="s">
        <v>138</v>
      </c>
      <c r="D20" s="53">
        <v>53485</v>
      </c>
      <c r="E20" s="53">
        <v>1166024.8999999999</v>
      </c>
      <c r="F20" s="57">
        <v>21.8</v>
      </c>
    </row>
    <row r="21" spans="1:11" ht="12.75" customHeight="1">
      <c r="A21" s="2"/>
      <c r="C21" s="117" t="s">
        <v>139</v>
      </c>
      <c r="D21" s="53">
        <v>54082</v>
      </c>
      <c r="E21" s="53">
        <v>1426478.7500000002</v>
      </c>
      <c r="F21" s="57">
        <v>26.376220369069195</v>
      </c>
    </row>
    <row r="22" spans="1:11" ht="12.75" customHeight="1">
      <c r="A22" s="2"/>
      <c r="C22" s="117" t="s">
        <v>140</v>
      </c>
      <c r="D22" s="53">
        <v>41268</v>
      </c>
      <c r="E22" s="53">
        <v>1183356.6000000001</v>
      </c>
      <c r="F22" s="57">
        <v>28.674920034893866</v>
      </c>
    </row>
    <row r="23" spans="1:11" ht="12.75" customHeight="1">
      <c r="A23" s="2"/>
      <c r="C23" s="117" t="s">
        <v>141</v>
      </c>
      <c r="D23" s="53">
        <v>41811</v>
      </c>
      <c r="E23" s="53">
        <v>1162568</v>
      </c>
      <c r="F23" s="57">
        <v>27.80531439094975</v>
      </c>
      <c r="G23" s="189"/>
      <c r="H23" s="189"/>
      <c r="I23" s="84"/>
      <c r="J23" s="84"/>
      <c r="K23" s="84"/>
    </row>
    <row r="24" spans="1:11" ht="12.75" customHeight="1">
      <c r="A24" s="2"/>
      <c r="C24" s="117" t="s">
        <v>142</v>
      </c>
      <c r="D24" s="53">
        <v>44145</v>
      </c>
      <c r="E24" s="53">
        <v>1288153.6000000001</v>
      </c>
      <c r="F24" s="57">
        <v>29.180056631555104</v>
      </c>
      <c r="G24" s="245"/>
      <c r="H24" s="245"/>
      <c r="I24" s="84"/>
      <c r="J24" s="84"/>
      <c r="K24" s="84"/>
    </row>
    <row r="25" spans="1:11" ht="12.75" customHeight="1">
      <c r="A25" s="2"/>
      <c r="C25" s="251" t="s">
        <v>259</v>
      </c>
      <c r="D25" s="53">
        <v>36329</v>
      </c>
      <c r="E25" s="53">
        <v>994507.8</v>
      </c>
      <c r="F25" s="57">
        <v>27.375039224861698</v>
      </c>
      <c r="G25" s="245"/>
      <c r="H25" s="245"/>
      <c r="I25" s="84"/>
      <c r="J25" s="84"/>
      <c r="K25" s="84"/>
    </row>
    <row r="26" spans="1:11" ht="12.75" customHeight="1">
      <c r="A26" s="2"/>
      <c r="C26" s="117" t="s">
        <v>261</v>
      </c>
      <c r="D26" s="243">
        <v>35898</v>
      </c>
      <c r="E26" s="243">
        <f>D26*F26</f>
        <v>1022830.4244829395</v>
      </c>
      <c r="F26" s="244">
        <f>AVERAGE(F23:F24)</f>
        <v>28.492685511252425</v>
      </c>
      <c r="G26" s="189"/>
      <c r="H26" s="189"/>
      <c r="I26" s="189"/>
      <c r="J26" s="84"/>
      <c r="K26" s="84"/>
    </row>
    <row r="27" spans="1:11" ht="13">
      <c r="A27" s="2"/>
      <c r="B27" s="83"/>
      <c r="C27" s="206" t="s">
        <v>143</v>
      </c>
      <c r="D27" s="207"/>
      <c r="E27" s="207"/>
      <c r="F27" s="207"/>
      <c r="G27" s="83"/>
    </row>
    <row r="28" spans="1:11" ht="27" customHeight="1">
      <c r="A28" s="2"/>
      <c r="B28" s="83"/>
      <c r="C28" s="332" t="s">
        <v>260</v>
      </c>
      <c r="D28" s="332"/>
      <c r="E28" s="332"/>
      <c r="F28" s="332"/>
      <c r="G28" s="83"/>
    </row>
    <row r="29" spans="1:11">
      <c r="A29" s="2"/>
      <c r="C29" s="156"/>
      <c r="D29" s="156"/>
      <c r="E29" s="156"/>
      <c r="F29" s="156"/>
      <c r="G29" s="156"/>
      <c r="H29" s="156"/>
    </row>
    <row r="30" spans="1:11">
      <c r="G30" s="34"/>
    </row>
    <row r="48" spans="8:8">
      <c r="H48" s="34"/>
    </row>
  </sheetData>
  <mergeCells count="7">
    <mergeCell ref="C28:F28"/>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1"/>
  <sheetViews>
    <sheetView view="pageBreakPreview" zoomScale="90" zoomScaleNormal="80" zoomScaleSheetLayoutView="90" zoomScalePageLayoutView="80" workbookViewId="0"/>
  </sheetViews>
  <sheetFormatPr baseColWidth="10" defaultColWidth="15.81640625" defaultRowHeight="12.5"/>
  <cols>
    <col min="1" max="1" width="1.36328125" style="20" customWidth="1"/>
    <col min="2" max="2" width="9.36328125" style="20" customWidth="1"/>
    <col min="3" max="3" width="11.81640625" style="20" customWidth="1"/>
    <col min="4" max="4" width="12.36328125" style="20" customWidth="1"/>
    <col min="5" max="5" width="14.81640625" style="20" customWidth="1"/>
    <col min="6" max="6" width="11.36328125" style="20" customWidth="1"/>
    <col min="7" max="8" width="11.81640625" style="20" customWidth="1"/>
    <col min="9" max="9" width="11.7265625" style="20" customWidth="1"/>
    <col min="10" max="10" width="14.36328125" style="20" customWidth="1"/>
    <col min="11" max="11" width="11.26953125" style="20" customWidth="1"/>
    <col min="12" max="12" width="12.1796875" style="20" customWidth="1"/>
    <col min="13" max="13" width="10.36328125" style="20" customWidth="1"/>
    <col min="14" max="14" width="2" style="20" customWidth="1"/>
    <col min="15" max="15" width="14" style="20" customWidth="1"/>
    <col min="16" max="16" width="15.81640625" style="89"/>
    <col min="17" max="16384" width="15.81640625" style="20"/>
  </cols>
  <sheetData>
    <row r="1" spans="2:15" ht="6" customHeight="1"/>
    <row r="2" spans="2:15" ht="13">
      <c r="B2" s="318" t="s">
        <v>144</v>
      </c>
      <c r="C2" s="318"/>
      <c r="D2" s="318"/>
      <c r="E2" s="318"/>
      <c r="F2" s="318"/>
      <c r="G2" s="318"/>
      <c r="H2" s="318"/>
      <c r="I2" s="318"/>
      <c r="J2" s="318"/>
      <c r="K2" s="318"/>
      <c r="L2" s="318"/>
      <c r="M2" s="318"/>
      <c r="N2" s="198"/>
      <c r="O2" s="28" t="s">
        <v>7</v>
      </c>
    </row>
    <row r="3" spans="2:15" ht="12.75" customHeight="1">
      <c r="B3" s="318" t="s">
        <v>30</v>
      </c>
      <c r="C3" s="318"/>
      <c r="D3" s="318"/>
      <c r="E3" s="318"/>
      <c r="F3" s="318"/>
      <c r="G3" s="318"/>
      <c r="H3" s="318"/>
      <c r="I3" s="318"/>
      <c r="J3" s="318"/>
      <c r="K3" s="318"/>
      <c r="L3" s="318"/>
      <c r="M3" s="318"/>
      <c r="N3" s="198"/>
    </row>
    <row r="4" spans="2:15" ht="13">
      <c r="B4" s="318" t="s">
        <v>145</v>
      </c>
      <c r="C4" s="318"/>
      <c r="D4" s="318"/>
      <c r="E4" s="318"/>
      <c r="F4" s="318"/>
      <c r="G4" s="318"/>
      <c r="H4" s="318"/>
      <c r="I4" s="318"/>
      <c r="J4" s="318"/>
      <c r="K4" s="318"/>
      <c r="L4" s="318"/>
      <c r="M4" s="318"/>
      <c r="N4" s="198"/>
    </row>
    <row r="5" spans="2:15">
      <c r="B5" s="2"/>
      <c r="C5" s="2"/>
      <c r="D5" s="2"/>
      <c r="E5" s="2"/>
      <c r="F5" s="2"/>
      <c r="G5" s="2"/>
      <c r="H5" s="2"/>
      <c r="I5" s="2"/>
      <c r="J5" s="2"/>
      <c r="K5" s="32"/>
      <c r="L5" s="2"/>
    </row>
    <row r="6" spans="2:15" ht="13">
      <c r="B6" s="338" t="s">
        <v>121</v>
      </c>
      <c r="C6" s="208" t="s">
        <v>146</v>
      </c>
      <c r="D6" s="208" t="s">
        <v>146</v>
      </c>
      <c r="E6" s="208" t="s">
        <v>147</v>
      </c>
      <c r="F6" s="208" t="s">
        <v>146</v>
      </c>
      <c r="G6" s="208" t="s">
        <v>148</v>
      </c>
      <c r="H6" s="208" t="s">
        <v>146</v>
      </c>
      <c r="I6" s="208" t="s">
        <v>148</v>
      </c>
      <c r="J6" s="208" t="s">
        <v>146</v>
      </c>
      <c r="K6" s="208" t="s">
        <v>146</v>
      </c>
      <c r="L6" s="208" t="s">
        <v>146</v>
      </c>
      <c r="M6" s="208" t="s">
        <v>149</v>
      </c>
      <c r="N6" s="1"/>
    </row>
    <row r="7" spans="2:15" ht="13">
      <c r="B7" s="339"/>
      <c r="C7" s="200" t="s">
        <v>107</v>
      </c>
      <c r="D7" s="200" t="s">
        <v>108</v>
      </c>
      <c r="E7" s="200" t="s">
        <v>150</v>
      </c>
      <c r="F7" s="200" t="s">
        <v>151</v>
      </c>
      <c r="G7" s="200" t="s">
        <v>110</v>
      </c>
      <c r="H7" s="200" t="s">
        <v>111</v>
      </c>
      <c r="I7" s="200" t="s">
        <v>112</v>
      </c>
      <c r="J7" s="200" t="s">
        <v>113</v>
      </c>
      <c r="K7" s="200" t="s">
        <v>152</v>
      </c>
      <c r="L7" s="200" t="s">
        <v>114</v>
      </c>
      <c r="M7" s="200" t="s">
        <v>153</v>
      </c>
      <c r="N7" s="1"/>
    </row>
    <row r="8" spans="2:15">
      <c r="B8" s="41" t="s">
        <v>126</v>
      </c>
      <c r="C8" s="40">
        <v>5400</v>
      </c>
      <c r="D8" s="40">
        <v>1200</v>
      </c>
      <c r="E8" s="40">
        <v>4000</v>
      </c>
      <c r="F8" s="40">
        <v>3450</v>
      </c>
      <c r="G8" s="40">
        <v>3800</v>
      </c>
      <c r="H8" s="40" t="s">
        <v>154</v>
      </c>
      <c r="I8" s="40">
        <v>6400</v>
      </c>
      <c r="J8" s="40">
        <v>16800</v>
      </c>
      <c r="K8" s="41" t="s">
        <v>154</v>
      </c>
      <c r="L8" s="40">
        <v>17200</v>
      </c>
      <c r="M8" s="40">
        <v>1310</v>
      </c>
      <c r="N8" s="40"/>
    </row>
    <row r="9" spans="2:15">
      <c r="B9" s="41" t="s">
        <v>127</v>
      </c>
      <c r="C9" s="40">
        <v>4960</v>
      </c>
      <c r="D9" s="40">
        <v>1550</v>
      </c>
      <c r="E9" s="40">
        <v>3260</v>
      </c>
      <c r="F9" s="40">
        <v>2820</v>
      </c>
      <c r="G9" s="40">
        <v>2800</v>
      </c>
      <c r="H9" s="40" t="s">
        <v>154</v>
      </c>
      <c r="I9" s="40">
        <v>6290</v>
      </c>
      <c r="J9" s="40">
        <v>15620</v>
      </c>
      <c r="K9" s="41" t="s">
        <v>154</v>
      </c>
      <c r="L9" s="40">
        <v>17010</v>
      </c>
      <c r="M9" s="40">
        <v>1310</v>
      </c>
      <c r="N9" s="40"/>
    </row>
    <row r="10" spans="2:15">
      <c r="B10" s="41" t="s">
        <v>128</v>
      </c>
      <c r="C10" s="40">
        <v>5590</v>
      </c>
      <c r="D10" s="40">
        <v>1870</v>
      </c>
      <c r="E10" s="40">
        <v>4000</v>
      </c>
      <c r="F10" s="40">
        <v>3410</v>
      </c>
      <c r="G10" s="40">
        <v>3740</v>
      </c>
      <c r="H10" s="40" t="s">
        <v>154</v>
      </c>
      <c r="I10" s="40">
        <v>6600</v>
      </c>
      <c r="J10" s="40">
        <v>17980</v>
      </c>
      <c r="K10" s="41" t="s">
        <v>154</v>
      </c>
      <c r="L10" s="40">
        <v>18700</v>
      </c>
      <c r="M10" s="40">
        <v>1310</v>
      </c>
      <c r="N10" s="40"/>
    </row>
    <row r="11" spans="2:15">
      <c r="B11" s="41" t="s">
        <v>129</v>
      </c>
      <c r="C11" s="40">
        <v>3236.8</v>
      </c>
      <c r="D11" s="40">
        <v>2188.7800000000002</v>
      </c>
      <c r="E11" s="40">
        <v>5236.7</v>
      </c>
      <c r="F11" s="40">
        <v>1711.1</v>
      </c>
      <c r="G11" s="40">
        <v>3368.74</v>
      </c>
      <c r="H11" s="40" t="s">
        <v>154</v>
      </c>
      <c r="I11" s="40">
        <v>8440.58</v>
      </c>
      <c r="J11" s="40">
        <v>14058.9</v>
      </c>
      <c r="K11" s="41">
        <v>3971.3</v>
      </c>
      <c r="L11" s="40">
        <v>11228.6</v>
      </c>
      <c r="M11" s="40">
        <v>703.66</v>
      </c>
      <c r="N11" s="40"/>
    </row>
    <row r="12" spans="2:15">
      <c r="B12" s="41" t="s">
        <v>130</v>
      </c>
      <c r="C12" s="42">
        <v>3520</v>
      </c>
      <c r="D12" s="188">
        <v>2040</v>
      </c>
      <c r="E12" s="42">
        <v>5610</v>
      </c>
      <c r="F12" s="42">
        <v>1570</v>
      </c>
      <c r="G12" s="42">
        <v>3430</v>
      </c>
      <c r="H12" s="42" t="s">
        <v>154</v>
      </c>
      <c r="I12" s="42">
        <v>8100</v>
      </c>
      <c r="J12" s="42">
        <v>14800</v>
      </c>
      <c r="K12" s="42">
        <v>4240</v>
      </c>
      <c r="L12" s="42">
        <v>11960</v>
      </c>
      <c r="M12" s="42">
        <v>706</v>
      </c>
      <c r="N12" s="42"/>
    </row>
    <row r="13" spans="2:15">
      <c r="B13" s="41" t="s">
        <v>131</v>
      </c>
      <c r="C13" s="40">
        <v>2996</v>
      </c>
      <c r="D13" s="40">
        <v>606</v>
      </c>
      <c r="E13" s="40">
        <v>2760</v>
      </c>
      <c r="F13" s="40">
        <v>259</v>
      </c>
      <c r="G13" s="40">
        <v>2183</v>
      </c>
      <c r="H13" s="40" t="s">
        <v>154</v>
      </c>
      <c r="I13" s="40">
        <v>7025</v>
      </c>
      <c r="J13" s="40">
        <v>13473</v>
      </c>
      <c r="K13" s="40">
        <v>4567</v>
      </c>
      <c r="L13" s="40">
        <v>10522</v>
      </c>
      <c r="M13" s="40">
        <v>687</v>
      </c>
      <c r="N13" s="40"/>
    </row>
    <row r="14" spans="2:15">
      <c r="B14" s="41" t="s">
        <v>132</v>
      </c>
      <c r="C14" s="40">
        <v>3421</v>
      </c>
      <c r="D14" s="40">
        <v>447</v>
      </c>
      <c r="E14" s="40">
        <v>3493</v>
      </c>
      <c r="F14" s="40">
        <v>1981</v>
      </c>
      <c r="G14" s="40">
        <v>4589</v>
      </c>
      <c r="H14" s="40" t="s">
        <v>154</v>
      </c>
      <c r="I14" s="40">
        <v>8958</v>
      </c>
      <c r="J14" s="40">
        <v>16756</v>
      </c>
      <c r="K14" s="40">
        <v>3767</v>
      </c>
      <c r="L14" s="40">
        <v>6672</v>
      </c>
      <c r="M14" s="40">
        <v>687</v>
      </c>
      <c r="N14" s="40"/>
    </row>
    <row r="15" spans="2:15">
      <c r="B15" s="41" t="s">
        <v>133</v>
      </c>
      <c r="C15" s="40">
        <v>3208</v>
      </c>
      <c r="D15" s="40">
        <v>1493</v>
      </c>
      <c r="E15" s="40">
        <v>3750</v>
      </c>
      <c r="F15" s="40">
        <v>887</v>
      </c>
      <c r="G15" s="40">
        <v>4584</v>
      </c>
      <c r="H15" s="40" t="s">
        <v>154</v>
      </c>
      <c r="I15" s="40">
        <v>9385</v>
      </c>
      <c r="J15" s="40">
        <v>17757</v>
      </c>
      <c r="K15" s="40">
        <v>3839</v>
      </c>
      <c r="L15" s="40">
        <v>8063</v>
      </c>
      <c r="M15" s="40">
        <v>687</v>
      </c>
      <c r="N15" s="40"/>
    </row>
    <row r="16" spans="2:15">
      <c r="B16" s="41" t="s">
        <v>134</v>
      </c>
      <c r="C16" s="40">
        <v>1865</v>
      </c>
      <c r="D16" s="40">
        <v>1421</v>
      </c>
      <c r="E16" s="40">
        <v>3607</v>
      </c>
      <c r="F16" s="40">
        <v>1681</v>
      </c>
      <c r="G16" s="40">
        <v>2080</v>
      </c>
      <c r="H16" s="40" t="s">
        <v>154</v>
      </c>
      <c r="I16" s="40">
        <v>5998</v>
      </c>
      <c r="J16" s="40">
        <v>10383</v>
      </c>
      <c r="K16" s="40">
        <v>3393</v>
      </c>
      <c r="L16" s="40">
        <v>10419</v>
      </c>
      <c r="M16" s="40">
        <v>687</v>
      </c>
      <c r="N16" s="40"/>
    </row>
    <row r="17" spans="2:18">
      <c r="B17" s="41" t="s">
        <v>135</v>
      </c>
      <c r="C17" s="40">
        <v>2546</v>
      </c>
      <c r="D17" s="40">
        <v>1103</v>
      </c>
      <c r="E17" s="40">
        <v>5104</v>
      </c>
      <c r="F17" s="40">
        <v>942</v>
      </c>
      <c r="G17" s="40">
        <v>3017</v>
      </c>
      <c r="H17" s="40" t="s">
        <v>154</v>
      </c>
      <c r="I17" s="40">
        <v>8372</v>
      </c>
      <c r="J17" s="40">
        <v>14459</v>
      </c>
      <c r="K17" s="40">
        <v>3334</v>
      </c>
      <c r="L17" s="40">
        <v>10012</v>
      </c>
      <c r="M17" s="40">
        <v>687</v>
      </c>
      <c r="N17" s="40"/>
    </row>
    <row r="18" spans="2:18">
      <c r="B18" s="41" t="s">
        <v>136</v>
      </c>
      <c r="C18" s="40">
        <v>2197</v>
      </c>
      <c r="D18" s="40">
        <v>1480</v>
      </c>
      <c r="E18" s="40">
        <v>3299</v>
      </c>
      <c r="F18" s="40">
        <v>1394</v>
      </c>
      <c r="G18" s="40">
        <v>3557</v>
      </c>
      <c r="H18" s="40" t="s">
        <v>154</v>
      </c>
      <c r="I18" s="40">
        <v>8532</v>
      </c>
      <c r="J18" s="40">
        <v>13054</v>
      </c>
      <c r="K18" s="40">
        <v>4007</v>
      </c>
      <c r="L18" s="40">
        <v>10758</v>
      </c>
      <c r="M18" s="40">
        <v>687</v>
      </c>
      <c r="N18" s="40"/>
    </row>
    <row r="19" spans="2:18">
      <c r="B19" s="41" t="s">
        <v>137</v>
      </c>
      <c r="C19" s="40">
        <v>1874.8517657009927</v>
      </c>
      <c r="D19" s="40">
        <v>1451.3199862357419</v>
      </c>
      <c r="E19" s="40">
        <v>4939.8094869007145</v>
      </c>
      <c r="F19" s="40">
        <v>2047.8950515475051</v>
      </c>
      <c r="G19" s="40">
        <v>3593.5396570323278</v>
      </c>
      <c r="H19" s="40" t="s">
        <v>154</v>
      </c>
      <c r="I19" s="40">
        <v>8685.4599664461075</v>
      </c>
      <c r="J19" s="40">
        <v>16788.425585779605</v>
      </c>
      <c r="K19" s="40">
        <v>3490.6066401256444</v>
      </c>
      <c r="L19" s="40">
        <v>6967.4298276406953</v>
      </c>
      <c r="M19" s="40">
        <v>687</v>
      </c>
      <c r="N19" s="40"/>
    </row>
    <row r="20" spans="2:18">
      <c r="B20" s="41" t="s">
        <v>138</v>
      </c>
      <c r="C20" s="40">
        <v>2244</v>
      </c>
      <c r="D20" s="40">
        <v>776</v>
      </c>
      <c r="E20" s="40">
        <v>4449</v>
      </c>
      <c r="F20" s="40">
        <v>2251</v>
      </c>
      <c r="G20" s="40">
        <v>5243</v>
      </c>
      <c r="H20" s="40" t="s">
        <v>154</v>
      </c>
      <c r="I20" s="40">
        <v>8946</v>
      </c>
      <c r="J20" s="40">
        <v>14976</v>
      </c>
      <c r="K20" s="40">
        <v>3369</v>
      </c>
      <c r="L20" s="40">
        <v>10544</v>
      </c>
      <c r="M20" s="40">
        <v>687</v>
      </c>
      <c r="N20" s="40"/>
    </row>
    <row r="21" spans="2:18">
      <c r="B21" s="41" t="s">
        <v>139</v>
      </c>
      <c r="C21" s="40">
        <v>2193</v>
      </c>
      <c r="D21" s="40">
        <v>1721</v>
      </c>
      <c r="E21" s="40">
        <v>5339</v>
      </c>
      <c r="F21" s="40">
        <v>1195</v>
      </c>
      <c r="G21" s="40">
        <v>4168</v>
      </c>
      <c r="H21" s="40" t="s">
        <v>154</v>
      </c>
      <c r="I21" s="40">
        <v>9892</v>
      </c>
      <c r="J21" s="40">
        <v>13886</v>
      </c>
      <c r="K21" s="40">
        <v>3979</v>
      </c>
      <c r="L21" s="40">
        <v>11022</v>
      </c>
      <c r="M21" s="40">
        <v>687</v>
      </c>
      <c r="N21" s="40"/>
    </row>
    <row r="22" spans="2:18">
      <c r="B22" s="41" t="s">
        <v>140</v>
      </c>
      <c r="C22" s="40">
        <v>2137</v>
      </c>
      <c r="D22" s="40">
        <v>625</v>
      </c>
      <c r="E22" s="40">
        <v>3197</v>
      </c>
      <c r="F22" s="40">
        <v>725</v>
      </c>
      <c r="G22" s="40">
        <v>3920</v>
      </c>
      <c r="H22" s="40">
        <v>3015</v>
      </c>
      <c r="I22" s="40">
        <v>4409</v>
      </c>
      <c r="J22" s="40">
        <v>12486</v>
      </c>
      <c r="K22" s="40">
        <v>2935</v>
      </c>
      <c r="L22" s="40">
        <v>7132</v>
      </c>
      <c r="M22" s="40">
        <v>687</v>
      </c>
      <c r="N22" s="40"/>
    </row>
    <row r="23" spans="2:18">
      <c r="B23" s="41" t="s">
        <v>141</v>
      </c>
      <c r="C23" s="40">
        <v>1934</v>
      </c>
      <c r="D23" s="40">
        <v>854</v>
      </c>
      <c r="E23" s="40">
        <v>3432</v>
      </c>
      <c r="F23" s="40">
        <v>1679</v>
      </c>
      <c r="G23" s="40">
        <v>4602</v>
      </c>
      <c r="H23" s="40">
        <v>2503</v>
      </c>
      <c r="I23" s="40">
        <v>4266</v>
      </c>
      <c r="J23" s="40">
        <v>10501</v>
      </c>
      <c r="K23" s="40">
        <v>2666</v>
      </c>
      <c r="L23" s="40">
        <v>8687</v>
      </c>
      <c r="M23" s="40">
        <v>687</v>
      </c>
      <c r="N23" s="40"/>
    </row>
    <row r="24" spans="2:18">
      <c r="B24" s="41" t="s">
        <v>142</v>
      </c>
      <c r="C24" s="40">
        <v>1633</v>
      </c>
      <c r="D24" s="40">
        <v>513</v>
      </c>
      <c r="E24" s="40">
        <v>3599</v>
      </c>
      <c r="F24" s="40">
        <v>826</v>
      </c>
      <c r="G24" s="40">
        <v>5389</v>
      </c>
      <c r="H24" s="40">
        <v>2341</v>
      </c>
      <c r="I24" s="40">
        <v>4463</v>
      </c>
      <c r="J24" s="40">
        <v>11578</v>
      </c>
      <c r="K24" s="40">
        <v>2514</v>
      </c>
      <c r="L24" s="40">
        <v>10602</v>
      </c>
      <c r="M24" s="40">
        <v>687</v>
      </c>
      <c r="N24" s="40"/>
      <c r="O24" s="84"/>
    </row>
    <row r="25" spans="2:18">
      <c r="B25" s="41" t="s">
        <v>259</v>
      </c>
      <c r="C25" s="40">
        <v>1825</v>
      </c>
      <c r="D25" s="40">
        <v>608</v>
      </c>
      <c r="E25" s="40">
        <v>1254</v>
      </c>
      <c r="F25" s="40">
        <v>1041</v>
      </c>
      <c r="G25" s="40">
        <v>3315</v>
      </c>
      <c r="H25" s="40">
        <v>2369</v>
      </c>
      <c r="I25" s="40">
        <v>4379</v>
      </c>
      <c r="J25" s="40">
        <v>9061</v>
      </c>
      <c r="K25" s="40">
        <v>3047</v>
      </c>
      <c r="L25" s="40">
        <v>8743</v>
      </c>
      <c r="M25" s="40">
        <v>687</v>
      </c>
      <c r="N25" s="40"/>
      <c r="O25" s="84"/>
    </row>
    <row r="26" spans="2:18" ht="13">
      <c r="B26" s="340" t="s">
        <v>155</v>
      </c>
      <c r="C26" s="341"/>
      <c r="D26" s="341"/>
      <c r="E26" s="341"/>
      <c r="F26" s="341"/>
      <c r="G26" s="341"/>
      <c r="H26" s="341"/>
      <c r="I26" s="341"/>
      <c r="J26" s="341"/>
      <c r="K26" s="341"/>
      <c r="L26" s="341"/>
      <c r="M26" s="341"/>
      <c r="N26" s="40"/>
    </row>
    <row r="28" spans="2:18">
      <c r="N28" s="126"/>
    </row>
    <row r="29" spans="2:18">
      <c r="B29" s="89"/>
      <c r="C29" s="87"/>
      <c r="D29" s="87"/>
      <c r="E29" s="87"/>
      <c r="F29" s="87"/>
      <c r="G29" s="87"/>
      <c r="H29" s="87"/>
      <c r="I29" s="87"/>
      <c r="J29" s="87"/>
      <c r="K29" s="87"/>
      <c r="L29" s="87"/>
      <c r="M29" s="87"/>
      <c r="N29" s="123"/>
    </row>
    <row r="30" spans="2:18">
      <c r="B30" s="89"/>
      <c r="C30" s="87"/>
      <c r="D30" s="87"/>
      <c r="E30" s="87"/>
      <c r="F30" s="87"/>
      <c r="G30" s="87"/>
      <c r="H30" s="87"/>
      <c r="I30" s="87"/>
      <c r="J30" s="87"/>
      <c r="K30" s="87"/>
      <c r="L30" s="87"/>
      <c r="M30" s="87"/>
      <c r="N30" s="123"/>
    </row>
    <row r="31" spans="2:18">
      <c r="B31" s="89"/>
      <c r="C31" s="87"/>
      <c r="D31" s="87"/>
      <c r="E31" s="87"/>
      <c r="F31" s="87"/>
      <c r="G31" s="87"/>
      <c r="H31" s="87"/>
      <c r="I31" s="87"/>
      <c r="J31" s="87"/>
      <c r="K31" s="87"/>
      <c r="L31" s="87"/>
      <c r="M31" s="87"/>
      <c r="N31" s="123"/>
      <c r="O31" s="85"/>
      <c r="P31" s="85"/>
      <c r="Q31" s="85"/>
      <c r="R31" s="85"/>
    </row>
    <row r="32" spans="2:18" ht="13">
      <c r="B32" s="124"/>
      <c r="C32" s="125"/>
      <c r="D32" s="125"/>
      <c r="E32" s="125"/>
      <c r="F32" s="125"/>
      <c r="G32" s="125"/>
      <c r="H32" s="125"/>
      <c r="I32" s="125"/>
      <c r="J32" s="125"/>
      <c r="K32" s="125"/>
      <c r="L32" s="125"/>
      <c r="M32" s="125"/>
      <c r="N32" s="127"/>
      <c r="O32" s="85"/>
      <c r="P32" s="85"/>
      <c r="Q32" s="85"/>
      <c r="R32" s="85"/>
    </row>
    <row r="33" spans="2:18">
      <c r="O33" s="89"/>
      <c r="Q33" s="89"/>
      <c r="R33" s="89"/>
    </row>
    <row r="48" spans="2:18">
      <c r="B48" s="30"/>
    </row>
    <row r="49" spans="15:18" s="85" customFormat="1" hidden="1">
      <c r="O49" s="20"/>
      <c r="P49" s="89"/>
      <c r="Q49" s="20"/>
      <c r="R49" s="20"/>
    </row>
    <row r="50" spans="15:18" s="85" customFormat="1" hidden="1">
      <c r="O50" s="20"/>
      <c r="P50" s="89"/>
      <c r="Q50" s="20"/>
      <c r="R50" s="20"/>
    </row>
    <row r="51" spans="15:18" s="89" customFormat="1">
      <c r="O51" s="20"/>
      <c r="Q51" s="20"/>
      <c r="R51" s="20"/>
    </row>
  </sheetData>
  <mergeCells count="5">
    <mergeCell ref="B6:B7"/>
    <mergeCell ref="B2:M2"/>
    <mergeCell ref="B3:M3"/>
    <mergeCell ref="B4:M4"/>
    <mergeCell ref="B26:M26"/>
  </mergeCells>
  <phoneticPr fontId="84" type="noConversion"/>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50"/>
  <sheetViews>
    <sheetView view="pageBreakPreview" zoomScale="90" zoomScaleNormal="80" zoomScaleSheetLayoutView="90" zoomScalePageLayoutView="80" workbookViewId="0"/>
  </sheetViews>
  <sheetFormatPr baseColWidth="10" defaultColWidth="10.81640625" defaultRowHeight="12.5"/>
  <cols>
    <col min="1" max="1" width="1.36328125" style="20" customWidth="1"/>
    <col min="2" max="2" width="10.81640625" style="20"/>
    <col min="3" max="4" width="11.7265625" style="20" customWidth="1"/>
    <col min="5" max="5" width="14.36328125" style="20" customWidth="1"/>
    <col min="6" max="6" width="10.81640625" style="20"/>
    <col min="7" max="8" width="11.81640625" style="20" customWidth="1"/>
    <col min="9" max="9" width="12.36328125" style="20" customWidth="1"/>
    <col min="10" max="10" width="13.36328125" style="20" customWidth="1"/>
    <col min="11" max="11" width="10.81640625" style="20"/>
    <col min="12" max="12" width="11.36328125" style="20" customWidth="1"/>
    <col min="13" max="13" width="10.81640625" style="20"/>
    <col min="14" max="14" width="2" style="20" customWidth="1"/>
    <col min="15" max="15" width="12.7265625" style="20" bestFit="1" customWidth="1"/>
    <col min="16" max="24" width="10.81640625" style="85" hidden="1" customWidth="1"/>
    <col min="25" max="25" width="10.81640625" style="89"/>
    <col min="26" max="16384" width="10.81640625" style="20"/>
  </cols>
  <sheetData>
    <row r="1" spans="2:25" ht="6.75" customHeight="1"/>
    <row r="2" spans="2:25" ht="13">
      <c r="B2" s="344" t="s">
        <v>156</v>
      </c>
      <c r="C2" s="344"/>
      <c r="D2" s="344"/>
      <c r="E2" s="344"/>
      <c r="F2" s="344"/>
      <c r="G2" s="344"/>
      <c r="H2" s="344"/>
      <c r="I2" s="344"/>
      <c r="J2" s="344"/>
      <c r="K2" s="344"/>
      <c r="L2" s="344"/>
      <c r="M2" s="344"/>
      <c r="O2" s="28" t="s">
        <v>7</v>
      </c>
    </row>
    <row r="3" spans="2:25" ht="14.25" customHeight="1">
      <c r="B3" s="344" t="s">
        <v>31</v>
      </c>
      <c r="C3" s="344"/>
      <c r="D3" s="344"/>
      <c r="E3" s="344"/>
      <c r="F3" s="344"/>
      <c r="G3" s="344"/>
      <c r="H3" s="344"/>
      <c r="I3" s="344"/>
      <c r="J3" s="344"/>
      <c r="K3" s="344"/>
      <c r="L3" s="344"/>
      <c r="M3" s="344"/>
    </row>
    <row r="4" spans="2:25" ht="13">
      <c r="B4" s="344" t="s">
        <v>157</v>
      </c>
      <c r="C4" s="344"/>
      <c r="D4" s="344"/>
      <c r="E4" s="344"/>
      <c r="F4" s="344"/>
      <c r="G4" s="344"/>
      <c r="H4" s="344"/>
      <c r="I4" s="344"/>
      <c r="J4" s="344"/>
      <c r="K4" s="344"/>
      <c r="L4" s="344"/>
      <c r="M4" s="344"/>
    </row>
    <row r="5" spans="2:25">
      <c r="B5" s="77"/>
      <c r="C5" s="77"/>
      <c r="D5" s="77"/>
      <c r="E5" s="77"/>
      <c r="F5" s="77"/>
      <c r="G5" s="77"/>
      <c r="H5" s="77"/>
      <c r="I5" s="77"/>
      <c r="J5" s="77"/>
      <c r="K5" s="78"/>
      <c r="L5" s="77"/>
      <c r="M5" s="79"/>
      <c r="P5" s="20"/>
      <c r="Q5" s="20"/>
      <c r="R5" s="20"/>
      <c r="S5" s="20"/>
      <c r="T5" s="20"/>
      <c r="U5" s="20"/>
      <c r="V5" s="20"/>
      <c r="W5" s="20"/>
      <c r="X5" s="20"/>
      <c r="Y5" s="20"/>
    </row>
    <row r="6" spans="2:25" ht="13">
      <c r="B6" s="342" t="s">
        <v>121</v>
      </c>
      <c r="C6" s="201" t="s">
        <v>146</v>
      </c>
      <c r="D6" s="201" t="s">
        <v>146</v>
      </c>
      <c r="E6" s="201" t="s">
        <v>147</v>
      </c>
      <c r="F6" s="201" t="s">
        <v>146</v>
      </c>
      <c r="G6" s="201" t="s">
        <v>148</v>
      </c>
      <c r="H6" s="208" t="s">
        <v>146</v>
      </c>
      <c r="I6" s="201" t="s">
        <v>148</v>
      </c>
      <c r="J6" s="201" t="s">
        <v>146</v>
      </c>
      <c r="K6" s="201" t="s">
        <v>146</v>
      </c>
      <c r="L6" s="201" t="s">
        <v>146</v>
      </c>
      <c r="M6" s="201" t="s">
        <v>149</v>
      </c>
      <c r="P6" s="20"/>
      <c r="Q6" s="20"/>
      <c r="R6" s="20"/>
      <c r="S6" s="20"/>
      <c r="T6" s="20"/>
      <c r="U6" s="20"/>
      <c r="V6" s="20"/>
      <c r="W6" s="20"/>
      <c r="X6" s="20"/>
      <c r="Y6" s="20"/>
    </row>
    <row r="7" spans="2:25" ht="13">
      <c r="B7" s="343"/>
      <c r="C7" s="202" t="s">
        <v>107</v>
      </c>
      <c r="D7" s="202" t="s">
        <v>108</v>
      </c>
      <c r="E7" s="202" t="s">
        <v>150</v>
      </c>
      <c r="F7" s="202" t="s">
        <v>151</v>
      </c>
      <c r="G7" s="202" t="s">
        <v>110</v>
      </c>
      <c r="H7" s="200" t="s">
        <v>111</v>
      </c>
      <c r="I7" s="202" t="s">
        <v>112</v>
      </c>
      <c r="J7" s="202" t="s">
        <v>113</v>
      </c>
      <c r="K7" s="202" t="s">
        <v>152</v>
      </c>
      <c r="L7" s="202" t="s">
        <v>114</v>
      </c>
      <c r="M7" s="202" t="s">
        <v>153</v>
      </c>
      <c r="P7" s="20"/>
      <c r="Q7" s="20"/>
      <c r="R7" s="20"/>
      <c r="S7" s="20"/>
      <c r="T7" s="20"/>
      <c r="U7" s="20"/>
      <c r="V7" s="20"/>
      <c r="W7" s="20"/>
      <c r="X7" s="20"/>
      <c r="Y7" s="20"/>
    </row>
    <row r="8" spans="2:25">
      <c r="B8" s="41" t="s">
        <v>126</v>
      </c>
      <c r="C8" s="40">
        <v>109620</v>
      </c>
      <c r="D8" s="40">
        <v>15000</v>
      </c>
      <c r="E8" s="40">
        <v>63360</v>
      </c>
      <c r="F8" s="40">
        <v>65550</v>
      </c>
      <c r="G8" s="40">
        <v>57190</v>
      </c>
      <c r="H8" s="40" t="s">
        <v>154</v>
      </c>
      <c r="I8" s="40">
        <v>128320</v>
      </c>
      <c r="J8" s="40">
        <v>302400</v>
      </c>
      <c r="K8" s="41" t="s">
        <v>154</v>
      </c>
      <c r="L8" s="40">
        <v>390784</v>
      </c>
      <c r="M8" s="40">
        <v>11946</v>
      </c>
      <c r="P8" s="20"/>
      <c r="Q8" s="20"/>
      <c r="R8" s="20"/>
      <c r="S8" s="20"/>
      <c r="T8" s="20"/>
      <c r="U8" s="20"/>
      <c r="V8" s="20"/>
      <c r="W8" s="20"/>
      <c r="X8" s="20"/>
      <c r="Y8" s="20"/>
    </row>
    <row r="9" spans="2:25">
      <c r="B9" s="41" t="s">
        <v>127</v>
      </c>
      <c r="C9" s="40">
        <v>106540.8</v>
      </c>
      <c r="D9" s="40">
        <v>25575</v>
      </c>
      <c r="E9" s="40">
        <v>43227.6</v>
      </c>
      <c r="F9" s="40">
        <v>56512.800000000003</v>
      </c>
      <c r="G9" s="40">
        <v>42448</v>
      </c>
      <c r="H9" s="40" t="s">
        <v>154</v>
      </c>
      <c r="I9" s="40">
        <v>127498.3</v>
      </c>
      <c r="J9" s="40">
        <v>321303.40000000002</v>
      </c>
      <c r="K9" s="41" t="s">
        <v>154</v>
      </c>
      <c r="L9" s="40">
        <v>380683.8</v>
      </c>
      <c r="M9" s="40">
        <v>11946</v>
      </c>
      <c r="P9" s="20"/>
      <c r="Q9" s="20"/>
      <c r="R9" s="20"/>
      <c r="S9" s="20"/>
      <c r="T9" s="20"/>
      <c r="U9" s="20"/>
      <c r="V9" s="20"/>
      <c r="W9" s="20"/>
      <c r="X9" s="20"/>
      <c r="Y9" s="20"/>
    </row>
    <row r="10" spans="2:25">
      <c r="B10" s="41" t="s">
        <v>128</v>
      </c>
      <c r="C10" s="40">
        <v>120464.5</v>
      </c>
      <c r="D10" s="40">
        <v>31322.5</v>
      </c>
      <c r="E10" s="40">
        <v>59440</v>
      </c>
      <c r="F10" s="40">
        <v>44261.8</v>
      </c>
      <c r="G10" s="40">
        <v>63355.6</v>
      </c>
      <c r="H10" s="40" t="s">
        <v>154</v>
      </c>
      <c r="I10" s="40">
        <v>131670</v>
      </c>
      <c r="J10" s="40">
        <v>446083.8</v>
      </c>
      <c r="K10" s="41" t="s">
        <v>154</v>
      </c>
      <c r="L10" s="40">
        <v>482834</v>
      </c>
      <c r="M10" s="40">
        <v>11946</v>
      </c>
      <c r="P10" s="20"/>
      <c r="Q10" s="20"/>
      <c r="R10" s="20"/>
      <c r="S10" s="20"/>
      <c r="T10" s="20"/>
      <c r="U10" s="20"/>
      <c r="V10" s="20"/>
      <c r="W10" s="20"/>
      <c r="X10" s="20"/>
      <c r="Y10" s="20"/>
    </row>
    <row r="11" spans="2:25">
      <c r="B11" s="41" t="s">
        <v>129</v>
      </c>
      <c r="C11" s="40">
        <v>56405.8</v>
      </c>
      <c r="D11" s="40">
        <v>20414.599999999999</v>
      </c>
      <c r="E11" s="40">
        <v>87051.9</v>
      </c>
      <c r="F11" s="40">
        <v>22726.799999999999</v>
      </c>
      <c r="G11" s="40">
        <v>44973.2</v>
      </c>
      <c r="H11" s="40" t="s">
        <v>154</v>
      </c>
      <c r="I11" s="40">
        <v>97715.5</v>
      </c>
      <c r="J11" s="40">
        <v>212544.8</v>
      </c>
      <c r="K11" s="41">
        <v>72423.3</v>
      </c>
      <c r="L11" s="40">
        <v>213984.4</v>
      </c>
      <c r="M11" s="40">
        <v>6619.6</v>
      </c>
      <c r="P11" s="20"/>
      <c r="Q11" s="20"/>
      <c r="R11" s="20"/>
      <c r="S11" s="20"/>
      <c r="T11" s="20"/>
      <c r="U11" s="20"/>
      <c r="V11" s="20"/>
      <c r="W11" s="20"/>
      <c r="X11" s="20"/>
      <c r="Y11" s="20"/>
    </row>
    <row r="12" spans="2:25">
      <c r="B12" s="41" t="s">
        <v>130</v>
      </c>
      <c r="C12" s="40">
        <v>66880</v>
      </c>
      <c r="D12" s="40">
        <v>27744</v>
      </c>
      <c r="E12" s="40">
        <v>86001.3</v>
      </c>
      <c r="F12" s="40">
        <v>26690</v>
      </c>
      <c r="G12" s="40">
        <v>58550.1</v>
      </c>
      <c r="H12" s="40" t="s">
        <v>154</v>
      </c>
      <c r="I12" s="40">
        <v>135270</v>
      </c>
      <c r="J12" s="40">
        <v>220224</v>
      </c>
      <c r="K12" s="41">
        <v>86623.2</v>
      </c>
      <c r="L12" s="40">
        <v>251518.8</v>
      </c>
      <c r="M12" s="40">
        <v>6438.07</v>
      </c>
      <c r="P12" s="20"/>
      <c r="Q12" s="20"/>
      <c r="R12" s="20"/>
      <c r="S12" s="20"/>
      <c r="T12" s="20"/>
      <c r="U12" s="20"/>
      <c r="V12" s="20"/>
      <c r="W12" s="20"/>
      <c r="X12" s="20"/>
      <c r="Y12" s="20"/>
    </row>
    <row r="13" spans="2:25">
      <c r="B13" s="41" t="s">
        <v>131</v>
      </c>
      <c r="C13" s="40">
        <v>51591.1</v>
      </c>
      <c r="D13" s="40">
        <v>8350.7000000000007</v>
      </c>
      <c r="E13" s="40">
        <v>53081.5</v>
      </c>
      <c r="F13" s="40">
        <v>3752.9</v>
      </c>
      <c r="G13" s="40">
        <v>31915.5</v>
      </c>
      <c r="H13" s="40" t="s">
        <v>154</v>
      </c>
      <c r="I13" s="40">
        <v>109800.8</v>
      </c>
      <c r="J13" s="40">
        <v>265552.8</v>
      </c>
      <c r="K13" s="40">
        <v>121619.2</v>
      </c>
      <c r="L13" s="40">
        <v>272625</v>
      </c>
      <c r="M13" s="40">
        <v>6258.6</v>
      </c>
      <c r="P13" s="20"/>
      <c r="Q13" s="20"/>
      <c r="R13" s="20"/>
      <c r="S13" s="20"/>
      <c r="T13" s="20"/>
      <c r="U13" s="20"/>
      <c r="V13" s="20"/>
      <c r="W13" s="20"/>
      <c r="X13" s="20"/>
      <c r="Y13" s="20"/>
    </row>
    <row r="14" spans="2:25">
      <c r="B14" s="41" t="s">
        <v>132</v>
      </c>
      <c r="C14" s="40">
        <v>78466.3</v>
      </c>
      <c r="D14" s="40">
        <v>11764.2</v>
      </c>
      <c r="E14" s="40">
        <v>86174.8</v>
      </c>
      <c r="F14" s="40">
        <v>38358</v>
      </c>
      <c r="G14" s="40">
        <v>57455.5</v>
      </c>
      <c r="H14" s="40" t="s">
        <v>154</v>
      </c>
      <c r="I14" s="40">
        <v>165633.4</v>
      </c>
      <c r="J14" s="40">
        <v>315519.2</v>
      </c>
      <c r="K14" s="40">
        <v>124687.7</v>
      </c>
      <c r="L14" s="40">
        <v>197024.2</v>
      </c>
      <c r="M14" s="40">
        <v>6265.9</v>
      </c>
      <c r="P14" s="20"/>
      <c r="Q14" s="20"/>
      <c r="R14" s="20"/>
      <c r="S14" s="20"/>
      <c r="T14" s="20"/>
      <c r="U14" s="20"/>
      <c r="V14" s="20"/>
      <c r="W14" s="20"/>
      <c r="X14" s="20"/>
      <c r="Y14" s="20"/>
    </row>
    <row r="15" spans="2:25">
      <c r="B15" s="41" t="s">
        <v>133</v>
      </c>
      <c r="C15" s="40">
        <v>75516.320000000007</v>
      </c>
      <c r="D15" s="40">
        <v>31084.26</v>
      </c>
      <c r="E15" s="40">
        <v>79125</v>
      </c>
      <c r="F15" s="40">
        <v>15806.34</v>
      </c>
      <c r="G15" s="40">
        <v>111620.4</v>
      </c>
      <c r="H15" s="40" t="s">
        <v>154</v>
      </c>
      <c r="I15" s="40">
        <v>255835.1</v>
      </c>
      <c r="J15" s="40">
        <v>615990.32999999996</v>
      </c>
      <c r="K15" s="40">
        <v>142119.78</v>
      </c>
      <c r="L15" s="40">
        <v>343080.65</v>
      </c>
      <c r="M15" s="40">
        <v>6265.9</v>
      </c>
      <c r="P15" s="20"/>
      <c r="Q15" s="20"/>
      <c r="R15" s="20"/>
      <c r="S15" s="20"/>
      <c r="T15" s="20"/>
      <c r="U15" s="20"/>
      <c r="V15" s="20"/>
      <c r="W15" s="20"/>
      <c r="X15" s="20"/>
      <c r="Y15" s="20"/>
    </row>
    <row r="16" spans="2:25">
      <c r="B16" s="41" t="s">
        <v>134</v>
      </c>
      <c r="C16" s="40">
        <v>41067.300000000003</v>
      </c>
      <c r="D16" s="40">
        <v>16000.460000000001</v>
      </c>
      <c r="E16" s="40">
        <v>88299.36</v>
      </c>
      <c r="F16" s="40">
        <v>25652.06</v>
      </c>
      <c r="G16" s="40">
        <v>34486.400000000001</v>
      </c>
      <c r="H16" s="40" t="s">
        <v>154</v>
      </c>
      <c r="I16" s="40">
        <v>101006.31999999999</v>
      </c>
      <c r="J16" s="40">
        <v>272034.59999999998</v>
      </c>
      <c r="K16" s="40">
        <v>122928.38999999998</v>
      </c>
      <c r="L16" s="40">
        <v>385711.38</v>
      </c>
      <c r="M16" s="40">
        <v>6265.9</v>
      </c>
      <c r="P16" s="20"/>
      <c r="Q16" s="20"/>
      <c r="R16" s="20"/>
      <c r="S16" s="20"/>
      <c r="T16" s="20"/>
      <c r="U16" s="20"/>
      <c r="V16" s="20"/>
      <c r="W16" s="20"/>
      <c r="X16" s="20"/>
      <c r="Y16" s="20"/>
    </row>
    <row r="17" spans="2:25">
      <c r="B17" s="41" t="s">
        <v>135</v>
      </c>
      <c r="C17" s="40">
        <v>51863.119903167018</v>
      </c>
      <c r="D17" s="40">
        <v>16391.720884117247</v>
      </c>
      <c r="E17" s="40">
        <v>112644.46653744439</v>
      </c>
      <c r="F17" s="40">
        <v>19220.222324539445</v>
      </c>
      <c r="G17" s="40">
        <v>69067.986200520332</v>
      </c>
      <c r="H17" s="40" t="s">
        <v>154</v>
      </c>
      <c r="I17" s="40">
        <v>152632.15975101327</v>
      </c>
      <c r="J17" s="40">
        <v>314581.74984666158</v>
      </c>
      <c r="K17" s="40">
        <v>76034.57195077253</v>
      </c>
      <c r="L17" s="40">
        <v>340220.209903059</v>
      </c>
      <c r="M17" s="40">
        <v>6365.9</v>
      </c>
      <c r="P17" s="20"/>
      <c r="Q17" s="20"/>
      <c r="R17" s="20"/>
      <c r="S17" s="20"/>
      <c r="T17" s="20"/>
      <c r="U17" s="20"/>
      <c r="V17" s="20"/>
      <c r="W17" s="20"/>
      <c r="X17" s="20"/>
      <c r="Y17" s="20"/>
    </row>
    <row r="18" spans="2:25">
      <c r="B18" s="41" t="s">
        <v>136</v>
      </c>
      <c r="C18" s="40">
        <v>47235.5</v>
      </c>
      <c r="D18" s="40">
        <v>18070.8</v>
      </c>
      <c r="E18" s="40">
        <v>77889.39</v>
      </c>
      <c r="F18" s="40">
        <v>17620.16</v>
      </c>
      <c r="G18" s="40">
        <v>45494.03</v>
      </c>
      <c r="H18" s="40" t="s">
        <v>154</v>
      </c>
      <c r="I18" s="40">
        <v>131819.4</v>
      </c>
      <c r="J18" s="40">
        <v>272045.36</v>
      </c>
      <c r="K18" s="40">
        <v>100735.98000000001</v>
      </c>
      <c r="L18" s="40">
        <v>344148.42000000004</v>
      </c>
      <c r="M18" s="40">
        <v>6265.44</v>
      </c>
      <c r="P18" s="20"/>
      <c r="Q18" s="20"/>
      <c r="R18" s="20"/>
      <c r="S18" s="20"/>
      <c r="T18" s="20"/>
      <c r="U18" s="20"/>
      <c r="V18" s="20"/>
      <c r="W18" s="20"/>
      <c r="X18" s="20"/>
      <c r="Y18" s="20"/>
    </row>
    <row r="19" spans="2:25">
      <c r="B19" s="41" t="s">
        <v>137</v>
      </c>
      <c r="C19" s="40">
        <v>43406.3</v>
      </c>
      <c r="D19" s="40">
        <v>21881.1</v>
      </c>
      <c r="E19" s="40">
        <v>112928.4</v>
      </c>
      <c r="F19" s="40">
        <v>33402.9</v>
      </c>
      <c r="G19" s="40">
        <v>59085.4</v>
      </c>
      <c r="H19" s="40" t="s">
        <v>154</v>
      </c>
      <c r="I19" s="40">
        <v>137049.29999999999</v>
      </c>
      <c r="J19" s="40">
        <v>305709.5</v>
      </c>
      <c r="K19" s="40">
        <v>62139.8</v>
      </c>
      <c r="L19" s="40">
        <v>178633.9</v>
      </c>
      <c r="M19" s="40">
        <v>6265.44</v>
      </c>
      <c r="P19" s="20"/>
      <c r="Q19" s="20"/>
      <c r="R19" s="20"/>
      <c r="S19" s="20"/>
      <c r="T19" s="20"/>
      <c r="U19" s="20"/>
      <c r="V19" s="20"/>
      <c r="W19" s="20"/>
      <c r="X19" s="20"/>
      <c r="Y19" s="20"/>
    </row>
    <row r="20" spans="2:25">
      <c r="B20" s="41" t="s">
        <v>138</v>
      </c>
      <c r="C20" s="40">
        <v>54372.1</v>
      </c>
      <c r="D20" s="40">
        <v>13820.6</v>
      </c>
      <c r="E20" s="40">
        <v>76522.8</v>
      </c>
      <c r="F20" s="40">
        <v>30906.2</v>
      </c>
      <c r="G20" s="40">
        <v>88711.6</v>
      </c>
      <c r="H20" s="40" t="s">
        <v>154</v>
      </c>
      <c r="I20" s="40">
        <v>132490.29999999999</v>
      </c>
      <c r="J20" s="40">
        <v>338757.1</v>
      </c>
      <c r="K20" s="40">
        <v>74118</v>
      </c>
      <c r="L20" s="40">
        <v>350060.79999999999</v>
      </c>
      <c r="M20" s="40">
        <v>6265.4400000000005</v>
      </c>
      <c r="P20" s="20"/>
      <c r="Q20" s="20"/>
      <c r="R20" s="20"/>
      <c r="S20" s="20"/>
      <c r="T20" s="20"/>
      <c r="U20" s="20"/>
      <c r="V20" s="20"/>
      <c r="W20" s="20"/>
      <c r="X20" s="20"/>
      <c r="Y20" s="20"/>
    </row>
    <row r="21" spans="2:25">
      <c r="B21" s="41" t="s">
        <v>139</v>
      </c>
      <c r="C21" s="40">
        <v>54517.979999999996</v>
      </c>
      <c r="D21" s="40">
        <v>23887.480000000003</v>
      </c>
      <c r="E21" s="40">
        <v>90763</v>
      </c>
      <c r="F21" s="40">
        <v>18426.900000000001</v>
      </c>
      <c r="G21" s="40">
        <v>92237.84</v>
      </c>
      <c r="H21" s="40" t="s">
        <v>154</v>
      </c>
      <c r="I21" s="40">
        <v>170637</v>
      </c>
      <c r="J21" s="40">
        <v>369923.04</v>
      </c>
      <c r="K21" s="40">
        <v>126094.50999999998</v>
      </c>
      <c r="L21" s="40">
        <v>473725.56000000006</v>
      </c>
      <c r="M21" s="40">
        <v>6265.4400000000005</v>
      </c>
      <c r="P21" s="20"/>
      <c r="Q21" s="20"/>
      <c r="R21" s="20"/>
      <c r="S21" s="20"/>
      <c r="T21" s="20"/>
      <c r="U21" s="20"/>
      <c r="V21" s="20"/>
      <c r="W21" s="20"/>
      <c r="X21" s="20"/>
      <c r="Y21" s="20"/>
    </row>
    <row r="22" spans="2:25">
      <c r="B22" s="41" t="s">
        <v>140</v>
      </c>
      <c r="C22" s="40">
        <v>60645.8</v>
      </c>
      <c r="D22" s="40">
        <v>10162.5</v>
      </c>
      <c r="E22" s="40">
        <v>60586.400000000001</v>
      </c>
      <c r="F22" s="40">
        <v>10505</v>
      </c>
      <c r="G22" s="40">
        <v>73415.3</v>
      </c>
      <c r="H22" s="40">
        <v>62576.1</v>
      </c>
      <c r="I22" s="40">
        <v>76334.600000000006</v>
      </c>
      <c r="J22" s="40">
        <v>396541.3</v>
      </c>
      <c r="K22" s="40">
        <v>142018.29999999999</v>
      </c>
      <c r="L22" s="40">
        <v>284305.90000000002</v>
      </c>
      <c r="M22" s="40">
        <v>6265.4</v>
      </c>
      <c r="P22" s="20"/>
      <c r="Q22" s="20"/>
      <c r="R22" s="20"/>
      <c r="S22" s="20"/>
      <c r="T22" s="20"/>
      <c r="U22" s="20"/>
      <c r="V22" s="20"/>
      <c r="W22" s="20"/>
      <c r="X22" s="20"/>
      <c r="Y22" s="20"/>
    </row>
    <row r="23" spans="2:25">
      <c r="B23" s="41" t="s">
        <v>141</v>
      </c>
      <c r="C23" s="40">
        <v>57868.1</v>
      </c>
      <c r="D23" s="40">
        <v>14750.5</v>
      </c>
      <c r="E23" s="40">
        <v>79162.100000000006</v>
      </c>
      <c r="F23" s="40">
        <v>18393</v>
      </c>
      <c r="G23" s="40">
        <v>114912.5</v>
      </c>
      <c r="H23" s="40">
        <v>70799.3</v>
      </c>
      <c r="I23" s="40">
        <v>48415.8</v>
      </c>
      <c r="J23" s="40">
        <v>259521.5</v>
      </c>
      <c r="K23" s="40">
        <v>113194.8</v>
      </c>
      <c r="L23" s="40">
        <v>379285</v>
      </c>
      <c r="M23" s="40">
        <v>6265.4</v>
      </c>
      <c r="P23" s="20"/>
      <c r="Q23" s="20"/>
      <c r="R23" s="20"/>
      <c r="S23" s="20"/>
      <c r="T23" s="20"/>
      <c r="U23" s="20"/>
      <c r="V23" s="20"/>
      <c r="W23" s="20"/>
      <c r="X23" s="20"/>
      <c r="Y23" s="20"/>
    </row>
    <row r="24" spans="2:25">
      <c r="B24" s="41" t="s">
        <v>142</v>
      </c>
      <c r="C24" s="40">
        <v>44507.3</v>
      </c>
      <c r="D24" s="40">
        <v>2773.3</v>
      </c>
      <c r="E24" s="40">
        <v>76896.3</v>
      </c>
      <c r="F24" s="40">
        <v>10483.700000000001</v>
      </c>
      <c r="G24" s="40">
        <v>134541.5</v>
      </c>
      <c r="H24" s="40">
        <v>49826.5</v>
      </c>
      <c r="I24" s="40">
        <v>32644</v>
      </c>
      <c r="J24" s="40">
        <v>349145.3</v>
      </c>
      <c r="K24" s="40">
        <v>118618.9</v>
      </c>
      <c r="L24" s="40">
        <v>462451.4</v>
      </c>
      <c r="M24" s="40">
        <v>6265.4</v>
      </c>
      <c r="O24" s="33"/>
      <c r="P24" s="20"/>
      <c r="Q24" s="20"/>
      <c r="R24" s="20"/>
      <c r="S24" s="20"/>
      <c r="T24" s="20"/>
      <c r="U24" s="20"/>
      <c r="V24" s="20"/>
      <c r="W24" s="20"/>
      <c r="X24" s="20"/>
      <c r="Y24" s="20"/>
    </row>
    <row r="25" spans="2:25">
      <c r="B25" s="41" t="s">
        <v>259</v>
      </c>
      <c r="C25" s="40">
        <v>53923.9</v>
      </c>
      <c r="D25" s="40">
        <v>10978.3</v>
      </c>
      <c r="E25" s="40">
        <v>27533.1</v>
      </c>
      <c r="F25" s="40">
        <v>15776.8</v>
      </c>
      <c r="G25" s="40">
        <v>60045.8</v>
      </c>
      <c r="H25" s="40">
        <v>32786.699999999997</v>
      </c>
      <c r="I25" s="40">
        <v>50630.1</v>
      </c>
      <c r="J25" s="40">
        <v>209525.8</v>
      </c>
      <c r="K25" s="40">
        <v>149235.9</v>
      </c>
      <c r="L25" s="40">
        <v>377806</v>
      </c>
      <c r="M25" s="40">
        <v>6265.4</v>
      </c>
      <c r="O25" s="33"/>
      <c r="P25" s="20"/>
      <c r="Q25" s="20"/>
      <c r="R25" s="20"/>
      <c r="S25" s="20"/>
      <c r="T25" s="20"/>
      <c r="U25" s="20"/>
      <c r="V25" s="20"/>
      <c r="W25" s="20"/>
      <c r="X25" s="20"/>
      <c r="Y25" s="20"/>
    </row>
    <row r="26" spans="2:25" ht="13">
      <c r="B26" s="345" t="s">
        <v>143</v>
      </c>
      <c r="C26" s="346"/>
      <c r="D26" s="346"/>
      <c r="E26" s="346"/>
      <c r="F26" s="346"/>
      <c r="G26" s="346"/>
      <c r="H26" s="346"/>
      <c r="I26" s="346"/>
      <c r="J26" s="346"/>
      <c r="K26" s="346"/>
      <c r="L26" s="346"/>
      <c r="M26" s="346"/>
      <c r="P26" s="20"/>
      <c r="Q26" s="20"/>
      <c r="R26" s="20"/>
      <c r="S26" s="20"/>
      <c r="T26" s="20"/>
      <c r="U26" s="20"/>
      <c r="V26" s="20"/>
      <c r="W26" s="20"/>
      <c r="X26" s="20"/>
      <c r="Y26" s="20"/>
    </row>
    <row r="27" spans="2:25">
      <c r="B27" s="79"/>
      <c r="C27" s="79"/>
      <c r="D27" s="79"/>
      <c r="E27" s="79"/>
      <c r="F27" s="79"/>
      <c r="G27" s="79"/>
      <c r="H27" s="79"/>
      <c r="I27" s="79"/>
      <c r="J27" s="79"/>
      <c r="K27" s="79"/>
      <c r="L27" s="79"/>
      <c r="M27" s="79"/>
    </row>
    <row r="28" spans="2:25">
      <c r="B28" s="128"/>
      <c r="C28" s="129"/>
      <c r="D28" s="129"/>
      <c r="E28" s="129"/>
      <c r="F28" s="129"/>
      <c r="G28" s="129"/>
      <c r="H28" s="129"/>
      <c r="I28" s="129"/>
      <c r="J28" s="129"/>
      <c r="K28" s="129"/>
      <c r="L28" s="129"/>
      <c r="M28" s="129"/>
    </row>
    <row r="29" spans="2:25">
      <c r="B29" s="128"/>
      <c r="C29" s="129"/>
      <c r="D29" s="129"/>
      <c r="E29" s="129"/>
      <c r="F29" s="129"/>
      <c r="G29" s="129"/>
      <c r="H29" s="129"/>
      <c r="I29" s="129"/>
      <c r="J29" s="129"/>
      <c r="K29" s="129"/>
      <c r="L29" s="129"/>
      <c r="M29" s="129"/>
    </row>
    <row r="30" spans="2:25">
      <c r="B30" s="128"/>
      <c r="C30" s="129"/>
      <c r="D30" s="129"/>
      <c r="E30" s="129"/>
      <c r="F30" s="129"/>
      <c r="G30" s="129"/>
      <c r="H30" s="129"/>
      <c r="I30" s="129"/>
      <c r="J30" s="129"/>
      <c r="K30" s="129"/>
      <c r="L30" s="129"/>
      <c r="M30" s="129"/>
    </row>
    <row r="31" spans="2:25">
      <c r="B31" s="128"/>
      <c r="C31" s="130"/>
      <c r="D31" s="130"/>
      <c r="E31" s="130"/>
      <c r="F31" s="130"/>
      <c r="G31" s="130"/>
      <c r="H31" s="130"/>
      <c r="I31" s="130"/>
      <c r="J31" s="130"/>
      <c r="K31" s="130"/>
      <c r="L31" s="130"/>
      <c r="M31" s="130"/>
    </row>
    <row r="32" spans="2:25">
      <c r="B32" s="79"/>
      <c r="C32" s="79"/>
      <c r="D32" s="79"/>
      <c r="E32" s="79"/>
      <c r="F32" s="79"/>
      <c r="G32" s="79"/>
      <c r="H32" s="79"/>
      <c r="I32" s="79"/>
      <c r="J32" s="79"/>
      <c r="K32" s="79"/>
      <c r="L32" s="79"/>
      <c r="M32" s="79"/>
    </row>
    <row r="33" spans="2:13">
      <c r="B33" s="79"/>
      <c r="C33" s="79"/>
      <c r="D33" s="79"/>
      <c r="E33" s="79"/>
      <c r="F33" s="79"/>
      <c r="G33" s="79"/>
      <c r="H33" s="79"/>
      <c r="I33" s="79"/>
      <c r="J33" s="79"/>
      <c r="K33" s="79"/>
      <c r="L33" s="79"/>
      <c r="M33" s="79"/>
    </row>
    <row r="34" spans="2:13">
      <c r="B34" s="79"/>
      <c r="C34" s="79"/>
      <c r="D34" s="79"/>
      <c r="E34" s="79"/>
      <c r="F34" s="79"/>
      <c r="G34" s="79"/>
      <c r="H34" s="79"/>
      <c r="I34" s="79"/>
      <c r="J34" s="79"/>
      <c r="K34" s="79"/>
      <c r="L34" s="79"/>
      <c r="M34" s="79"/>
    </row>
    <row r="35" spans="2:13">
      <c r="B35" s="79"/>
      <c r="C35" s="79"/>
      <c r="D35" s="79"/>
      <c r="E35" s="79"/>
      <c r="F35" s="79"/>
      <c r="G35" s="79"/>
      <c r="H35" s="79"/>
      <c r="I35" s="79"/>
      <c r="J35" s="79"/>
      <c r="K35" s="79"/>
      <c r="L35" s="79"/>
      <c r="M35" s="79"/>
    </row>
    <row r="36" spans="2:13">
      <c r="B36" s="79"/>
      <c r="C36" s="79"/>
      <c r="D36" s="79"/>
      <c r="E36" s="79"/>
      <c r="F36" s="79"/>
      <c r="G36" s="79"/>
      <c r="H36" s="79"/>
      <c r="I36" s="79"/>
      <c r="J36" s="79"/>
      <c r="K36" s="79"/>
      <c r="L36" s="79"/>
      <c r="M36" s="79"/>
    </row>
    <row r="37" spans="2:13">
      <c r="B37" s="79"/>
      <c r="C37" s="79"/>
      <c r="D37" s="79"/>
      <c r="E37" s="79"/>
      <c r="F37" s="79"/>
      <c r="G37" s="79"/>
      <c r="H37" s="79"/>
      <c r="I37" s="79"/>
      <c r="J37" s="79"/>
      <c r="K37" s="79"/>
      <c r="L37" s="79"/>
      <c r="M37" s="79"/>
    </row>
    <row r="38" spans="2:13">
      <c r="B38" s="79"/>
      <c r="C38" s="79"/>
      <c r="D38" s="79"/>
      <c r="E38" s="79"/>
      <c r="F38" s="79"/>
      <c r="G38" s="79"/>
      <c r="H38" s="79"/>
      <c r="I38" s="79"/>
      <c r="J38" s="79"/>
      <c r="K38" s="79"/>
      <c r="L38" s="79"/>
      <c r="M38" s="79"/>
    </row>
    <row r="39" spans="2:13">
      <c r="B39" s="79"/>
      <c r="C39" s="79"/>
      <c r="D39" s="79"/>
      <c r="E39" s="79"/>
      <c r="F39" s="79"/>
      <c r="G39" s="79"/>
      <c r="H39" s="79"/>
      <c r="I39" s="79"/>
      <c r="J39" s="79"/>
      <c r="K39" s="79"/>
      <c r="L39" s="79"/>
      <c r="M39" s="79"/>
    </row>
    <row r="40" spans="2:13">
      <c r="B40" s="79"/>
      <c r="C40" s="79"/>
      <c r="D40" s="79"/>
      <c r="E40" s="79"/>
      <c r="F40" s="79"/>
      <c r="G40" s="79"/>
      <c r="H40" s="79"/>
      <c r="I40" s="79"/>
      <c r="J40" s="79"/>
      <c r="K40" s="79"/>
      <c r="L40" s="79"/>
      <c r="M40" s="79"/>
    </row>
    <row r="41" spans="2:13">
      <c r="B41" s="79"/>
      <c r="C41" s="79"/>
      <c r="D41" s="79"/>
      <c r="E41" s="79"/>
      <c r="F41" s="79"/>
      <c r="G41" s="79"/>
      <c r="H41" s="79"/>
      <c r="I41" s="79"/>
      <c r="J41" s="79"/>
      <c r="K41" s="79"/>
      <c r="L41" s="79"/>
      <c r="M41" s="79"/>
    </row>
    <row r="42" spans="2:13">
      <c r="B42" s="79"/>
      <c r="C42" s="79"/>
      <c r="D42" s="79"/>
      <c r="E42" s="79"/>
      <c r="F42" s="79"/>
      <c r="G42" s="79"/>
      <c r="H42" s="79"/>
      <c r="I42" s="79"/>
      <c r="J42" s="79"/>
      <c r="K42" s="79"/>
      <c r="L42" s="79"/>
      <c r="M42" s="79"/>
    </row>
    <row r="43" spans="2:13">
      <c r="B43" s="79"/>
      <c r="C43" s="79"/>
      <c r="D43" s="79"/>
      <c r="E43" s="79"/>
      <c r="F43" s="79"/>
      <c r="G43" s="79"/>
      <c r="H43" s="79"/>
      <c r="I43" s="79"/>
      <c r="J43" s="79"/>
      <c r="K43" s="79"/>
      <c r="L43" s="79"/>
      <c r="M43" s="79"/>
    </row>
    <row r="44" spans="2:13">
      <c r="B44" s="79"/>
      <c r="C44" s="79"/>
      <c r="D44" s="79"/>
      <c r="E44" s="79"/>
      <c r="F44" s="79"/>
      <c r="G44" s="79"/>
      <c r="H44" s="79"/>
      <c r="I44" s="79"/>
      <c r="J44" s="79"/>
      <c r="K44" s="79"/>
      <c r="L44" s="79"/>
      <c r="M44" s="79"/>
    </row>
    <row r="45" spans="2:13">
      <c r="B45" s="79"/>
      <c r="C45" s="79"/>
      <c r="D45" s="79"/>
      <c r="E45" s="79"/>
      <c r="F45" s="79"/>
      <c r="G45" s="79"/>
      <c r="H45" s="79"/>
      <c r="I45" s="79"/>
      <c r="J45" s="79"/>
      <c r="K45" s="79"/>
      <c r="L45" s="79"/>
      <c r="M45" s="79"/>
    </row>
    <row r="46" spans="2:13">
      <c r="B46" s="79"/>
      <c r="C46" s="79"/>
      <c r="D46" s="79"/>
      <c r="E46" s="79"/>
      <c r="F46" s="79"/>
      <c r="G46" s="79"/>
      <c r="H46" s="79"/>
      <c r="I46" s="79"/>
      <c r="J46" s="79"/>
      <c r="K46" s="79"/>
      <c r="L46" s="79"/>
      <c r="M46" s="79"/>
    </row>
    <row r="47" spans="2:13">
      <c r="B47" s="79"/>
      <c r="C47" s="79"/>
      <c r="D47" s="79"/>
      <c r="E47" s="79"/>
      <c r="F47" s="79"/>
      <c r="G47" s="79"/>
      <c r="H47" s="79"/>
      <c r="I47" s="79"/>
      <c r="J47" s="79"/>
      <c r="K47" s="79"/>
      <c r="L47" s="79"/>
      <c r="M47" s="79"/>
    </row>
    <row r="48" spans="2:13">
      <c r="B48" s="79"/>
      <c r="C48" s="79"/>
      <c r="D48" s="79"/>
      <c r="E48" s="79"/>
      <c r="F48" s="79"/>
      <c r="G48" s="79"/>
      <c r="H48" s="79"/>
      <c r="I48" s="79"/>
      <c r="J48" s="79"/>
      <c r="K48" s="79"/>
      <c r="L48" s="79"/>
      <c r="M48" s="79"/>
    </row>
    <row r="49" spans="2:13">
      <c r="C49" s="79"/>
      <c r="D49" s="79"/>
      <c r="E49" s="79"/>
      <c r="F49" s="79"/>
      <c r="G49" s="79"/>
      <c r="H49" s="79"/>
      <c r="I49" s="79"/>
      <c r="J49" s="79"/>
      <c r="K49" s="79"/>
      <c r="L49" s="79"/>
      <c r="M49" s="79"/>
    </row>
    <row r="50" spans="2:13">
      <c r="B50" s="79"/>
      <c r="C50" s="79"/>
      <c r="D50" s="79"/>
      <c r="E50" s="79"/>
      <c r="F50" s="79"/>
      <c r="G50" s="79"/>
      <c r="H50" s="79"/>
      <c r="I50" s="79"/>
      <c r="J50" s="79"/>
      <c r="K50" s="79"/>
      <c r="L50" s="79"/>
      <c r="M50" s="79"/>
    </row>
  </sheetData>
  <mergeCells count="5">
    <mergeCell ref="B6:B7"/>
    <mergeCell ref="B2:M2"/>
    <mergeCell ref="B3:M3"/>
    <mergeCell ref="B4:M4"/>
    <mergeCell ref="B26:M26"/>
  </mergeCells>
  <phoneticPr fontId="84" type="noConversion"/>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1"/>
  <sheetViews>
    <sheetView view="pageBreakPreview" zoomScale="87" zoomScaleNormal="80" zoomScaleSheetLayoutView="87" zoomScalePageLayoutView="80" workbookViewId="0"/>
  </sheetViews>
  <sheetFormatPr baseColWidth="10" defaultColWidth="10.81640625" defaultRowHeight="12.5"/>
  <cols>
    <col min="1" max="1" width="1.36328125" style="20" customWidth="1"/>
    <col min="2" max="2" width="11.36328125" style="20" customWidth="1"/>
    <col min="3" max="4" width="12" style="20" customWidth="1"/>
    <col min="5" max="5" width="14.81640625" style="20" customWidth="1"/>
    <col min="6" max="9" width="12" style="20" customWidth="1"/>
    <col min="10" max="10" width="13.7265625" style="20" customWidth="1"/>
    <col min="11" max="12" width="12" style="20" customWidth="1"/>
    <col min="13" max="13" width="10.81640625" style="20"/>
    <col min="14" max="14" width="1.26953125" style="20" customWidth="1"/>
    <col min="15" max="15" width="10.81640625" style="20"/>
    <col min="16" max="16" width="10.81640625" style="89"/>
    <col min="17" max="25" width="10.81640625" style="85" hidden="1" customWidth="1"/>
    <col min="26" max="26" width="10.81640625" style="89"/>
    <col min="27" max="16384" width="10.81640625" style="20"/>
  </cols>
  <sheetData>
    <row r="1" spans="2:26" ht="6.75" customHeight="1"/>
    <row r="2" spans="2:26" ht="13">
      <c r="B2" s="318" t="s">
        <v>158</v>
      </c>
      <c r="C2" s="318"/>
      <c r="D2" s="318"/>
      <c r="E2" s="318"/>
      <c r="F2" s="318"/>
      <c r="G2" s="318"/>
      <c r="H2" s="318"/>
      <c r="I2" s="318"/>
      <c r="J2" s="318"/>
      <c r="K2" s="318"/>
      <c r="L2" s="318"/>
      <c r="M2" s="318"/>
      <c r="N2" s="198"/>
      <c r="O2" s="28" t="s">
        <v>7</v>
      </c>
      <c r="P2" s="121"/>
      <c r="Q2" s="163"/>
    </row>
    <row r="3" spans="2:26" ht="13">
      <c r="B3" s="318" t="s">
        <v>32</v>
      </c>
      <c r="C3" s="318"/>
      <c r="D3" s="318"/>
      <c r="E3" s="318"/>
      <c r="F3" s="318"/>
      <c r="G3" s="318"/>
      <c r="H3" s="318"/>
      <c r="I3" s="318"/>
      <c r="J3" s="318"/>
      <c r="K3" s="318"/>
      <c r="L3" s="318"/>
      <c r="M3" s="318"/>
      <c r="N3" s="198"/>
      <c r="O3" s="198"/>
      <c r="P3" s="121"/>
      <c r="Q3" s="163"/>
    </row>
    <row r="4" spans="2:26" ht="15" customHeight="1">
      <c r="B4" s="318" t="s">
        <v>159</v>
      </c>
      <c r="C4" s="318"/>
      <c r="D4" s="318"/>
      <c r="E4" s="318"/>
      <c r="F4" s="318"/>
      <c r="G4" s="318"/>
      <c r="H4" s="318"/>
      <c r="I4" s="318"/>
      <c r="J4" s="318"/>
      <c r="K4" s="318"/>
      <c r="L4" s="318"/>
      <c r="M4" s="318"/>
      <c r="N4" s="198"/>
      <c r="O4" s="198"/>
      <c r="P4" s="121"/>
      <c r="Q4" s="163"/>
    </row>
    <row r="5" spans="2:26">
      <c r="B5" s="2"/>
      <c r="C5" s="2"/>
      <c r="D5" s="2"/>
      <c r="E5" s="2"/>
      <c r="F5" s="2"/>
      <c r="G5" s="2"/>
      <c r="H5" s="2"/>
      <c r="I5" s="2"/>
      <c r="J5" s="2"/>
      <c r="K5" s="2"/>
      <c r="L5" s="2"/>
      <c r="M5" s="2"/>
      <c r="N5" s="2"/>
      <c r="O5" s="2"/>
      <c r="P5" s="133"/>
      <c r="Q5" s="164"/>
    </row>
    <row r="6" spans="2:26" ht="15" customHeight="1">
      <c r="B6" s="342" t="s">
        <v>121</v>
      </c>
      <c r="C6" s="201" t="s">
        <v>146</v>
      </c>
      <c r="D6" s="201" t="s">
        <v>146</v>
      </c>
      <c r="E6" s="201" t="s">
        <v>147</v>
      </c>
      <c r="F6" s="201" t="s">
        <v>146</v>
      </c>
      <c r="G6" s="201" t="s">
        <v>148</v>
      </c>
      <c r="H6" s="208" t="s">
        <v>146</v>
      </c>
      <c r="I6" s="201" t="s">
        <v>148</v>
      </c>
      <c r="J6" s="201" t="s">
        <v>146</v>
      </c>
      <c r="K6" s="201" t="s">
        <v>146</v>
      </c>
      <c r="L6" s="201" t="s">
        <v>146</v>
      </c>
      <c r="M6" s="201" t="s">
        <v>149</v>
      </c>
      <c r="N6" s="1"/>
      <c r="O6" s="1"/>
      <c r="P6" s="134"/>
      <c r="Q6" s="165"/>
    </row>
    <row r="7" spans="2:26" ht="15" customHeight="1">
      <c r="B7" s="343"/>
      <c r="C7" s="202" t="s">
        <v>107</v>
      </c>
      <c r="D7" s="202" t="s">
        <v>108</v>
      </c>
      <c r="E7" s="202" t="s">
        <v>150</v>
      </c>
      <c r="F7" s="202" t="s">
        <v>151</v>
      </c>
      <c r="G7" s="202" t="s">
        <v>110</v>
      </c>
      <c r="H7" s="200" t="s">
        <v>111</v>
      </c>
      <c r="I7" s="202" t="s">
        <v>112</v>
      </c>
      <c r="J7" s="202" t="s">
        <v>113</v>
      </c>
      <c r="K7" s="202" t="s">
        <v>152</v>
      </c>
      <c r="L7" s="202" t="s">
        <v>114</v>
      </c>
      <c r="M7" s="202" t="s">
        <v>153</v>
      </c>
      <c r="N7" s="1"/>
      <c r="O7" s="1"/>
      <c r="P7" s="134"/>
      <c r="Q7" s="162" t="str">
        <f>+C7</f>
        <v>Coquimbo</v>
      </c>
      <c r="R7" s="162" t="str">
        <f>+D7</f>
        <v>Valparaíso</v>
      </c>
      <c r="S7" s="162" t="str">
        <f>+E7</f>
        <v>Metropolitana</v>
      </c>
      <c r="T7" s="162" t="str">
        <f>+F7</f>
        <v>O´Higgins</v>
      </c>
      <c r="U7" s="162" t="str">
        <f>+G7</f>
        <v>Maule</v>
      </c>
      <c r="V7" s="162" t="str">
        <f t="shared" ref="V7:W7" si="0">+I7</f>
        <v>Bío Bío</v>
      </c>
      <c r="W7" s="162" t="str">
        <f t="shared" si="0"/>
        <v>La Araucanía</v>
      </c>
      <c r="X7" s="162" t="str">
        <f>+K7</f>
        <v>Los Ríos</v>
      </c>
      <c r="Y7" s="162" t="str">
        <f>+L7</f>
        <v>Los Lagos</v>
      </c>
      <c r="Z7" s="134"/>
    </row>
    <row r="8" spans="2:26" ht="12.75" customHeight="1">
      <c r="B8" s="41" t="s">
        <v>126</v>
      </c>
      <c r="C8" s="54">
        <v>20.3</v>
      </c>
      <c r="D8" s="55">
        <v>12.5</v>
      </c>
      <c r="E8" s="55">
        <v>15.84</v>
      </c>
      <c r="F8" s="55">
        <v>19</v>
      </c>
      <c r="G8" s="55">
        <v>15.05</v>
      </c>
      <c r="H8" s="40" t="s">
        <v>154</v>
      </c>
      <c r="I8" s="55">
        <v>20.05</v>
      </c>
      <c r="J8" s="55">
        <v>18</v>
      </c>
      <c r="K8" s="41" t="s">
        <v>154</v>
      </c>
      <c r="L8" s="55">
        <v>22.72</v>
      </c>
      <c r="M8" s="55">
        <v>9.1190839694656489</v>
      </c>
      <c r="N8" s="55"/>
      <c r="O8" s="29"/>
      <c r="P8" s="135"/>
      <c r="Z8" s="135"/>
    </row>
    <row r="9" spans="2:26" ht="12.75" customHeight="1">
      <c r="B9" s="41" t="s">
        <v>127</v>
      </c>
      <c r="C9" s="55">
        <v>21.48</v>
      </c>
      <c r="D9" s="55">
        <v>16.5</v>
      </c>
      <c r="E9" s="55">
        <v>13.26</v>
      </c>
      <c r="F9" s="55">
        <v>20.04</v>
      </c>
      <c r="G9" s="55">
        <v>15.16</v>
      </c>
      <c r="H9" s="40" t="s">
        <v>154</v>
      </c>
      <c r="I9" s="55">
        <v>20.27</v>
      </c>
      <c r="J9" s="55">
        <v>20.57</v>
      </c>
      <c r="K9" s="41" t="s">
        <v>154</v>
      </c>
      <c r="L9" s="55">
        <v>22.380000000000003</v>
      </c>
      <c r="M9" s="55">
        <v>9.1190839694656489</v>
      </c>
      <c r="N9" s="55"/>
      <c r="O9" s="29"/>
      <c r="P9" s="135"/>
      <c r="Q9" s="161">
        <f t="shared" ref="Q9:Q23" si="1">+C9/C8-1</f>
        <v>5.8128078817734075E-2</v>
      </c>
      <c r="R9" s="161">
        <f t="shared" ref="R9:R23" si="2">+D9/D8-1</f>
        <v>0.32000000000000006</v>
      </c>
      <c r="S9" s="161">
        <f t="shared" ref="S9:S23" si="3">+E9/E8-1</f>
        <v>-0.16287878787878785</v>
      </c>
      <c r="T9" s="161">
        <f t="shared" ref="T9:T23" si="4">+F9/F8-1</f>
        <v>5.4736842105263195E-2</v>
      </c>
      <c r="U9" s="161">
        <f t="shared" ref="U9:U23" si="5">+G9/G8-1</f>
        <v>7.3089700996677998E-3</v>
      </c>
      <c r="V9" s="161">
        <f t="shared" ref="V9:Y21" si="6">+I9/I8-1</f>
        <v>1.0972568578553554E-2</v>
      </c>
      <c r="W9" s="161">
        <f t="shared" si="6"/>
        <v>0.14277777777777789</v>
      </c>
      <c r="X9" s="161" t="e">
        <f t="shared" si="6"/>
        <v>#VALUE!</v>
      </c>
      <c r="Y9" s="161">
        <f t="shared" si="6"/>
        <v>-1.4964788732394152E-2</v>
      </c>
      <c r="Z9" s="135"/>
    </row>
    <row r="10" spans="2:26" ht="12.75" customHeight="1">
      <c r="B10" s="41" t="s">
        <v>128</v>
      </c>
      <c r="C10" s="55">
        <v>21.55</v>
      </c>
      <c r="D10" s="55">
        <v>16.75</v>
      </c>
      <c r="E10" s="55">
        <v>14.86</v>
      </c>
      <c r="F10" s="55">
        <v>12.98</v>
      </c>
      <c r="G10" s="55">
        <v>16.940000000000001</v>
      </c>
      <c r="H10" s="40" t="s">
        <v>154</v>
      </c>
      <c r="I10" s="55">
        <v>19.95</v>
      </c>
      <c r="J10" s="55">
        <v>24.81</v>
      </c>
      <c r="K10" s="41" t="s">
        <v>154</v>
      </c>
      <c r="L10" s="55">
        <v>25.82</v>
      </c>
      <c r="M10" s="55">
        <v>9.4073842480743544</v>
      </c>
      <c r="N10" s="55"/>
      <c r="O10" s="29"/>
      <c r="P10" s="135"/>
      <c r="Q10" s="161">
        <f t="shared" si="1"/>
        <v>3.2588454376163423E-3</v>
      </c>
      <c r="R10" s="161">
        <f t="shared" si="2"/>
        <v>1.5151515151515138E-2</v>
      </c>
      <c r="S10" s="161">
        <f t="shared" si="3"/>
        <v>0.1206636500754148</v>
      </c>
      <c r="T10" s="161">
        <f t="shared" si="4"/>
        <v>-0.35229540918163671</v>
      </c>
      <c r="U10" s="161">
        <f t="shared" si="5"/>
        <v>0.11741424802110823</v>
      </c>
      <c r="V10" s="161">
        <f t="shared" si="6"/>
        <v>-1.5786877158362134E-2</v>
      </c>
      <c r="W10" s="161">
        <f t="shared" si="6"/>
        <v>0.20612542537676215</v>
      </c>
      <c r="X10" s="161" t="e">
        <f t="shared" si="6"/>
        <v>#VALUE!</v>
      </c>
      <c r="Y10" s="161">
        <f t="shared" si="6"/>
        <v>0.15370866845397657</v>
      </c>
      <c r="Z10" s="135"/>
    </row>
    <row r="11" spans="2:26" ht="12.75" customHeight="1">
      <c r="B11" s="41" t="s">
        <v>129</v>
      </c>
      <c r="C11" s="55">
        <v>17.426408798813643</v>
      </c>
      <c r="D11" s="55">
        <v>9.3375088133761874</v>
      </c>
      <c r="E11" s="55">
        <v>16.623426967364942</v>
      </c>
      <c r="F11" s="55">
        <v>13.281982350534744</v>
      </c>
      <c r="G11" s="55">
        <v>13.350154657230894</v>
      </c>
      <c r="H11" s="40" t="s">
        <v>154</v>
      </c>
      <c r="I11" s="55">
        <v>11.576870309860222</v>
      </c>
      <c r="J11" s="55">
        <v>15.118167139676645</v>
      </c>
      <c r="K11" s="41">
        <v>18.236673129705636</v>
      </c>
      <c r="L11" s="55">
        <v>19.057086368736975</v>
      </c>
      <c r="M11" s="55">
        <v>9.1190793201133147</v>
      </c>
      <c r="N11" s="55"/>
      <c r="O11" s="29"/>
      <c r="P11" s="135"/>
      <c r="Q11" s="161">
        <f t="shared" si="1"/>
        <v>-0.1913499397302254</v>
      </c>
      <c r="R11" s="161">
        <f t="shared" si="2"/>
        <v>-0.44253678726112311</v>
      </c>
      <c r="S11" s="161">
        <f t="shared" si="3"/>
        <v>0.11866937869212268</v>
      </c>
      <c r="T11" s="161">
        <f t="shared" si="4"/>
        <v>2.3265204201444067E-2</v>
      </c>
      <c r="U11" s="161">
        <f t="shared" si="5"/>
        <v>-0.21191530949050219</v>
      </c>
      <c r="V11" s="161">
        <f t="shared" si="6"/>
        <v>-0.41970574887918688</v>
      </c>
      <c r="W11" s="161">
        <f t="shared" si="6"/>
        <v>-0.39064219509566123</v>
      </c>
      <c r="X11" s="161" t="e">
        <f t="shared" si="6"/>
        <v>#VALUE!</v>
      </c>
      <c r="Y11" s="161">
        <f t="shared" si="6"/>
        <v>-0.26192539238044243</v>
      </c>
      <c r="Z11" s="135"/>
    </row>
    <row r="12" spans="2:26" ht="12.75" customHeight="1">
      <c r="B12" s="41" t="s">
        <v>130</v>
      </c>
      <c r="C12" s="55">
        <v>19</v>
      </c>
      <c r="D12" s="55">
        <v>13.6</v>
      </c>
      <c r="E12" s="55">
        <v>15.330000000000002</v>
      </c>
      <c r="F12" s="55">
        <v>17</v>
      </c>
      <c r="G12" s="55">
        <v>17.07</v>
      </c>
      <c r="H12" s="40" t="s">
        <v>154</v>
      </c>
      <c r="I12" s="55">
        <v>16.7</v>
      </c>
      <c r="J12" s="55">
        <v>14.88</v>
      </c>
      <c r="K12" s="41">
        <v>20.43</v>
      </c>
      <c r="L12" s="55">
        <v>21.03</v>
      </c>
      <c r="M12" s="55">
        <v>9.1100436681222714</v>
      </c>
      <c r="N12" s="55"/>
      <c r="O12" s="29"/>
      <c r="P12" s="135"/>
      <c r="Q12" s="161">
        <f t="shared" si="1"/>
        <v>9.0299224547830237E-2</v>
      </c>
      <c r="R12" s="161">
        <f t="shared" si="2"/>
        <v>0.456491262478671</v>
      </c>
      <c r="S12" s="161">
        <f t="shared" si="3"/>
        <v>-7.7807480365161275E-2</v>
      </c>
      <c r="T12" s="161">
        <f t="shared" si="4"/>
        <v>0.2799294225319886</v>
      </c>
      <c r="U12" s="161">
        <f t="shared" si="5"/>
        <v>0.27863687262636416</v>
      </c>
      <c r="V12" s="161">
        <f t="shared" si="6"/>
        <v>0.44253149193321439</v>
      </c>
      <c r="W12" s="161">
        <f t="shared" si="6"/>
        <v>-1.5753704630741217E-2</v>
      </c>
      <c r="X12" s="161">
        <f t="shared" si="6"/>
        <v>0.12027012025135564</v>
      </c>
      <c r="Y12" s="161">
        <f t="shared" si="6"/>
        <v>0.10352650940909713</v>
      </c>
      <c r="Z12" s="135"/>
    </row>
    <row r="13" spans="2:26" ht="12.75" customHeight="1">
      <c r="B13" s="41" t="s">
        <v>131</v>
      </c>
      <c r="C13" s="55">
        <v>17.22</v>
      </c>
      <c r="D13" s="55">
        <v>13.780000000000001</v>
      </c>
      <c r="E13" s="55">
        <v>19.23</v>
      </c>
      <c r="F13" s="55">
        <v>14.49</v>
      </c>
      <c r="G13" s="55">
        <v>14.62</v>
      </c>
      <c r="H13" s="40" t="s">
        <v>154</v>
      </c>
      <c r="I13" s="55">
        <v>15.63</v>
      </c>
      <c r="J13" s="55">
        <v>19.71</v>
      </c>
      <c r="K13" s="55">
        <v>26.630000000000003</v>
      </c>
      <c r="L13" s="55">
        <v>25.910000000000004</v>
      </c>
      <c r="M13" s="55">
        <v>9.1206695778748177</v>
      </c>
      <c r="N13" s="55"/>
      <c r="O13" s="29"/>
      <c r="P13" s="135"/>
      <c r="Q13" s="161">
        <f t="shared" si="1"/>
        <v>-9.3684210526315814E-2</v>
      </c>
      <c r="R13" s="161">
        <f t="shared" si="2"/>
        <v>1.3235294117647234E-2</v>
      </c>
      <c r="S13" s="161">
        <f t="shared" si="3"/>
        <v>0.25440313111545976</v>
      </c>
      <c r="T13" s="161">
        <f t="shared" si="4"/>
        <v>-0.14764705882352935</v>
      </c>
      <c r="U13" s="161">
        <f t="shared" si="5"/>
        <v>-0.14352665495020511</v>
      </c>
      <c r="V13" s="161">
        <f t="shared" si="6"/>
        <v>-6.4071856287425066E-2</v>
      </c>
      <c r="W13" s="161">
        <f t="shared" si="6"/>
        <v>0.32459677419354827</v>
      </c>
      <c r="X13" s="161">
        <f t="shared" si="6"/>
        <v>0.30347528144884994</v>
      </c>
      <c r="Y13" s="161">
        <f t="shared" si="6"/>
        <v>0.23204945316214931</v>
      </c>
      <c r="Z13" s="135"/>
    </row>
    <row r="14" spans="2:26" ht="12.75" customHeight="1">
      <c r="B14" s="41" t="s">
        <v>132</v>
      </c>
      <c r="C14" s="55">
        <v>22.94</v>
      </c>
      <c r="D14" s="55">
        <v>26.330000000000002</v>
      </c>
      <c r="E14" s="55">
        <v>24.669999999999998</v>
      </c>
      <c r="F14" s="55">
        <v>19.36</v>
      </c>
      <c r="G14" s="55">
        <v>12.52</v>
      </c>
      <c r="H14" s="40" t="s">
        <v>154</v>
      </c>
      <c r="I14" s="55">
        <v>18.490000000000002</v>
      </c>
      <c r="J14" s="55">
        <v>18.830000000000002</v>
      </c>
      <c r="K14" s="55">
        <v>33.1</v>
      </c>
      <c r="L14" s="55">
        <v>29.53</v>
      </c>
      <c r="M14" s="55">
        <v>9.1206695778748177</v>
      </c>
      <c r="N14" s="55"/>
      <c r="O14" s="29"/>
      <c r="P14" s="135"/>
      <c r="Q14" s="161">
        <f t="shared" si="1"/>
        <v>0.33217189314750306</v>
      </c>
      <c r="R14" s="161">
        <f t="shared" si="2"/>
        <v>0.91074020319303339</v>
      </c>
      <c r="S14" s="161">
        <f t="shared" si="3"/>
        <v>0.28289131565262604</v>
      </c>
      <c r="T14" s="161">
        <f t="shared" si="4"/>
        <v>0.33609385783298817</v>
      </c>
      <c r="U14" s="161">
        <f t="shared" si="5"/>
        <v>-0.14363885088919282</v>
      </c>
      <c r="V14" s="161">
        <f t="shared" si="6"/>
        <v>0.18298144593730004</v>
      </c>
      <c r="W14" s="161">
        <f t="shared" si="6"/>
        <v>-4.4647387113140535E-2</v>
      </c>
      <c r="X14" s="161">
        <f t="shared" si="6"/>
        <v>0.24295906871948914</v>
      </c>
      <c r="Y14" s="161">
        <f t="shared" si="6"/>
        <v>0.13971439598610558</v>
      </c>
      <c r="Z14" s="135"/>
    </row>
    <row r="15" spans="2:26" ht="12.75" customHeight="1">
      <c r="B15" s="41" t="s">
        <v>133</v>
      </c>
      <c r="C15" s="55">
        <v>23.54</v>
      </c>
      <c r="D15" s="55">
        <v>20.52</v>
      </c>
      <c r="E15" s="55">
        <v>21.1</v>
      </c>
      <c r="F15" s="55">
        <v>17.82</v>
      </c>
      <c r="G15" s="55">
        <v>24.35</v>
      </c>
      <c r="H15" s="40" t="s">
        <v>154</v>
      </c>
      <c r="I15" s="55">
        <v>27.26</v>
      </c>
      <c r="J15" s="55">
        <v>34.69</v>
      </c>
      <c r="K15" s="55">
        <v>37.019999999999996</v>
      </c>
      <c r="L15" s="55">
        <v>42.55</v>
      </c>
      <c r="M15" s="55">
        <v>9.1206695778748177</v>
      </c>
      <c r="N15" s="55"/>
      <c r="O15" s="29"/>
      <c r="P15" s="135"/>
      <c r="Q15" s="161">
        <f t="shared" si="1"/>
        <v>2.6155187445509931E-2</v>
      </c>
      <c r="R15" s="161">
        <f t="shared" si="2"/>
        <v>-0.22066084314470191</v>
      </c>
      <c r="S15" s="161">
        <f t="shared" si="3"/>
        <v>-0.14471017430077004</v>
      </c>
      <c r="T15" s="161">
        <f t="shared" si="4"/>
        <v>-7.9545454545454475E-2</v>
      </c>
      <c r="U15" s="161">
        <f t="shared" si="5"/>
        <v>0.94488817891373822</v>
      </c>
      <c r="V15" s="161">
        <f t="shared" si="6"/>
        <v>0.4743104380746348</v>
      </c>
      <c r="W15" s="161">
        <f t="shared" si="6"/>
        <v>0.84227296866702051</v>
      </c>
      <c r="X15" s="161">
        <f t="shared" si="6"/>
        <v>0.11842900302114789</v>
      </c>
      <c r="Y15" s="161">
        <f t="shared" si="6"/>
        <v>0.44090755164239748</v>
      </c>
      <c r="Z15" s="135"/>
    </row>
    <row r="16" spans="2:26" ht="12.75" customHeight="1">
      <c r="B16" s="41" t="s">
        <v>134</v>
      </c>
      <c r="C16" s="55">
        <v>22.02</v>
      </c>
      <c r="D16" s="55">
        <v>11.26</v>
      </c>
      <c r="E16" s="55">
        <v>24.48</v>
      </c>
      <c r="F16" s="55">
        <v>15.260000000000002</v>
      </c>
      <c r="G16" s="55">
        <v>16.580000000000002</v>
      </c>
      <c r="H16" s="40" t="s">
        <v>154</v>
      </c>
      <c r="I16" s="55">
        <v>16.84</v>
      </c>
      <c r="J16" s="55">
        <v>26.2</v>
      </c>
      <c r="K16" s="55">
        <v>36.230000000000004</v>
      </c>
      <c r="L16" s="55">
        <v>37.019999999999996</v>
      </c>
      <c r="M16" s="55">
        <v>9.2662299854439585</v>
      </c>
      <c r="N16" s="55"/>
      <c r="O16" s="29"/>
      <c r="P16" s="135"/>
      <c r="Q16" s="161">
        <f t="shared" si="1"/>
        <v>-6.457094307561595E-2</v>
      </c>
      <c r="R16" s="161">
        <f t="shared" si="2"/>
        <v>-0.45126705653021437</v>
      </c>
      <c r="S16" s="161">
        <f t="shared" si="3"/>
        <v>0.16018957345971563</v>
      </c>
      <c r="T16" s="161">
        <f t="shared" si="4"/>
        <v>-0.14365881032547689</v>
      </c>
      <c r="U16" s="161">
        <f t="shared" si="5"/>
        <v>-0.31909650924024635</v>
      </c>
      <c r="V16" s="161">
        <f t="shared" si="6"/>
        <v>-0.38224504768892154</v>
      </c>
      <c r="W16" s="161">
        <f t="shared" si="6"/>
        <v>-0.24473911790141245</v>
      </c>
      <c r="X16" s="161">
        <f t="shared" si="6"/>
        <v>-2.1339816315504967E-2</v>
      </c>
      <c r="Y16" s="161">
        <f t="shared" si="6"/>
        <v>-0.12996474735605179</v>
      </c>
      <c r="Z16" s="135"/>
    </row>
    <row r="17" spans="2:26" ht="12.75" customHeight="1">
      <c r="B17" s="41" t="s">
        <v>135</v>
      </c>
      <c r="C17" s="55">
        <v>20.370432012241562</v>
      </c>
      <c r="D17" s="55">
        <v>14.861034346434494</v>
      </c>
      <c r="E17" s="55">
        <v>22.069840622540045</v>
      </c>
      <c r="F17" s="55">
        <v>20.403633040912361</v>
      </c>
      <c r="G17" s="55">
        <v>22.892935432721355</v>
      </c>
      <c r="H17" s="40" t="s">
        <v>154</v>
      </c>
      <c r="I17" s="55">
        <v>18.231266095438755</v>
      </c>
      <c r="J17" s="55">
        <v>21.756812355395361</v>
      </c>
      <c r="K17" s="55">
        <v>22.805810423147129</v>
      </c>
      <c r="L17" s="55">
        <v>33.981243498108171</v>
      </c>
      <c r="M17" s="55">
        <v>9.1199999999999992</v>
      </c>
      <c r="N17" s="55"/>
      <c r="O17" s="29"/>
      <c r="P17" s="135"/>
      <c r="Q17" s="161">
        <f t="shared" si="1"/>
        <v>-7.4912261024452254E-2</v>
      </c>
      <c r="R17" s="161">
        <f t="shared" si="2"/>
        <v>0.31980766842224639</v>
      </c>
      <c r="S17" s="161">
        <f t="shared" si="3"/>
        <v>-9.8454222935455693E-2</v>
      </c>
      <c r="T17" s="161">
        <f t="shared" si="4"/>
        <v>0.3370663853808884</v>
      </c>
      <c r="U17" s="161">
        <f t="shared" si="5"/>
        <v>0.38075605746208407</v>
      </c>
      <c r="V17" s="161">
        <f t="shared" si="6"/>
        <v>8.2616751510614872E-2</v>
      </c>
      <c r="W17" s="161">
        <f t="shared" si="6"/>
        <v>-0.16958731467956634</v>
      </c>
      <c r="X17" s="161">
        <f t="shared" si="6"/>
        <v>-0.3705268997199247</v>
      </c>
      <c r="Y17" s="161">
        <f t="shared" si="6"/>
        <v>-8.2084184275846184E-2</v>
      </c>
      <c r="Z17" s="135"/>
    </row>
    <row r="18" spans="2:26" ht="12.75" customHeight="1">
      <c r="B18" s="41" t="s">
        <v>136</v>
      </c>
      <c r="C18" s="55">
        <v>21.5</v>
      </c>
      <c r="D18" s="55">
        <v>12.209999999999999</v>
      </c>
      <c r="E18" s="55">
        <v>23.61</v>
      </c>
      <c r="F18" s="55">
        <v>12.64</v>
      </c>
      <c r="G18" s="55">
        <v>12.79</v>
      </c>
      <c r="H18" s="40" t="s">
        <v>154</v>
      </c>
      <c r="I18" s="55">
        <v>15.45</v>
      </c>
      <c r="J18" s="55">
        <v>20.84</v>
      </c>
      <c r="K18" s="55">
        <v>25.14</v>
      </c>
      <c r="L18" s="55">
        <v>31.990000000000002</v>
      </c>
      <c r="M18" s="55">
        <v>9.1206695778748177</v>
      </c>
      <c r="N18" s="55"/>
      <c r="O18" s="29"/>
      <c r="P18" s="135"/>
      <c r="Q18" s="161">
        <f t="shared" si="1"/>
        <v>5.545135160018333E-2</v>
      </c>
      <c r="R18" s="161">
        <f t="shared" si="2"/>
        <v>-0.17838827935086088</v>
      </c>
      <c r="S18" s="161">
        <f t="shared" si="3"/>
        <v>6.9785704564036655E-2</v>
      </c>
      <c r="T18" s="161">
        <f t="shared" si="4"/>
        <v>-0.38050248332466607</v>
      </c>
      <c r="U18" s="161">
        <f t="shared" si="5"/>
        <v>-0.44131236303934263</v>
      </c>
      <c r="V18" s="161">
        <f t="shared" si="6"/>
        <v>-0.15255474199537877</v>
      </c>
      <c r="W18" s="161">
        <f t="shared" si="6"/>
        <v>-4.2139093743114753E-2</v>
      </c>
      <c r="X18" s="161">
        <f t="shared" si="6"/>
        <v>0.10235065246722153</v>
      </c>
      <c r="Y18" s="161">
        <f t="shared" si="6"/>
        <v>-5.8598311689771698E-2</v>
      </c>
      <c r="Z18" s="135"/>
    </row>
    <row r="19" spans="2:26" ht="12.75" customHeight="1">
      <c r="B19" s="41" t="s">
        <v>137</v>
      </c>
      <c r="C19" s="55">
        <v>23.15</v>
      </c>
      <c r="D19" s="55">
        <v>15.08</v>
      </c>
      <c r="E19" s="55">
        <v>22.86</v>
      </c>
      <c r="F19" s="55">
        <v>16.309999999999999</v>
      </c>
      <c r="G19" s="55">
        <v>16.440000000000001</v>
      </c>
      <c r="H19" s="40" t="s">
        <v>154</v>
      </c>
      <c r="I19" s="55">
        <v>15.78</v>
      </c>
      <c r="J19" s="55">
        <v>18.21</v>
      </c>
      <c r="K19" s="55">
        <v>17.8</v>
      </c>
      <c r="L19" s="55">
        <v>25.64</v>
      </c>
      <c r="M19" s="55">
        <v>9.1199999999999992</v>
      </c>
      <c r="N19" s="55"/>
      <c r="O19" s="29"/>
      <c r="P19" s="135"/>
      <c r="Q19" s="161">
        <f t="shared" si="1"/>
        <v>7.6744186046511453E-2</v>
      </c>
      <c r="R19" s="161">
        <f t="shared" si="2"/>
        <v>0.23505323505323505</v>
      </c>
      <c r="S19" s="161">
        <f t="shared" si="3"/>
        <v>-3.1766200762388785E-2</v>
      </c>
      <c r="T19" s="161">
        <f t="shared" si="4"/>
        <v>0.29034810126582267</v>
      </c>
      <c r="U19" s="161">
        <f t="shared" si="5"/>
        <v>0.28537920250195481</v>
      </c>
      <c r="V19" s="161">
        <f t="shared" si="6"/>
        <v>2.1359223300970953E-2</v>
      </c>
      <c r="W19" s="161">
        <f t="shared" si="6"/>
        <v>-0.1261996161228407</v>
      </c>
      <c r="X19" s="161">
        <f t="shared" si="6"/>
        <v>-0.29196499602227521</v>
      </c>
      <c r="Y19" s="161">
        <f t="shared" si="6"/>
        <v>-0.19849953110346985</v>
      </c>
      <c r="Z19" s="135"/>
    </row>
    <row r="20" spans="2:26" ht="12.75" customHeight="1">
      <c r="B20" s="41" t="s">
        <v>138</v>
      </c>
      <c r="C20" s="55">
        <v>24.23</v>
      </c>
      <c r="D20" s="55">
        <v>17.809999999999999</v>
      </c>
      <c r="E20" s="55">
        <v>17.2</v>
      </c>
      <c r="F20" s="55">
        <v>13.73</v>
      </c>
      <c r="G20" s="55">
        <v>16.919999999999998</v>
      </c>
      <c r="H20" s="40" t="s">
        <v>154</v>
      </c>
      <c r="I20" s="55">
        <v>14.809999999999999</v>
      </c>
      <c r="J20" s="55">
        <v>22.619999999999997</v>
      </c>
      <c r="K20" s="55">
        <v>22</v>
      </c>
      <c r="L20" s="55">
        <v>33.200000000000003</v>
      </c>
      <c r="M20" s="55">
        <v>9.120000000000001</v>
      </c>
      <c r="N20" s="55"/>
      <c r="O20" s="29"/>
      <c r="P20" s="135"/>
      <c r="Q20" s="161">
        <f t="shared" si="1"/>
        <v>4.6652267818574567E-2</v>
      </c>
      <c r="R20" s="161">
        <f t="shared" si="2"/>
        <v>0.18103448275862055</v>
      </c>
      <c r="S20" s="161">
        <f t="shared" si="3"/>
        <v>-0.24759405074365703</v>
      </c>
      <c r="T20" s="161">
        <f t="shared" si="4"/>
        <v>-0.15818516247700787</v>
      </c>
      <c r="U20" s="161">
        <f t="shared" si="5"/>
        <v>2.9197080291970545E-2</v>
      </c>
      <c r="V20" s="161">
        <f t="shared" si="6"/>
        <v>-6.1470215462610889E-2</v>
      </c>
      <c r="W20" s="161">
        <f t="shared" si="6"/>
        <v>0.24217462932454681</v>
      </c>
      <c r="X20" s="161">
        <f t="shared" si="6"/>
        <v>0.23595505617977519</v>
      </c>
      <c r="Y20" s="161">
        <f t="shared" si="6"/>
        <v>0.29485179407176298</v>
      </c>
      <c r="Z20" s="135"/>
    </row>
    <row r="21" spans="2:26" ht="12.75" customHeight="1">
      <c r="B21" s="41" t="s">
        <v>139</v>
      </c>
      <c r="C21" s="55">
        <v>24.86</v>
      </c>
      <c r="D21" s="55">
        <v>13.88</v>
      </c>
      <c r="E21" s="55">
        <v>17</v>
      </c>
      <c r="F21" s="55">
        <v>15.419999999999998</v>
      </c>
      <c r="G21" s="55">
        <v>22.130000000000003</v>
      </c>
      <c r="H21" s="40" t="s">
        <v>154</v>
      </c>
      <c r="I21" s="55">
        <v>17.25</v>
      </c>
      <c r="J21" s="55">
        <v>26.639999999999997</v>
      </c>
      <c r="K21" s="55">
        <v>31.689999999999998</v>
      </c>
      <c r="L21" s="55">
        <v>42.980000000000004</v>
      </c>
      <c r="M21" s="55">
        <v>9.120000000000001</v>
      </c>
      <c r="N21" s="55"/>
      <c r="O21" s="29"/>
      <c r="P21" s="135"/>
      <c r="Q21" s="161">
        <f t="shared" si="1"/>
        <v>2.6000825423029283E-2</v>
      </c>
      <c r="R21" s="161">
        <f t="shared" si="2"/>
        <v>-0.22066254912970229</v>
      </c>
      <c r="S21" s="161">
        <f t="shared" si="3"/>
        <v>-1.1627906976744096E-2</v>
      </c>
      <c r="T21" s="161">
        <f t="shared" si="4"/>
        <v>0.12308812818645287</v>
      </c>
      <c r="U21" s="161">
        <f t="shared" si="5"/>
        <v>0.30791962174940934</v>
      </c>
      <c r="V21" s="161">
        <f t="shared" si="6"/>
        <v>0.16475354490209337</v>
      </c>
      <c r="W21" s="161">
        <f t="shared" si="6"/>
        <v>0.17771883289124668</v>
      </c>
      <c r="X21" s="161">
        <f t="shared" si="6"/>
        <v>0.44045454545454543</v>
      </c>
      <c r="Y21" s="161">
        <f t="shared" si="6"/>
        <v>0.29457831325301198</v>
      </c>
      <c r="Z21" s="135"/>
    </row>
    <row r="22" spans="2:26" ht="12.75" customHeight="1">
      <c r="B22" s="41" t="s">
        <v>140</v>
      </c>
      <c r="C22" s="55">
        <v>28.378922166817894</v>
      </c>
      <c r="D22" s="55">
        <v>16.260056952992556</v>
      </c>
      <c r="E22" s="55">
        <v>18.951020851994503</v>
      </c>
      <c r="F22" s="55">
        <v>14.489636066017113</v>
      </c>
      <c r="G22" s="55">
        <v>18.728394313163221</v>
      </c>
      <c r="H22" s="40">
        <v>20.754925615331164</v>
      </c>
      <c r="I22" s="55">
        <v>17.313359038330688</v>
      </c>
      <c r="J22" s="55">
        <v>31.758873628341366</v>
      </c>
      <c r="K22" s="55">
        <v>48.387835356389296</v>
      </c>
      <c r="L22" s="55">
        <v>39.863420959984026</v>
      </c>
      <c r="M22" s="55">
        <v>9.120000000000001</v>
      </c>
      <c r="N22" s="55"/>
      <c r="O22" s="29"/>
      <c r="P22" s="135"/>
      <c r="Q22" s="161">
        <f t="shared" si="1"/>
        <v>0.14154956423241738</v>
      </c>
      <c r="R22" s="161">
        <f t="shared" si="2"/>
        <v>0.17147384387554432</v>
      </c>
      <c r="S22" s="161">
        <f t="shared" si="3"/>
        <v>0.11476593247026479</v>
      </c>
      <c r="T22" s="161">
        <f t="shared" si="4"/>
        <v>-6.0334885472301258E-2</v>
      </c>
      <c r="U22" s="161">
        <f t="shared" si="5"/>
        <v>-0.15371015304278268</v>
      </c>
      <c r="V22" s="161">
        <f t="shared" ref="V22:Y22" si="7">+I22/I21-1</f>
        <v>3.6729877293153468E-3</v>
      </c>
      <c r="W22" s="161">
        <f t="shared" si="7"/>
        <v>0.19214991097377521</v>
      </c>
      <c r="X22" s="161">
        <f t="shared" si="7"/>
        <v>0.52691181307634261</v>
      </c>
      <c r="Y22" s="161">
        <f t="shared" si="7"/>
        <v>-7.2512308981293128E-2</v>
      </c>
      <c r="Z22" s="135"/>
    </row>
    <row r="23" spans="2:26" ht="12.75" customHeight="1">
      <c r="B23" s="41" t="s">
        <v>141</v>
      </c>
      <c r="C23" s="55">
        <v>29.921458117890381</v>
      </c>
      <c r="D23" s="55">
        <v>17.272248243559719</v>
      </c>
      <c r="E23" s="55">
        <v>23.065879953379955</v>
      </c>
      <c r="F23" s="55">
        <v>10.95473496128648</v>
      </c>
      <c r="G23" s="55">
        <v>24.970121686223383</v>
      </c>
      <c r="H23" s="40">
        <v>28.285777067518978</v>
      </c>
      <c r="I23" s="55">
        <v>11.349226441631505</v>
      </c>
      <c r="J23" s="55">
        <v>24.713979620988475</v>
      </c>
      <c r="K23" s="55">
        <v>42.458664666166541</v>
      </c>
      <c r="L23" s="55">
        <v>43.661217911822263</v>
      </c>
      <c r="M23" s="55">
        <v>9.1199417758369723</v>
      </c>
      <c r="N23" s="55"/>
      <c r="O23" s="29"/>
      <c r="P23" s="135"/>
      <c r="Q23" s="161">
        <f t="shared" si="1"/>
        <v>5.4354987198072635E-2</v>
      </c>
      <c r="R23" s="161">
        <f t="shared" si="2"/>
        <v>6.2250168833564601E-2</v>
      </c>
      <c r="S23" s="161">
        <f t="shared" si="3"/>
        <v>0.2171312634565743</v>
      </c>
      <c r="T23" s="161">
        <f t="shared" si="4"/>
        <v>-0.24396065495538011</v>
      </c>
      <c r="U23" s="161">
        <f t="shared" si="5"/>
        <v>0.33327616178356378</v>
      </c>
      <c r="V23" s="161">
        <f t="shared" ref="V23:Y23" si="8">+I23/I22-1</f>
        <v>-0.34448154072788351</v>
      </c>
      <c r="W23" s="161">
        <f t="shared" si="8"/>
        <v>-0.22182442897049359</v>
      </c>
      <c r="X23" s="161">
        <f t="shared" si="8"/>
        <v>-0.122534323896757</v>
      </c>
      <c r="Y23" s="161">
        <f t="shared" si="8"/>
        <v>9.5270221681439837E-2</v>
      </c>
      <c r="Z23" s="135"/>
    </row>
    <row r="24" spans="2:26" ht="12.75" customHeight="1">
      <c r="B24" s="41" t="s">
        <v>142</v>
      </c>
      <c r="C24" s="55">
        <v>27.254929577464786</v>
      </c>
      <c r="D24" s="55">
        <v>5.4060428849902538</v>
      </c>
      <c r="E24" s="55">
        <v>21.366018338427342</v>
      </c>
      <c r="F24" s="55">
        <v>12.692130750605326</v>
      </c>
      <c r="G24" s="55">
        <v>24.965949155687511</v>
      </c>
      <c r="H24" s="55">
        <v>21.284280222127297</v>
      </c>
      <c r="I24" s="55">
        <v>7.3143625364104867</v>
      </c>
      <c r="J24" s="55">
        <v>30.155925030229746</v>
      </c>
      <c r="K24" s="55">
        <v>47.18333333333333</v>
      </c>
      <c r="L24" s="55">
        <v>43.619260516883607</v>
      </c>
      <c r="M24" s="55">
        <v>9.1199417758369723</v>
      </c>
      <c r="N24" s="55"/>
      <c r="O24" s="29"/>
      <c r="P24" s="135"/>
      <c r="Q24" s="161"/>
      <c r="R24" s="161"/>
      <c r="S24" s="161"/>
      <c r="T24" s="161"/>
      <c r="U24" s="161"/>
      <c r="V24" s="161"/>
      <c r="W24" s="161"/>
      <c r="X24" s="161"/>
      <c r="Y24" s="161"/>
      <c r="Z24" s="135"/>
    </row>
    <row r="25" spans="2:26" ht="12.75" customHeight="1">
      <c r="B25" s="41" t="s">
        <v>259</v>
      </c>
      <c r="C25" s="55">
        <v>29.547342465753424</v>
      </c>
      <c r="D25" s="55">
        <v>18.05641447368421</v>
      </c>
      <c r="E25" s="55">
        <v>21.95622009569378</v>
      </c>
      <c r="F25" s="55">
        <v>15.155427473583094</v>
      </c>
      <c r="G25" s="55">
        <v>18.113363499245853</v>
      </c>
      <c r="H25" s="55">
        <v>13.839890249050232</v>
      </c>
      <c r="I25" s="55">
        <v>11.562023292989267</v>
      </c>
      <c r="J25" s="55">
        <v>23.12391568259574</v>
      </c>
      <c r="K25" s="55">
        <v>48.97797833935018</v>
      </c>
      <c r="L25" s="55">
        <v>43.21239849022075</v>
      </c>
      <c r="M25" s="55">
        <v>9.1199417758369723</v>
      </c>
      <c r="N25" s="55"/>
      <c r="O25" s="29"/>
      <c r="P25" s="135"/>
      <c r="Q25" s="161"/>
      <c r="R25" s="161"/>
      <c r="S25" s="161"/>
      <c r="T25" s="161"/>
      <c r="U25" s="161"/>
      <c r="V25" s="161"/>
      <c r="W25" s="161"/>
      <c r="X25" s="161"/>
      <c r="Y25" s="161"/>
      <c r="Z25" s="135"/>
    </row>
    <row r="26" spans="2:26" ht="13">
      <c r="B26" s="340" t="s">
        <v>143</v>
      </c>
      <c r="C26" s="341"/>
      <c r="D26" s="341"/>
      <c r="E26" s="341"/>
      <c r="F26" s="341"/>
      <c r="G26" s="341"/>
      <c r="H26" s="341"/>
      <c r="I26" s="341"/>
      <c r="J26" s="341"/>
      <c r="K26" s="341"/>
      <c r="L26" s="341"/>
      <c r="M26" s="341"/>
    </row>
    <row r="27" spans="2:26" ht="12.75" customHeight="1">
      <c r="B27" s="131"/>
      <c r="C27" s="132"/>
      <c r="D27" s="132"/>
      <c r="E27" s="132"/>
      <c r="F27" s="132"/>
      <c r="G27" s="132"/>
      <c r="H27" s="132"/>
      <c r="I27" s="30"/>
      <c r="J27" s="30"/>
      <c r="K27" s="30"/>
      <c r="L27" s="30"/>
    </row>
    <row r="28" spans="2:26">
      <c r="B28" s="2"/>
      <c r="C28" s="2"/>
      <c r="D28" s="2"/>
      <c r="E28" s="2"/>
      <c r="F28" s="2"/>
      <c r="G28" s="2"/>
      <c r="H28" s="2"/>
      <c r="I28" s="2"/>
      <c r="J28" s="2"/>
      <c r="K28" s="2"/>
      <c r="L28" s="2"/>
    </row>
    <row r="33" spans="15:17">
      <c r="Q33" s="164"/>
    </row>
    <row r="48" spans="15:17">
      <c r="O48" s="2"/>
    </row>
    <row r="50" spans="3:13">
      <c r="C50" s="84"/>
      <c r="D50" s="84"/>
      <c r="E50" s="84"/>
      <c r="F50" s="84"/>
      <c r="G50" s="84"/>
      <c r="H50" s="84"/>
      <c r="I50" s="84"/>
      <c r="J50" s="84"/>
      <c r="K50" s="84"/>
      <c r="L50" s="84"/>
      <c r="M50" s="84"/>
    </row>
    <row r="51" spans="3:13">
      <c r="C51" s="55"/>
      <c r="D51" s="55"/>
      <c r="E51" s="55"/>
      <c r="F51" s="55"/>
      <c r="G51" s="55"/>
      <c r="H51" s="55"/>
      <c r="I51" s="55"/>
      <c r="J51" s="55"/>
      <c r="K51" s="55"/>
      <c r="L51" s="55"/>
      <c r="M51" s="55"/>
    </row>
  </sheetData>
  <mergeCells count="5">
    <mergeCell ref="B6:B7"/>
    <mergeCell ref="B3:M3"/>
    <mergeCell ref="B2:M2"/>
    <mergeCell ref="B4:M4"/>
    <mergeCell ref="B26:M26"/>
  </mergeCells>
  <phoneticPr fontId="84" type="noConversion"/>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1640625" defaultRowHeight="12.5"/>
  <cols>
    <col min="1" max="1" width="1.1796875" style="26" customWidth="1"/>
    <col min="2" max="2" width="41" style="26" customWidth="1"/>
    <col min="3" max="3" width="26.26953125" style="26" customWidth="1"/>
    <col min="4" max="4" width="26.1796875" style="26" customWidth="1"/>
    <col min="5" max="5" width="22.26953125" style="26" customWidth="1"/>
    <col min="6" max="6" width="4" style="26" customWidth="1"/>
    <col min="7" max="7" width="14.36328125" style="26" customWidth="1"/>
    <col min="8" max="16384" width="10.81640625" style="26"/>
  </cols>
  <sheetData>
    <row r="1" spans="2:9" ht="6.75" customHeight="1">
      <c r="B1" s="118"/>
      <c r="C1" s="118"/>
      <c r="D1" s="118"/>
      <c r="E1" s="118"/>
      <c r="F1" s="118"/>
      <c r="G1" s="118"/>
      <c r="H1" s="118"/>
      <c r="I1" s="118"/>
    </row>
    <row r="2" spans="2:9" ht="13">
      <c r="B2" s="352" t="s">
        <v>160</v>
      </c>
      <c r="C2" s="352"/>
      <c r="D2" s="352"/>
      <c r="E2" s="352"/>
      <c r="F2" s="118"/>
      <c r="G2" s="28" t="s">
        <v>7</v>
      </c>
      <c r="H2" s="118"/>
      <c r="I2" s="118"/>
    </row>
    <row r="3" spans="2:9" s="118" customFormat="1" ht="12.5" customHeight="1">
      <c r="B3" s="353" t="s">
        <v>243</v>
      </c>
      <c r="C3" s="353"/>
      <c r="D3" s="353"/>
      <c r="E3" s="353"/>
      <c r="G3" s="28"/>
    </row>
    <row r="4" spans="2:9" ht="13">
      <c r="B4" s="353" t="s">
        <v>244</v>
      </c>
      <c r="C4" s="353"/>
      <c r="D4" s="353"/>
      <c r="E4" s="353"/>
      <c r="F4" s="118"/>
      <c r="G4" s="28"/>
      <c r="H4" s="118"/>
      <c r="I4" s="118"/>
    </row>
    <row r="6" spans="2:9" ht="76">
      <c r="B6" s="118"/>
      <c r="C6" s="223" t="s">
        <v>245</v>
      </c>
      <c r="D6" s="223" t="s">
        <v>246</v>
      </c>
      <c r="E6" s="246" t="s">
        <v>247</v>
      </c>
      <c r="F6" s="118"/>
      <c r="G6" s="118"/>
      <c r="H6" s="118"/>
      <c r="I6" s="118"/>
    </row>
    <row r="7" spans="2:9" ht="13">
      <c r="B7" s="224" t="s">
        <v>124</v>
      </c>
      <c r="C7" s="225">
        <v>33.5</v>
      </c>
      <c r="D7" s="225">
        <v>31</v>
      </c>
      <c r="E7" s="225">
        <v>30</v>
      </c>
      <c r="F7" s="118"/>
      <c r="G7" s="194"/>
      <c r="H7" s="194"/>
      <c r="I7" s="194"/>
    </row>
    <row r="8" spans="2:9" ht="13">
      <c r="B8" s="224" t="s">
        <v>161</v>
      </c>
      <c r="C8" s="226">
        <v>798500</v>
      </c>
      <c r="D8" s="226">
        <v>853500</v>
      </c>
      <c r="E8" s="226">
        <v>924000</v>
      </c>
      <c r="F8" s="118"/>
      <c r="G8" s="27"/>
      <c r="H8" s="27"/>
      <c r="I8" s="27"/>
    </row>
    <row r="9" spans="2:9" ht="13">
      <c r="B9" s="224" t="s">
        <v>162</v>
      </c>
      <c r="C9" s="226">
        <v>690000</v>
      </c>
      <c r="D9" s="226">
        <v>664000</v>
      </c>
      <c r="E9" s="226">
        <v>595000</v>
      </c>
      <c r="F9" s="118"/>
      <c r="G9" s="27"/>
      <c r="H9" s="27"/>
      <c r="I9" s="27"/>
    </row>
    <row r="10" spans="2:9" ht="13">
      <c r="B10" s="224" t="s">
        <v>163</v>
      </c>
      <c r="C10" s="226">
        <v>1959140</v>
      </c>
      <c r="D10" s="226">
        <v>2855026</v>
      </c>
      <c r="E10" s="226">
        <v>3969172</v>
      </c>
      <c r="F10" s="118"/>
      <c r="G10" s="27"/>
      <c r="H10" s="27"/>
      <c r="I10" s="27"/>
    </row>
    <row r="11" spans="2:9" ht="15">
      <c r="B11" s="227" t="s">
        <v>164</v>
      </c>
      <c r="C11" s="226">
        <v>362433.15499999997</v>
      </c>
      <c r="D11" s="226">
        <v>425228.15350000001</v>
      </c>
      <c r="E11" s="226">
        <v>490505.3725</v>
      </c>
      <c r="F11" s="118"/>
      <c r="G11" s="27"/>
      <c r="H11" s="27"/>
      <c r="I11" s="27"/>
    </row>
    <row r="12" spans="2:9" ht="13">
      <c r="B12" s="228" t="s">
        <v>165</v>
      </c>
      <c r="C12" s="229">
        <f>SUM(C8:C11)</f>
        <v>3810073.1549999998</v>
      </c>
      <c r="D12" s="229">
        <f>SUM(D8:D11)</f>
        <v>4797754.1535</v>
      </c>
      <c r="E12" s="229">
        <f>SUM(E8:E11)</f>
        <v>5978677.3724999996</v>
      </c>
      <c r="F12" s="118"/>
      <c r="G12" s="27"/>
      <c r="H12" s="27"/>
      <c r="I12" s="27"/>
    </row>
    <row r="13" spans="2:9" ht="15">
      <c r="B13" s="224" t="s">
        <v>166</v>
      </c>
      <c r="C13" s="230">
        <f>9919/1.19</f>
        <v>8335.2941176470595</v>
      </c>
      <c r="D13" s="231">
        <f>11090/1.19</f>
        <v>9319.3277310924368</v>
      </c>
      <c r="E13" s="231">
        <f>11947/1.19</f>
        <v>10039.495798319329</v>
      </c>
      <c r="F13" s="118"/>
      <c r="G13" s="118"/>
      <c r="H13" s="187"/>
      <c r="I13" s="187"/>
    </row>
    <row r="14" spans="2:9" ht="13">
      <c r="B14" s="232" t="s">
        <v>167</v>
      </c>
      <c r="C14" s="229">
        <f>(C13/25)*C7*1000</f>
        <v>11169294.117647059</v>
      </c>
      <c r="D14" s="229">
        <f>(D13/25)*D7*1000</f>
        <v>11555966.386554623</v>
      </c>
      <c r="E14" s="229">
        <f t="shared" ref="E14" si="0">(E13/25)*E7*1000</f>
        <v>12047394.957983196</v>
      </c>
      <c r="F14" s="118"/>
      <c r="G14" s="27"/>
      <c r="H14" s="118"/>
      <c r="I14" s="118"/>
    </row>
    <row r="15" spans="2:9" ht="13">
      <c r="B15" s="232" t="s">
        <v>168</v>
      </c>
      <c r="C15" s="233">
        <f>C14-C12</f>
        <v>7359220.9626470599</v>
      </c>
      <c r="D15" s="233">
        <f>D14-D12</f>
        <v>6758212.233054623</v>
      </c>
      <c r="E15" s="233">
        <f>E14-E12</f>
        <v>6068717.5854831962</v>
      </c>
      <c r="F15" s="118"/>
      <c r="G15" s="27"/>
      <c r="H15" s="118"/>
      <c r="I15" s="118"/>
    </row>
    <row r="16" spans="2:9" ht="13">
      <c r="B16" s="108"/>
      <c r="C16" s="109"/>
      <c r="D16" s="109"/>
      <c r="E16" s="109"/>
      <c r="F16" s="118"/>
      <c r="G16" s="118"/>
      <c r="H16" s="118"/>
      <c r="I16" s="118"/>
    </row>
    <row r="17" spans="2:5" ht="26.25" customHeight="1">
      <c r="B17" s="349" t="s">
        <v>169</v>
      </c>
      <c r="C17" s="350"/>
      <c r="D17" s="350"/>
      <c r="E17" s="351"/>
    </row>
    <row r="18" spans="2:5" ht="13">
      <c r="B18" s="347" t="s">
        <v>170</v>
      </c>
      <c r="C18" s="354" t="s">
        <v>171</v>
      </c>
      <c r="D18" s="355"/>
      <c r="E18" s="356"/>
    </row>
    <row r="19" spans="2:5" ht="13">
      <c r="B19" s="348"/>
      <c r="C19" s="234">
        <v>4000</v>
      </c>
      <c r="D19" s="234">
        <v>6000</v>
      </c>
      <c r="E19" s="234">
        <v>8000</v>
      </c>
    </row>
    <row r="20" spans="2:5" ht="13">
      <c r="B20" s="235">
        <v>25000</v>
      </c>
      <c r="C20" s="236">
        <f>+$B20*(C$19/25)-$C$12</f>
        <v>189926.8450000002</v>
      </c>
      <c r="D20" s="236">
        <f t="shared" ref="D20:E22" si="1">+$B20*(D$19/25)-$C$12</f>
        <v>2189926.8450000002</v>
      </c>
      <c r="E20" s="236">
        <f t="shared" si="1"/>
        <v>4189926.8450000002</v>
      </c>
    </row>
    <row r="21" spans="2:5" ht="13">
      <c r="B21" s="235">
        <v>30000</v>
      </c>
      <c r="C21" s="236">
        <f t="shared" ref="C21:C22" si="2">+$B21*(C$19/25)-$C$12</f>
        <v>989926.8450000002</v>
      </c>
      <c r="D21" s="236">
        <f t="shared" si="1"/>
        <v>3389926.8450000002</v>
      </c>
      <c r="E21" s="236">
        <f t="shared" si="1"/>
        <v>5789926.8450000007</v>
      </c>
    </row>
    <row r="22" spans="2:5" ht="13">
      <c r="B22" s="235">
        <v>35000</v>
      </c>
      <c r="C22" s="236">
        <f t="shared" si="2"/>
        <v>1789926.8450000002</v>
      </c>
      <c r="D22" s="236">
        <f t="shared" si="1"/>
        <v>4589926.8450000007</v>
      </c>
      <c r="E22" s="236">
        <f t="shared" si="1"/>
        <v>7389926.8450000007</v>
      </c>
    </row>
    <row r="23" spans="2:5" ht="13">
      <c r="B23" s="112"/>
      <c r="C23" s="137"/>
      <c r="D23" s="137"/>
      <c r="E23" s="137"/>
    </row>
    <row r="24" spans="2:5" ht="15" customHeight="1">
      <c r="B24" s="349" t="s">
        <v>172</v>
      </c>
      <c r="C24" s="350"/>
      <c r="D24" s="350"/>
      <c r="E24" s="351"/>
    </row>
    <row r="25" spans="2:5" ht="13">
      <c r="B25" s="119" t="s">
        <v>173</v>
      </c>
      <c r="C25" s="120">
        <f>+B20</f>
        <v>25000</v>
      </c>
      <c r="D25" s="120">
        <f>+B21</f>
        <v>30000</v>
      </c>
      <c r="E25" s="120">
        <f>+B22</f>
        <v>35000</v>
      </c>
    </row>
    <row r="26" spans="2:5" ht="13">
      <c r="B26" s="237" t="s">
        <v>174</v>
      </c>
      <c r="C26" s="238">
        <f>($C12/C25)*25</f>
        <v>3810.073155</v>
      </c>
      <c r="D26" s="238">
        <f t="shared" ref="D26:E26" si="3">($C12/D25)*25</f>
        <v>3175.0609624999997</v>
      </c>
      <c r="E26" s="238">
        <f t="shared" si="3"/>
        <v>2721.4808249999996</v>
      </c>
    </row>
    <row r="27" spans="2:5" ht="13">
      <c r="B27" s="110" t="s">
        <v>175</v>
      </c>
      <c r="C27" s="110"/>
      <c r="D27" s="110"/>
      <c r="E27" s="110"/>
    </row>
    <row r="28" spans="2:5">
      <c r="B28" s="111" t="s">
        <v>176</v>
      </c>
      <c r="C28" s="111"/>
      <c r="D28" s="111"/>
      <c r="E28" s="111"/>
    </row>
    <row r="29" spans="2:5">
      <c r="B29" s="357" t="s">
        <v>177</v>
      </c>
      <c r="C29" s="357"/>
      <c r="D29" s="357"/>
      <c r="E29" s="357"/>
    </row>
    <row r="30" spans="2:5" ht="26.25" customHeight="1">
      <c r="B30" s="358" t="s">
        <v>178</v>
      </c>
      <c r="C30" s="358"/>
      <c r="D30" s="358"/>
      <c r="E30" s="358"/>
    </row>
    <row r="31" spans="2:5">
      <c r="B31" s="359" t="s">
        <v>266</v>
      </c>
      <c r="C31" s="359"/>
      <c r="D31" s="359"/>
      <c r="E31" s="359"/>
    </row>
    <row r="32" spans="2:5">
      <c r="B32" s="357" t="s">
        <v>179</v>
      </c>
      <c r="C32" s="357"/>
      <c r="D32" s="357"/>
      <c r="E32" s="357"/>
    </row>
    <row r="33" spans="2:5">
      <c r="B33" s="357" t="s">
        <v>180</v>
      </c>
      <c r="C33" s="357"/>
      <c r="D33" s="357"/>
      <c r="E33" s="357"/>
    </row>
    <row r="34" spans="2:5">
      <c r="B34" s="357" t="s">
        <v>181</v>
      </c>
      <c r="C34" s="357"/>
      <c r="D34" s="357"/>
      <c r="E34" s="357"/>
    </row>
  </sheetData>
  <mergeCells count="13">
    <mergeCell ref="B33:E33"/>
    <mergeCell ref="B34:E34"/>
    <mergeCell ref="B24:E24"/>
    <mergeCell ref="B29:E29"/>
    <mergeCell ref="B30:E30"/>
    <mergeCell ref="B31:E31"/>
    <mergeCell ref="B32:E32"/>
    <mergeCell ref="B18:B19"/>
    <mergeCell ref="B17:E17"/>
    <mergeCell ref="B2:E2"/>
    <mergeCell ref="B4:E4"/>
    <mergeCell ref="C18:E18"/>
    <mergeCell ref="B3:E3"/>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7"/>
  <sheetViews>
    <sheetView view="pageBreakPreview" zoomScale="91" zoomScaleNormal="90" zoomScaleSheetLayoutView="91" workbookViewId="0"/>
  </sheetViews>
  <sheetFormatPr baseColWidth="10" defaultColWidth="10.81640625" defaultRowHeight="12.5"/>
  <cols>
    <col min="1" max="1" width="1.36328125" style="26" customWidth="1"/>
    <col min="2" max="2" width="13.81640625" style="26" customWidth="1"/>
    <col min="3" max="3" width="17.54296875" style="26" customWidth="1"/>
    <col min="4" max="4" width="11.7265625" style="26" customWidth="1"/>
    <col min="5" max="6" width="10.1796875" style="26" customWidth="1"/>
    <col min="7" max="7" width="10.36328125" style="26" customWidth="1"/>
    <col min="8" max="8" width="11.26953125" style="26" customWidth="1"/>
    <col min="9" max="10" width="10.1796875" style="26" customWidth="1"/>
    <col min="11" max="11" width="10" style="26" customWidth="1"/>
    <col min="12" max="12" width="2.1796875" style="26" customWidth="1"/>
    <col min="13" max="13" width="10.81640625" style="86"/>
    <col min="14" max="16384" width="10.81640625" style="26"/>
  </cols>
  <sheetData>
    <row r="2" spans="2:14" ht="13">
      <c r="B2" s="361" t="s">
        <v>182</v>
      </c>
      <c r="C2" s="361"/>
      <c r="D2" s="361"/>
      <c r="E2" s="361"/>
      <c r="F2" s="361"/>
      <c r="G2" s="361"/>
      <c r="H2" s="361"/>
      <c r="I2" s="361"/>
      <c r="J2" s="361"/>
      <c r="K2" s="361"/>
      <c r="L2" s="203"/>
      <c r="M2" s="160" t="s">
        <v>7</v>
      </c>
      <c r="N2" s="118"/>
    </row>
    <row r="3" spans="2:14" ht="13">
      <c r="B3" s="203"/>
      <c r="C3" s="203"/>
      <c r="D3" s="203"/>
      <c r="E3" s="203"/>
      <c r="F3" s="203"/>
      <c r="G3" s="203"/>
      <c r="H3" s="203"/>
      <c r="I3" s="203"/>
      <c r="J3" s="203"/>
      <c r="K3" s="203"/>
      <c r="L3" s="203"/>
      <c r="M3" s="88"/>
      <c r="N3" s="118"/>
    </row>
    <row r="4" spans="2:14" ht="13">
      <c r="B4" s="365" t="s">
        <v>183</v>
      </c>
      <c r="C4" s="365" t="s">
        <v>184</v>
      </c>
      <c r="D4" s="362" t="s">
        <v>185</v>
      </c>
      <c r="E4" s="363"/>
      <c r="F4" s="363"/>
      <c r="G4" s="364"/>
      <c r="H4" s="363" t="s">
        <v>186</v>
      </c>
      <c r="I4" s="363"/>
      <c r="J4" s="363"/>
      <c r="K4" s="364"/>
      <c r="L4" s="203"/>
      <c r="N4" s="118"/>
    </row>
    <row r="5" spans="2:14" ht="31.5" customHeight="1">
      <c r="B5" s="366"/>
      <c r="C5" s="366"/>
      <c r="D5" s="248">
        <v>2020</v>
      </c>
      <c r="E5" s="239" t="s">
        <v>267</v>
      </c>
      <c r="F5" s="239" t="s">
        <v>268</v>
      </c>
      <c r="G5" s="241" t="s">
        <v>187</v>
      </c>
      <c r="H5" s="250">
        <f>+D5</f>
        <v>2020</v>
      </c>
      <c r="I5" s="240" t="str">
        <f>+E5</f>
        <v>ene-nov 2020</v>
      </c>
      <c r="J5" s="240" t="str">
        <f>+F5</f>
        <v>ene-nov 2021</v>
      </c>
      <c r="K5" s="241" t="str">
        <f>+G5</f>
        <v>variación (%)</v>
      </c>
      <c r="L5" s="74"/>
      <c r="M5" s="94"/>
      <c r="N5" s="118"/>
    </row>
    <row r="6" spans="2:14" s="118" customFormat="1" ht="14.65" customHeight="1">
      <c r="B6" s="367" t="s">
        <v>188</v>
      </c>
      <c r="C6" s="252" t="s">
        <v>190</v>
      </c>
      <c r="D6" s="253">
        <v>327507.82</v>
      </c>
      <c r="E6" s="254">
        <v>308610.67</v>
      </c>
      <c r="F6" s="254">
        <v>159554.13</v>
      </c>
      <c r="G6" s="255">
        <v>-48.299217911033345</v>
      </c>
      <c r="H6" s="254">
        <v>1090456.24</v>
      </c>
      <c r="I6" s="254">
        <v>1007177.24</v>
      </c>
      <c r="J6" s="254">
        <v>530595.1</v>
      </c>
      <c r="K6" s="255">
        <v>-47.318597072348453</v>
      </c>
      <c r="L6" s="74"/>
      <c r="M6" s="94"/>
    </row>
    <row r="7" spans="2:14" s="118" customFormat="1" ht="14.5">
      <c r="B7" s="368"/>
      <c r="C7" t="s">
        <v>189</v>
      </c>
      <c r="D7" s="256">
        <v>99228.83</v>
      </c>
      <c r="E7" s="279">
        <v>99228.83</v>
      </c>
      <c r="F7" s="279">
        <v>0</v>
      </c>
      <c r="G7" s="259">
        <v>-100</v>
      </c>
      <c r="H7" s="257">
        <v>596587</v>
      </c>
      <c r="I7" s="257">
        <v>596587</v>
      </c>
      <c r="J7" s="257">
        <v>0</v>
      </c>
      <c r="K7" s="259">
        <v>-100</v>
      </c>
      <c r="L7" s="74"/>
      <c r="M7" s="94"/>
    </row>
    <row r="8" spans="2:14" s="118" customFormat="1" ht="14.5">
      <c r="B8" s="368"/>
      <c r="C8" t="s">
        <v>191</v>
      </c>
      <c r="D8" s="256">
        <v>22640.99</v>
      </c>
      <c r="E8" s="279">
        <v>22640.99</v>
      </c>
      <c r="F8" s="279">
        <v>0</v>
      </c>
      <c r="G8" s="259">
        <v>-100</v>
      </c>
      <c r="H8" s="257">
        <v>147201.75</v>
      </c>
      <c r="I8" s="257">
        <v>147201.75</v>
      </c>
      <c r="J8" s="257">
        <v>0</v>
      </c>
      <c r="K8" s="259">
        <v>-100</v>
      </c>
      <c r="L8" s="74"/>
      <c r="M8" s="94"/>
    </row>
    <row r="9" spans="2:14" s="118" customFormat="1" ht="14.5">
      <c r="B9" s="368"/>
      <c r="C9" t="s">
        <v>202</v>
      </c>
      <c r="D9" s="256">
        <v>9181.14</v>
      </c>
      <c r="E9" s="279">
        <v>0</v>
      </c>
      <c r="F9" s="279">
        <v>26819.29</v>
      </c>
      <c r="G9" s="259" t="s">
        <v>198</v>
      </c>
      <c r="H9" s="257">
        <v>47324.98</v>
      </c>
      <c r="I9" s="257">
        <v>0</v>
      </c>
      <c r="J9" s="257">
        <v>134151.51999999999</v>
      </c>
      <c r="K9" s="259" t="s">
        <v>198</v>
      </c>
      <c r="L9" s="74"/>
      <c r="M9" s="94"/>
    </row>
    <row r="10" spans="2:14" s="118" customFormat="1" ht="14.5">
      <c r="B10" s="368"/>
      <c r="C10" t="s">
        <v>194</v>
      </c>
      <c r="D10" s="256">
        <v>11800</v>
      </c>
      <c r="E10" s="279">
        <v>11800</v>
      </c>
      <c r="F10" s="279">
        <v>4000</v>
      </c>
      <c r="G10" s="259">
        <v>-66.101694915254242</v>
      </c>
      <c r="H10" s="257">
        <v>23584.07</v>
      </c>
      <c r="I10" s="257">
        <v>23584.07</v>
      </c>
      <c r="J10" s="257">
        <v>11166.37</v>
      </c>
      <c r="K10" s="259">
        <v>-52.652913598034601</v>
      </c>
      <c r="L10" s="74"/>
      <c r="M10" s="94"/>
    </row>
    <row r="11" spans="2:14" s="118" customFormat="1" ht="14.5">
      <c r="B11" s="368"/>
      <c r="C11" t="s">
        <v>192</v>
      </c>
      <c r="D11" s="256">
        <v>1680</v>
      </c>
      <c r="E11" s="279">
        <v>0</v>
      </c>
      <c r="F11" s="279">
        <v>2549</v>
      </c>
      <c r="G11" s="259" t="s">
        <v>198</v>
      </c>
      <c r="H11" s="257">
        <v>12915.6</v>
      </c>
      <c r="I11" s="257">
        <v>0</v>
      </c>
      <c r="J11" s="257">
        <v>20266.8</v>
      </c>
      <c r="K11" s="259" t="s">
        <v>198</v>
      </c>
      <c r="L11" s="74"/>
      <c r="M11" s="94"/>
    </row>
    <row r="12" spans="2:14" s="118" customFormat="1" ht="14.5">
      <c r="B12" s="368"/>
      <c r="C12" t="s">
        <v>196</v>
      </c>
      <c r="D12" s="256">
        <v>1360.8</v>
      </c>
      <c r="E12" s="279">
        <v>1360.8</v>
      </c>
      <c r="F12" s="279">
        <v>850.5</v>
      </c>
      <c r="G12" s="259">
        <v>-37.5</v>
      </c>
      <c r="H12" s="257">
        <v>10332</v>
      </c>
      <c r="I12" s="257">
        <v>10332</v>
      </c>
      <c r="J12" s="257">
        <v>6300</v>
      </c>
      <c r="K12" s="259">
        <v>-39.024390243902438</v>
      </c>
      <c r="L12" s="74"/>
      <c r="M12" s="94"/>
    </row>
    <row r="13" spans="2:14" s="118" customFormat="1" ht="14.5">
      <c r="B13" s="368"/>
      <c r="C13" t="s">
        <v>193</v>
      </c>
      <c r="D13" s="256">
        <v>1624</v>
      </c>
      <c r="E13" s="279">
        <v>1624</v>
      </c>
      <c r="F13" s="279">
        <v>0</v>
      </c>
      <c r="G13" s="259">
        <v>-100</v>
      </c>
      <c r="H13" s="257">
        <v>9390</v>
      </c>
      <c r="I13" s="257">
        <v>9390</v>
      </c>
      <c r="J13" s="257">
        <v>0</v>
      </c>
      <c r="K13" s="259">
        <v>-100</v>
      </c>
      <c r="L13" s="74"/>
      <c r="M13" s="94"/>
    </row>
    <row r="14" spans="2:14" s="118" customFormat="1" ht="14.5">
      <c r="B14" s="368"/>
      <c r="C14" t="s">
        <v>199</v>
      </c>
      <c r="D14" s="256">
        <v>26</v>
      </c>
      <c r="E14" s="279">
        <v>26</v>
      </c>
      <c r="F14" s="279">
        <v>0</v>
      </c>
      <c r="G14" s="259">
        <v>-100</v>
      </c>
      <c r="H14" s="257">
        <v>166.3</v>
      </c>
      <c r="I14" s="257">
        <v>166.3</v>
      </c>
      <c r="J14" s="257">
        <v>0</v>
      </c>
      <c r="K14" s="259">
        <v>-100</v>
      </c>
      <c r="L14" s="74"/>
      <c r="M14" s="94"/>
    </row>
    <row r="15" spans="2:14" s="118" customFormat="1" ht="14.5">
      <c r="B15" s="368"/>
      <c r="C15" t="s">
        <v>197</v>
      </c>
      <c r="D15" s="256">
        <v>5.5780000000000003</v>
      </c>
      <c r="E15" s="279">
        <v>5.5780000000000003</v>
      </c>
      <c r="F15" s="279">
        <v>0</v>
      </c>
      <c r="G15" s="259">
        <v>-100</v>
      </c>
      <c r="H15" s="257">
        <v>56.2</v>
      </c>
      <c r="I15" s="257">
        <v>56.2</v>
      </c>
      <c r="J15" s="257">
        <v>0</v>
      </c>
      <c r="K15" s="259">
        <v>-100</v>
      </c>
      <c r="L15" s="74"/>
      <c r="M15" s="94"/>
    </row>
    <row r="16" spans="2:14" s="118" customFormat="1" ht="14.5">
      <c r="B16" s="369"/>
      <c r="C16" s="260" t="s">
        <v>251</v>
      </c>
      <c r="D16" s="256">
        <v>0</v>
      </c>
      <c r="E16" s="279">
        <v>0</v>
      </c>
      <c r="F16" s="279">
        <v>226.8</v>
      </c>
      <c r="G16" s="259" t="s">
        <v>198</v>
      </c>
      <c r="H16" s="257">
        <v>0</v>
      </c>
      <c r="I16" s="257">
        <v>0</v>
      </c>
      <c r="J16" s="257">
        <v>3780</v>
      </c>
      <c r="K16" s="259" t="s">
        <v>198</v>
      </c>
      <c r="L16" s="74"/>
      <c r="M16" s="94"/>
    </row>
    <row r="17" spans="2:13" s="118" customFormat="1" ht="14.65" customHeight="1">
      <c r="B17" s="261" t="s">
        <v>200</v>
      </c>
      <c r="C17" s="262"/>
      <c r="D17" s="263">
        <v>475055.158</v>
      </c>
      <c r="E17" s="264">
        <v>445296.86799999996</v>
      </c>
      <c r="F17" s="264">
        <v>193999.72</v>
      </c>
      <c r="G17" s="265">
        <v>-56.433621266790489</v>
      </c>
      <c r="H17" s="264">
        <v>1938014.14</v>
      </c>
      <c r="I17" s="264">
        <v>1794494.56</v>
      </c>
      <c r="J17" s="264">
        <v>706259.78999999992</v>
      </c>
      <c r="K17" s="265">
        <v>-60.642968457926116</v>
      </c>
      <c r="L17" s="74"/>
      <c r="M17" s="94"/>
    </row>
    <row r="18" spans="2:13" s="118" customFormat="1" ht="14.65" customHeight="1">
      <c r="B18" s="367" t="s">
        <v>205</v>
      </c>
      <c r="C18" s="266" t="s">
        <v>202</v>
      </c>
      <c r="D18" s="267">
        <v>1531100</v>
      </c>
      <c r="E18" s="268">
        <v>1531100</v>
      </c>
      <c r="F18" s="268">
        <v>0</v>
      </c>
      <c r="G18" s="269">
        <v>-100</v>
      </c>
      <c r="H18" s="268">
        <v>606078.80000000005</v>
      </c>
      <c r="I18" s="268">
        <v>606078.80000000005</v>
      </c>
      <c r="J18" s="268">
        <v>0</v>
      </c>
      <c r="K18" s="269">
        <v>-100</v>
      </c>
      <c r="L18" s="74"/>
      <c r="M18" s="94"/>
    </row>
    <row r="19" spans="2:13" s="118" customFormat="1" ht="14.5">
      <c r="B19" s="368"/>
      <c r="C19" s="270" t="s">
        <v>190</v>
      </c>
      <c r="D19" s="256">
        <v>475570</v>
      </c>
      <c r="E19" s="279">
        <v>475570</v>
      </c>
      <c r="F19" s="279">
        <v>0</v>
      </c>
      <c r="G19" s="259">
        <v>-100</v>
      </c>
      <c r="H19" s="257">
        <v>194369.85</v>
      </c>
      <c r="I19" s="257">
        <v>194369.85</v>
      </c>
      <c r="J19" s="257">
        <v>0</v>
      </c>
      <c r="K19" s="259">
        <v>-100</v>
      </c>
      <c r="L19" s="74"/>
      <c r="M19" s="94"/>
    </row>
    <row r="20" spans="2:13" s="118" customFormat="1" ht="14.5">
      <c r="B20" s="369"/>
      <c r="C20" s="271" t="s">
        <v>189</v>
      </c>
      <c r="D20" s="256">
        <v>216200</v>
      </c>
      <c r="E20" s="279">
        <v>216200</v>
      </c>
      <c r="F20" s="279">
        <v>105040</v>
      </c>
      <c r="G20" s="259">
        <v>-51.415356151711379</v>
      </c>
      <c r="H20" s="257">
        <v>62643</v>
      </c>
      <c r="I20" s="257">
        <v>62643</v>
      </c>
      <c r="J20" s="257">
        <v>39854</v>
      </c>
      <c r="K20" s="259">
        <v>-36.379164471688775</v>
      </c>
      <c r="L20" s="74"/>
      <c r="M20" s="94"/>
    </row>
    <row r="21" spans="2:13" s="118" customFormat="1" ht="14.5">
      <c r="B21" s="261" t="s">
        <v>206</v>
      </c>
      <c r="C21" s="262"/>
      <c r="D21" s="263">
        <v>2222870</v>
      </c>
      <c r="E21" s="264">
        <v>2222870</v>
      </c>
      <c r="F21" s="264">
        <v>105040</v>
      </c>
      <c r="G21" s="265">
        <v>-95.274577460670216</v>
      </c>
      <c r="H21" s="264">
        <v>863091.65</v>
      </c>
      <c r="I21" s="264">
        <v>863091.65</v>
      </c>
      <c r="J21" s="264">
        <v>39854</v>
      </c>
      <c r="K21" s="265">
        <v>-95.382413907028294</v>
      </c>
      <c r="L21" s="74"/>
      <c r="M21" s="94"/>
    </row>
    <row r="22" spans="2:13" s="118" customFormat="1" ht="14.5">
      <c r="B22" s="367" t="s">
        <v>201</v>
      </c>
      <c r="C22" s="266" t="s">
        <v>202</v>
      </c>
      <c r="D22" s="267">
        <v>480500</v>
      </c>
      <c r="E22" s="268">
        <v>468000</v>
      </c>
      <c r="F22" s="268">
        <v>450000</v>
      </c>
      <c r="G22" s="269">
        <v>-3.8461538461538436</v>
      </c>
      <c r="H22" s="268">
        <v>486700</v>
      </c>
      <c r="I22" s="268">
        <v>473200</v>
      </c>
      <c r="J22" s="268">
        <v>459900</v>
      </c>
      <c r="K22" s="269">
        <v>-2.8106508875739622</v>
      </c>
      <c r="L22" s="74"/>
      <c r="M22" s="94"/>
    </row>
    <row r="23" spans="2:13" s="118" customFormat="1" ht="14.5">
      <c r="B23" s="368"/>
      <c r="C23" s="270" t="s">
        <v>203</v>
      </c>
      <c r="D23" s="256">
        <v>200250</v>
      </c>
      <c r="E23" s="279">
        <v>200250</v>
      </c>
      <c r="F23" s="279">
        <v>192000</v>
      </c>
      <c r="G23" s="259">
        <v>-4.1198501872659161</v>
      </c>
      <c r="H23" s="257">
        <v>218272.5</v>
      </c>
      <c r="I23" s="257">
        <v>218272.5</v>
      </c>
      <c r="J23" s="257">
        <v>207360</v>
      </c>
      <c r="K23" s="259">
        <v>-4.999484589217607</v>
      </c>
      <c r="L23" s="74"/>
      <c r="M23" s="94"/>
    </row>
    <row r="24" spans="2:13" s="118" customFormat="1" ht="14.5">
      <c r="B24" s="369"/>
      <c r="C24" s="271" t="s">
        <v>190</v>
      </c>
      <c r="D24" s="256">
        <v>25300</v>
      </c>
      <c r="E24" s="279">
        <v>25300</v>
      </c>
      <c r="F24" s="279">
        <v>0</v>
      </c>
      <c r="G24" s="259">
        <v>-100</v>
      </c>
      <c r="H24" s="257">
        <v>11000</v>
      </c>
      <c r="I24" s="257">
        <v>11000</v>
      </c>
      <c r="J24" s="257">
        <v>0</v>
      </c>
      <c r="K24" s="259">
        <v>-100</v>
      </c>
      <c r="L24" s="74"/>
      <c r="M24" s="94"/>
    </row>
    <row r="25" spans="2:13" s="118" customFormat="1" ht="14.5">
      <c r="B25" s="261" t="s">
        <v>204</v>
      </c>
      <c r="C25" s="262"/>
      <c r="D25" s="263">
        <v>706050</v>
      </c>
      <c r="E25" s="264">
        <v>693550</v>
      </c>
      <c r="F25" s="264">
        <v>642000</v>
      </c>
      <c r="G25" s="265">
        <v>-7.4327734121548588</v>
      </c>
      <c r="H25" s="264">
        <v>715972.5</v>
      </c>
      <c r="I25" s="264">
        <v>702472.5</v>
      </c>
      <c r="J25" s="264">
        <v>667260</v>
      </c>
      <c r="K25" s="265">
        <v>-5.0126517408154765</v>
      </c>
      <c r="L25" s="74"/>
      <c r="M25" s="94"/>
    </row>
    <row r="26" spans="2:13" s="118" customFormat="1" ht="29">
      <c r="B26" s="297" t="s">
        <v>215</v>
      </c>
      <c r="C26" s="273" t="s">
        <v>189</v>
      </c>
      <c r="D26" s="267">
        <v>72900</v>
      </c>
      <c r="E26" s="268">
        <v>72900</v>
      </c>
      <c r="F26" s="268">
        <v>0</v>
      </c>
      <c r="G26" s="269">
        <v>-100</v>
      </c>
      <c r="H26" s="268">
        <v>80190</v>
      </c>
      <c r="I26" s="268">
        <v>80190</v>
      </c>
      <c r="J26" s="268">
        <v>0</v>
      </c>
      <c r="K26" s="269">
        <v>-100</v>
      </c>
      <c r="L26" s="74"/>
      <c r="M26" s="94"/>
    </row>
    <row r="27" spans="2:13" s="118" customFormat="1" ht="14.5">
      <c r="B27" s="261" t="s">
        <v>216</v>
      </c>
      <c r="C27" s="262"/>
      <c r="D27" s="263">
        <v>72900</v>
      </c>
      <c r="E27" s="264">
        <v>72900</v>
      </c>
      <c r="F27" s="264">
        <v>0</v>
      </c>
      <c r="G27" s="265">
        <v>-100</v>
      </c>
      <c r="H27" s="264">
        <v>80190</v>
      </c>
      <c r="I27" s="264">
        <v>80190</v>
      </c>
      <c r="J27" s="264">
        <v>0</v>
      </c>
      <c r="K27" s="265">
        <v>-100</v>
      </c>
      <c r="L27" s="74"/>
      <c r="M27" s="94"/>
    </row>
    <row r="28" spans="2:13" s="118" customFormat="1" ht="14.5">
      <c r="B28" s="272" t="s">
        <v>209</v>
      </c>
      <c r="C28" s="273" t="s">
        <v>210</v>
      </c>
      <c r="D28" s="267">
        <v>20505</v>
      </c>
      <c r="E28" s="268">
        <v>19125</v>
      </c>
      <c r="F28" s="268">
        <v>12122</v>
      </c>
      <c r="G28" s="269">
        <v>-36.616993464052285</v>
      </c>
      <c r="H28" s="268">
        <v>75965</v>
      </c>
      <c r="I28" s="268">
        <v>69205</v>
      </c>
      <c r="J28" s="268">
        <v>49405.34</v>
      </c>
      <c r="K28" s="269">
        <v>-28.610158225561744</v>
      </c>
      <c r="L28" s="74"/>
      <c r="M28" s="94"/>
    </row>
    <row r="29" spans="2:13" s="118" customFormat="1" ht="14.5">
      <c r="B29" s="261" t="s">
        <v>212</v>
      </c>
      <c r="C29" s="262"/>
      <c r="D29" s="263">
        <v>20505</v>
      </c>
      <c r="E29" s="264">
        <v>19125</v>
      </c>
      <c r="F29" s="264">
        <v>12122</v>
      </c>
      <c r="G29" s="265">
        <v>-36.616993464052285</v>
      </c>
      <c r="H29" s="264">
        <v>75965</v>
      </c>
      <c r="I29" s="264">
        <v>69205</v>
      </c>
      <c r="J29" s="264">
        <v>49405.34</v>
      </c>
      <c r="K29" s="265">
        <v>-28.610158225561744</v>
      </c>
      <c r="L29" s="74"/>
      <c r="M29" s="94"/>
    </row>
    <row r="30" spans="2:13" s="118" customFormat="1" ht="14.5">
      <c r="B30" s="272" t="s">
        <v>217</v>
      </c>
      <c r="C30" s="273" t="s">
        <v>242</v>
      </c>
      <c r="D30" s="267">
        <v>28655</v>
      </c>
      <c r="E30" s="268">
        <v>28655</v>
      </c>
      <c r="F30" s="268">
        <v>93473</v>
      </c>
      <c r="G30" s="269">
        <v>226.20136101901934</v>
      </c>
      <c r="H30" s="268">
        <v>15660</v>
      </c>
      <c r="I30" s="268">
        <v>15660</v>
      </c>
      <c r="J30" s="268">
        <v>56109.05</v>
      </c>
      <c r="K30" s="269">
        <v>258.29533844189018</v>
      </c>
      <c r="L30" s="74"/>
      <c r="M30" s="94"/>
    </row>
    <row r="31" spans="2:13" s="118" customFormat="1" ht="14.5">
      <c r="B31" s="261" t="s">
        <v>218</v>
      </c>
      <c r="C31" s="262"/>
      <c r="D31" s="263">
        <v>28655</v>
      </c>
      <c r="E31" s="264">
        <v>28655</v>
      </c>
      <c r="F31" s="264">
        <v>93473</v>
      </c>
      <c r="G31" s="265">
        <v>226.20136101901934</v>
      </c>
      <c r="H31" s="264">
        <v>15660</v>
      </c>
      <c r="I31" s="264">
        <v>15660</v>
      </c>
      <c r="J31" s="264">
        <v>56109.05</v>
      </c>
      <c r="K31" s="265">
        <v>258.29533844189018</v>
      </c>
      <c r="L31" s="74"/>
      <c r="M31" s="94"/>
    </row>
    <row r="32" spans="2:13" s="118" customFormat="1" ht="14.5">
      <c r="B32" s="272" t="s">
        <v>213</v>
      </c>
      <c r="C32" s="273" t="s">
        <v>190</v>
      </c>
      <c r="D32" s="267">
        <v>2004</v>
      </c>
      <c r="E32" s="268">
        <v>2004</v>
      </c>
      <c r="F32" s="268">
        <v>0</v>
      </c>
      <c r="G32" s="269">
        <v>-100</v>
      </c>
      <c r="H32" s="268">
        <v>2805.6</v>
      </c>
      <c r="I32" s="268">
        <v>2805.6</v>
      </c>
      <c r="J32" s="268">
        <v>0</v>
      </c>
      <c r="K32" s="269">
        <v>-100</v>
      </c>
      <c r="L32" s="74"/>
      <c r="M32" s="94"/>
    </row>
    <row r="33" spans="2:13" s="118" customFormat="1" ht="14.5">
      <c r="B33" s="261" t="s">
        <v>214</v>
      </c>
      <c r="C33" s="262"/>
      <c r="D33" s="263">
        <v>2004</v>
      </c>
      <c r="E33" s="264">
        <v>2004</v>
      </c>
      <c r="F33" s="264">
        <v>0</v>
      </c>
      <c r="G33" s="265">
        <v>-100</v>
      </c>
      <c r="H33" s="264">
        <v>2805.6</v>
      </c>
      <c r="I33" s="264">
        <v>2805.6</v>
      </c>
      <c r="J33" s="264">
        <v>0</v>
      </c>
      <c r="K33" s="265">
        <v>-100</v>
      </c>
      <c r="L33" s="74"/>
      <c r="M33" s="94"/>
    </row>
    <row r="34" spans="2:13" s="118" customFormat="1" ht="29">
      <c r="B34" s="297" t="s">
        <v>219</v>
      </c>
      <c r="C34" s="273" t="s">
        <v>194</v>
      </c>
      <c r="D34" s="267">
        <v>23.22</v>
      </c>
      <c r="E34" s="268">
        <v>23.22</v>
      </c>
      <c r="F34" s="268">
        <v>0</v>
      </c>
      <c r="G34" s="269">
        <v>-100</v>
      </c>
      <c r="H34" s="268">
        <v>66.31</v>
      </c>
      <c r="I34" s="268">
        <v>66.31</v>
      </c>
      <c r="J34" s="268">
        <v>0</v>
      </c>
      <c r="K34" s="269">
        <v>-100</v>
      </c>
      <c r="L34" s="74"/>
      <c r="M34" s="94"/>
    </row>
    <row r="35" spans="2:13" s="118" customFormat="1" ht="14.5">
      <c r="B35" s="261" t="s">
        <v>220</v>
      </c>
      <c r="C35" s="262"/>
      <c r="D35" s="263">
        <v>23.22</v>
      </c>
      <c r="E35" s="264">
        <v>23.22</v>
      </c>
      <c r="F35" s="264">
        <v>0</v>
      </c>
      <c r="G35" s="265">
        <v>-100</v>
      </c>
      <c r="H35" s="264">
        <v>66.31</v>
      </c>
      <c r="I35" s="264">
        <v>66.31</v>
      </c>
      <c r="J35" s="264">
        <v>0</v>
      </c>
      <c r="K35" s="265">
        <v>-100</v>
      </c>
      <c r="L35" s="74"/>
      <c r="M35" s="94"/>
    </row>
    <row r="36" spans="2:13" ht="14.5">
      <c r="B36" s="274" t="s">
        <v>221</v>
      </c>
      <c r="C36" s="275"/>
      <c r="D36" s="276">
        <v>3528062.3780000005</v>
      </c>
      <c r="E36" s="277">
        <v>3484424.0880000005</v>
      </c>
      <c r="F36" s="277">
        <v>1046634.7200000001</v>
      </c>
      <c r="G36" s="278">
        <v>-69.962476048638763</v>
      </c>
      <c r="H36" s="277">
        <v>3691765.2000000007</v>
      </c>
      <c r="I36" s="277">
        <v>3527985.6200000006</v>
      </c>
      <c r="J36" s="277">
        <v>1518888.1800000002</v>
      </c>
      <c r="K36" s="278">
        <v>-56.947438464899413</v>
      </c>
    </row>
    <row r="37" spans="2:13" ht="13">
      <c r="B37" s="360" t="s">
        <v>222</v>
      </c>
      <c r="C37" s="360"/>
      <c r="D37" s="360"/>
      <c r="E37" s="360"/>
      <c r="F37" s="360"/>
      <c r="G37" s="360"/>
      <c r="H37" s="360"/>
      <c r="I37" s="360"/>
      <c r="J37" s="360"/>
      <c r="K37" s="360"/>
    </row>
  </sheetData>
  <mergeCells count="9">
    <mergeCell ref="B37:K37"/>
    <mergeCell ref="B2:K2"/>
    <mergeCell ref="D4:G4"/>
    <mergeCell ref="H4:K4"/>
    <mergeCell ref="B4:B5"/>
    <mergeCell ref="C4:C5"/>
    <mergeCell ref="B6:B16"/>
    <mergeCell ref="B18:B20"/>
    <mergeCell ref="B22:B24"/>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03"/>
  <sheetViews>
    <sheetView view="pageBreakPreview" zoomScale="90" zoomScaleNormal="90" zoomScaleSheetLayoutView="90" workbookViewId="0"/>
  </sheetViews>
  <sheetFormatPr baseColWidth="10" defaultColWidth="10.81640625" defaultRowHeight="12.5"/>
  <cols>
    <col min="1" max="1" width="1.36328125" style="26" customWidth="1"/>
    <col min="2" max="2" width="18" style="26" customWidth="1"/>
    <col min="3" max="3" width="17.36328125" style="26" customWidth="1"/>
    <col min="4" max="11" width="11.1796875" style="26" customWidth="1"/>
    <col min="12" max="12" width="2.81640625" style="26" customWidth="1"/>
    <col min="13" max="13" width="13.36328125" style="26" bestFit="1" customWidth="1"/>
    <col min="14" max="16384" width="10.81640625" style="26"/>
  </cols>
  <sheetData>
    <row r="2" spans="2:13" ht="13">
      <c r="B2" s="361" t="s">
        <v>223</v>
      </c>
      <c r="C2" s="361"/>
      <c r="D2" s="361"/>
      <c r="E2" s="361"/>
      <c r="F2" s="361"/>
      <c r="G2" s="361"/>
      <c r="H2" s="361"/>
      <c r="I2" s="361"/>
      <c r="J2" s="361"/>
      <c r="K2" s="361"/>
      <c r="L2" s="203"/>
      <c r="M2" s="160" t="s">
        <v>7</v>
      </c>
    </row>
    <row r="3" spans="2:13" ht="13">
      <c r="B3" s="203"/>
      <c r="C3" s="203"/>
      <c r="D3" s="203"/>
      <c r="E3" s="203"/>
      <c r="F3" s="203"/>
      <c r="G3" s="203"/>
      <c r="H3" s="203"/>
      <c r="I3" s="203"/>
      <c r="J3" s="203"/>
      <c r="K3" s="203"/>
      <c r="L3" s="203"/>
      <c r="M3" s="28"/>
    </row>
    <row r="4" spans="2:13" ht="13">
      <c r="B4" s="377" t="s">
        <v>183</v>
      </c>
      <c r="C4" s="377" t="s">
        <v>184</v>
      </c>
      <c r="D4" s="362" t="s">
        <v>185</v>
      </c>
      <c r="E4" s="363"/>
      <c r="F4" s="363"/>
      <c r="G4" s="364"/>
      <c r="H4" s="362" t="s">
        <v>224</v>
      </c>
      <c r="I4" s="363"/>
      <c r="J4" s="363"/>
      <c r="K4" s="364"/>
      <c r="L4" s="203"/>
      <c r="M4" s="118"/>
    </row>
    <row r="5" spans="2:13" ht="26">
      <c r="B5" s="378"/>
      <c r="C5" s="378"/>
      <c r="D5" s="249">
        <f>+export!D5</f>
        <v>2020</v>
      </c>
      <c r="E5" s="209" t="str">
        <f>+export!E5</f>
        <v>ene-nov 2020</v>
      </c>
      <c r="F5" s="209" t="str">
        <f>+export!F5</f>
        <v>ene-nov 2021</v>
      </c>
      <c r="G5" s="210" t="str">
        <f>+export!G5</f>
        <v>variación (%)</v>
      </c>
      <c r="H5" s="249">
        <f>+export!H5</f>
        <v>2020</v>
      </c>
      <c r="I5" s="211" t="str">
        <f>+export!I5</f>
        <v>ene-nov 2020</v>
      </c>
      <c r="J5" s="211" t="str">
        <f>+export!J5</f>
        <v>ene-nov 2021</v>
      </c>
      <c r="K5" s="242" t="str">
        <f>+export!K5</f>
        <v>variación (%)</v>
      </c>
      <c r="L5" s="74"/>
      <c r="M5" s="118"/>
    </row>
    <row r="6" spans="2:13" ht="15" customHeight="1">
      <c r="B6" s="367" t="s">
        <v>215</v>
      </c>
      <c r="C6" s="280" t="s">
        <v>225</v>
      </c>
      <c r="D6" s="253">
        <v>55363787.201700002</v>
      </c>
      <c r="E6" s="254">
        <v>49769058.709700003</v>
      </c>
      <c r="F6" s="254">
        <v>77899294.535600007</v>
      </c>
      <c r="G6" s="255">
        <v>56.521534775214491</v>
      </c>
      <c r="H6" s="254">
        <v>41395256.789999999</v>
      </c>
      <c r="I6" s="254">
        <v>36936477.420000002</v>
      </c>
      <c r="J6" s="254">
        <v>60802474.899999999</v>
      </c>
      <c r="K6" s="255">
        <v>64.613626276871955</v>
      </c>
      <c r="L6" s="118"/>
      <c r="M6" s="190"/>
    </row>
    <row r="7" spans="2:13" ht="14.5">
      <c r="B7" s="368"/>
      <c r="C7" s="281" t="s">
        <v>226</v>
      </c>
      <c r="D7" s="256">
        <v>15241619.810000001</v>
      </c>
      <c r="E7" s="257">
        <v>12792736.119999999</v>
      </c>
      <c r="F7" s="257">
        <v>22811634.750100002</v>
      </c>
      <c r="G7" s="259">
        <v>78.317089761873419</v>
      </c>
      <c r="H7" s="257">
        <v>12723474.02</v>
      </c>
      <c r="I7" s="257">
        <v>10779642.109999999</v>
      </c>
      <c r="J7" s="257">
        <v>19628309.16</v>
      </c>
      <c r="K7" s="259">
        <v>82.086835163027501</v>
      </c>
      <c r="L7" s="118"/>
      <c r="M7" s="118"/>
    </row>
    <row r="8" spans="2:13" ht="14.5">
      <c r="B8" s="368"/>
      <c r="C8" s="281" t="s">
        <v>189</v>
      </c>
      <c r="D8" s="256">
        <v>5685616.9463999998</v>
      </c>
      <c r="E8" s="257">
        <v>4651458.1664000005</v>
      </c>
      <c r="F8" s="257">
        <v>13244695.1207</v>
      </c>
      <c r="G8" s="259">
        <v>184.74286227862052</v>
      </c>
      <c r="H8" s="257">
        <v>5610465.2300000004</v>
      </c>
      <c r="I8" s="257">
        <v>4630995.6900000004</v>
      </c>
      <c r="J8" s="257">
        <v>13626550.5</v>
      </c>
      <c r="K8" s="259">
        <v>194.24666771823317</v>
      </c>
      <c r="L8" s="118"/>
      <c r="M8" s="118"/>
    </row>
    <row r="9" spans="2:13" ht="14.5">
      <c r="B9" s="368"/>
      <c r="C9" s="281" t="s">
        <v>199</v>
      </c>
      <c r="D9" s="256">
        <v>7656759</v>
      </c>
      <c r="E9" s="257">
        <v>6722769</v>
      </c>
      <c r="F9" s="257">
        <v>12101738</v>
      </c>
      <c r="G9" s="259">
        <v>80.011212641695707</v>
      </c>
      <c r="H9" s="257">
        <v>5126549.21</v>
      </c>
      <c r="I9" s="257">
        <v>4425160.58</v>
      </c>
      <c r="J9" s="257">
        <v>9688593.3699999992</v>
      </c>
      <c r="K9" s="259">
        <v>118.94331730669082</v>
      </c>
      <c r="L9" s="118"/>
      <c r="M9" s="118"/>
    </row>
    <row r="10" spans="2:13" ht="14.5">
      <c r="B10" s="368"/>
      <c r="C10" s="281" t="s">
        <v>227</v>
      </c>
      <c r="D10" s="256">
        <v>2939302.5</v>
      </c>
      <c r="E10" s="257">
        <v>2472750</v>
      </c>
      <c r="F10" s="257">
        <v>2872381.66</v>
      </c>
      <c r="G10" s="259">
        <v>16.161425942776276</v>
      </c>
      <c r="H10" s="257">
        <v>3070735.63</v>
      </c>
      <c r="I10" s="257">
        <v>2675247.85</v>
      </c>
      <c r="J10" s="257">
        <v>2969713.65</v>
      </c>
      <c r="K10" s="259">
        <v>11.007047440482932</v>
      </c>
      <c r="L10" s="118"/>
      <c r="M10" s="118"/>
    </row>
    <row r="11" spans="2:13" ht="14.5">
      <c r="B11" s="368"/>
      <c r="C11" s="281" t="s">
        <v>194</v>
      </c>
      <c r="D11" s="256">
        <v>797189.16139999998</v>
      </c>
      <c r="E11" s="257">
        <v>708017.40700000001</v>
      </c>
      <c r="F11" s="257">
        <v>695592.01740000001</v>
      </c>
      <c r="G11" s="259">
        <v>-1.754955383462764</v>
      </c>
      <c r="H11" s="257">
        <v>1198723.1599999999</v>
      </c>
      <c r="I11" s="257">
        <v>1069618.51</v>
      </c>
      <c r="J11" s="257">
        <v>1134236.8799999999</v>
      </c>
      <c r="K11" s="259">
        <v>6.0412539046281077</v>
      </c>
      <c r="L11" s="118"/>
      <c r="M11" s="118"/>
    </row>
    <row r="12" spans="2:13" ht="14.5">
      <c r="B12" s="368"/>
      <c r="C12" s="281" t="s">
        <v>230</v>
      </c>
      <c r="D12" s="256">
        <v>75600</v>
      </c>
      <c r="E12" s="257">
        <v>50400</v>
      </c>
      <c r="F12" s="257">
        <v>75600</v>
      </c>
      <c r="G12" s="259">
        <v>50</v>
      </c>
      <c r="H12" s="257">
        <v>58968</v>
      </c>
      <c r="I12" s="257">
        <v>38304</v>
      </c>
      <c r="J12" s="257">
        <v>59346</v>
      </c>
      <c r="K12" s="259">
        <v>54.934210526315795</v>
      </c>
      <c r="L12" s="118"/>
      <c r="M12" s="118"/>
    </row>
    <row r="13" spans="2:13" ht="14.5">
      <c r="B13" s="368"/>
      <c r="C13" s="281" t="s">
        <v>232</v>
      </c>
      <c r="D13" s="256">
        <v>50400</v>
      </c>
      <c r="E13" s="257">
        <v>50400</v>
      </c>
      <c r="F13" s="257">
        <v>145831</v>
      </c>
      <c r="G13" s="259">
        <v>189.3472222222222</v>
      </c>
      <c r="H13" s="257">
        <v>38688.300000000003</v>
      </c>
      <c r="I13" s="257">
        <v>38688.300000000003</v>
      </c>
      <c r="J13" s="257">
        <v>131539.82999999999</v>
      </c>
      <c r="K13" s="259">
        <v>239.99899194330064</v>
      </c>
      <c r="L13" s="118"/>
      <c r="M13" s="118"/>
    </row>
    <row r="14" spans="2:13" ht="14.5">
      <c r="B14" s="368"/>
      <c r="C14" s="281" t="s">
        <v>231</v>
      </c>
      <c r="D14" s="256">
        <v>25503.0576</v>
      </c>
      <c r="E14" s="257">
        <v>24546.657599999999</v>
      </c>
      <c r="F14" s="257">
        <v>17122.73</v>
      </c>
      <c r="G14" s="259">
        <v>-30.244148596426424</v>
      </c>
      <c r="H14" s="257">
        <v>21843.19</v>
      </c>
      <c r="I14" s="257">
        <v>20552.830000000002</v>
      </c>
      <c r="J14" s="257">
        <v>21179.040000000001</v>
      </c>
      <c r="K14" s="259">
        <v>3.0468310203509708</v>
      </c>
      <c r="L14" s="118"/>
      <c r="M14" s="118"/>
    </row>
    <row r="15" spans="2:13" ht="14.5">
      <c r="B15" s="368"/>
      <c r="C15" s="281" t="s">
        <v>233</v>
      </c>
      <c r="D15" s="256">
        <v>9193</v>
      </c>
      <c r="E15" s="257">
        <v>9193</v>
      </c>
      <c r="F15" s="257">
        <v>2690.2611000000002</v>
      </c>
      <c r="G15" s="259">
        <v>-70.735765256173181</v>
      </c>
      <c r="H15" s="257">
        <v>21705.96</v>
      </c>
      <c r="I15" s="257">
        <v>21705.96</v>
      </c>
      <c r="J15" s="257">
        <v>6542.17</v>
      </c>
      <c r="K15" s="259">
        <v>-69.860029226995721</v>
      </c>
      <c r="L15" s="118"/>
      <c r="M15" s="118"/>
    </row>
    <row r="16" spans="2:13" ht="14.5">
      <c r="B16" s="368"/>
      <c r="C16" s="281" t="s">
        <v>193</v>
      </c>
      <c r="D16" s="256">
        <v>11613.67</v>
      </c>
      <c r="E16" s="257">
        <v>11538.67</v>
      </c>
      <c r="F16" s="257">
        <v>16097</v>
      </c>
      <c r="G16" s="259">
        <v>39.504812946379445</v>
      </c>
      <c r="H16" s="257">
        <v>21180.07</v>
      </c>
      <c r="I16" s="257">
        <v>20962.84</v>
      </c>
      <c r="J16" s="257">
        <v>37097.58</v>
      </c>
      <c r="K16" s="259">
        <v>76.96829246418902</v>
      </c>
      <c r="L16" s="118"/>
      <c r="M16" s="118"/>
    </row>
    <row r="17" spans="2:13" ht="14.5">
      <c r="B17" s="368"/>
      <c r="C17" s="281" t="s">
        <v>195</v>
      </c>
      <c r="D17" s="256">
        <v>56.8</v>
      </c>
      <c r="E17" s="257">
        <v>56.8</v>
      </c>
      <c r="F17" s="257">
        <v>0</v>
      </c>
      <c r="G17" s="259">
        <v>-100</v>
      </c>
      <c r="H17" s="257">
        <v>457.08</v>
      </c>
      <c r="I17" s="257">
        <v>457.08</v>
      </c>
      <c r="J17" s="257">
        <v>0</v>
      </c>
      <c r="K17" s="259">
        <v>-100</v>
      </c>
      <c r="L17" s="118"/>
      <c r="M17" s="118"/>
    </row>
    <row r="18" spans="2:13" ht="14.5">
      <c r="B18" s="368"/>
      <c r="C18" s="281" t="s">
        <v>254</v>
      </c>
      <c r="D18" s="256">
        <v>0</v>
      </c>
      <c r="E18" s="257">
        <v>0</v>
      </c>
      <c r="F18" s="257">
        <v>24115.5</v>
      </c>
      <c r="G18" s="259" t="s">
        <v>198</v>
      </c>
      <c r="H18" s="257">
        <v>0</v>
      </c>
      <c r="I18" s="257">
        <v>0</v>
      </c>
      <c r="J18" s="257">
        <v>21374.93</v>
      </c>
      <c r="K18" s="259" t="s">
        <v>198</v>
      </c>
      <c r="L18" s="118"/>
      <c r="M18" s="118"/>
    </row>
    <row r="19" spans="2:13" s="118" customFormat="1" ht="14.5">
      <c r="B19" s="368"/>
      <c r="C19" s="281" t="s">
        <v>190</v>
      </c>
      <c r="D19" s="256">
        <v>0</v>
      </c>
      <c r="E19" s="257">
        <v>0</v>
      </c>
      <c r="F19" s="257">
        <v>46656</v>
      </c>
      <c r="G19" s="259" t="s">
        <v>198</v>
      </c>
      <c r="H19" s="257">
        <v>0</v>
      </c>
      <c r="I19" s="257">
        <v>0</v>
      </c>
      <c r="J19" s="257">
        <v>56835.81</v>
      </c>
      <c r="K19" s="259" t="s">
        <v>198</v>
      </c>
    </row>
    <row r="20" spans="2:13" ht="14.5">
      <c r="B20" s="368"/>
      <c r="C20" s="281" t="s">
        <v>229</v>
      </c>
      <c r="D20" s="256">
        <v>0</v>
      </c>
      <c r="E20" s="257">
        <v>0</v>
      </c>
      <c r="F20" s="257">
        <v>68328</v>
      </c>
      <c r="G20" s="259" t="s">
        <v>198</v>
      </c>
      <c r="H20" s="257">
        <v>0</v>
      </c>
      <c r="I20" s="257">
        <v>0</v>
      </c>
      <c r="J20" s="257">
        <v>74417.149999999994</v>
      </c>
      <c r="K20" s="259" t="s">
        <v>198</v>
      </c>
      <c r="L20" s="118"/>
      <c r="M20" s="190"/>
    </row>
    <row r="21" spans="2:13" ht="14.5">
      <c r="B21" s="368"/>
      <c r="C21" s="281" t="s">
        <v>228</v>
      </c>
      <c r="D21" s="256">
        <v>0</v>
      </c>
      <c r="E21" s="257">
        <v>0</v>
      </c>
      <c r="F21" s="257">
        <v>23000</v>
      </c>
      <c r="G21" s="259" t="s">
        <v>198</v>
      </c>
      <c r="H21" s="257">
        <v>0</v>
      </c>
      <c r="I21" s="257">
        <v>0</v>
      </c>
      <c r="J21" s="257">
        <v>14192.35</v>
      </c>
      <c r="K21" s="259" t="s">
        <v>198</v>
      </c>
      <c r="L21" s="118"/>
      <c r="M21" s="118"/>
    </row>
    <row r="22" spans="2:13" ht="15" customHeight="1">
      <c r="B22" s="369"/>
      <c r="C22" s="281" t="s">
        <v>202</v>
      </c>
      <c r="D22" s="282">
        <v>0</v>
      </c>
      <c r="E22" s="283">
        <v>0</v>
      </c>
      <c r="F22" s="283">
        <v>20452</v>
      </c>
      <c r="G22" s="284" t="s">
        <v>198</v>
      </c>
      <c r="H22" s="283">
        <v>0</v>
      </c>
      <c r="I22" s="283">
        <v>0</v>
      </c>
      <c r="J22" s="283">
        <v>22170.41</v>
      </c>
      <c r="K22" s="284" t="s">
        <v>198</v>
      </c>
      <c r="L22" s="118"/>
      <c r="M22" s="190"/>
    </row>
    <row r="23" spans="2:13" ht="14.75" customHeight="1">
      <c r="B23" s="285" t="s">
        <v>216</v>
      </c>
      <c r="C23" s="286"/>
      <c r="D23" s="287">
        <v>87856641.147100016</v>
      </c>
      <c r="E23" s="288">
        <v>77262924.530700013</v>
      </c>
      <c r="F23" s="288">
        <v>130065228.5749</v>
      </c>
      <c r="G23" s="289">
        <v>68.34106314888362</v>
      </c>
      <c r="H23" s="288">
        <v>69288046.639999986</v>
      </c>
      <c r="I23" s="288">
        <v>60657813.169999994</v>
      </c>
      <c r="J23" s="288">
        <v>108294573.73</v>
      </c>
      <c r="K23" s="290">
        <v>78.533593729290743</v>
      </c>
      <c r="L23" s="118"/>
      <c r="M23" s="190"/>
    </row>
    <row r="24" spans="2:13" ht="14.75" customHeight="1">
      <c r="B24" s="370" t="s">
        <v>188</v>
      </c>
      <c r="C24" s="280" t="s">
        <v>227</v>
      </c>
      <c r="D24" s="267">
        <v>1558415.55</v>
      </c>
      <c r="E24" s="268">
        <v>1554915.55</v>
      </c>
      <c r="F24" s="268">
        <v>709410.8</v>
      </c>
      <c r="G24" s="269">
        <v>-54.376248922328926</v>
      </c>
      <c r="H24" s="268">
        <v>2809842.49</v>
      </c>
      <c r="I24" s="268">
        <v>2802225.1</v>
      </c>
      <c r="J24" s="268">
        <v>1074499.77</v>
      </c>
      <c r="K24" s="291">
        <v>-61.655479782834007</v>
      </c>
      <c r="L24" s="118"/>
      <c r="M24" s="118"/>
    </row>
    <row r="25" spans="2:13" ht="14.75" customHeight="1">
      <c r="B25" s="371"/>
      <c r="C25" s="281" t="s">
        <v>226</v>
      </c>
      <c r="D25" s="256">
        <v>2025716</v>
      </c>
      <c r="E25" s="257">
        <v>1954076</v>
      </c>
      <c r="F25" s="257">
        <v>1428692.8</v>
      </c>
      <c r="G25" s="259">
        <v>-26.886528466651239</v>
      </c>
      <c r="H25" s="257">
        <v>2425888.0499999998</v>
      </c>
      <c r="I25" s="257">
        <v>2348481.42</v>
      </c>
      <c r="J25" s="257">
        <v>1785866.86</v>
      </c>
      <c r="K25" s="292">
        <v>-23.956525915372151</v>
      </c>
      <c r="L25" s="118"/>
      <c r="M25" s="118"/>
    </row>
    <row r="26" spans="2:13" ht="14.5">
      <c r="B26" s="371"/>
      <c r="C26" s="281" t="s">
        <v>194</v>
      </c>
      <c r="D26" s="256">
        <v>441813.49599999998</v>
      </c>
      <c r="E26" s="257">
        <v>415550.81599999999</v>
      </c>
      <c r="F26" s="257">
        <v>649819.89210000006</v>
      </c>
      <c r="G26" s="259">
        <v>56.375554343755653</v>
      </c>
      <c r="H26" s="257">
        <v>2168987.44</v>
      </c>
      <c r="I26" s="257">
        <v>2105114.4500000002</v>
      </c>
      <c r="J26" s="257">
        <v>4209842.0199999996</v>
      </c>
      <c r="K26" s="292">
        <v>99.981621901840029</v>
      </c>
      <c r="L26" s="118"/>
      <c r="M26" s="118"/>
    </row>
    <row r="27" spans="2:13" ht="14.5">
      <c r="B27" s="371"/>
      <c r="C27" s="281" t="s">
        <v>231</v>
      </c>
      <c r="D27" s="256">
        <v>423063.98009999999</v>
      </c>
      <c r="E27" s="257">
        <v>413171.70010000002</v>
      </c>
      <c r="F27" s="257">
        <v>340307.00420000002</v>
      </c>
      <c r="G27" s="259">
        <v>-17.635451770381305</v>
      </c>
      <c r="H27" s="257">
        <v>1952283.7</v>
      </c>
      <c r="I27" s="257">
        <v>1910418.51</v>
      </c>
      <c r="J27" s="257">
        <v>1912559.54</v>
      </c>
      <c r="K27" s="292">
        <v>0.11207125500474202</v>
      </c>
      <c r="L27" s="118"/>
      <c r="M27" s="118"/>
    </row>
    <row r="28" spans="2:13" ht="14.5">
      <c r="B28" s="371"/>
      <c r="C28" s="281" t="s">
        <v>225</v>
      </c>
      <c r="D28" s="256">
        <v>2014520</v>
      </c>
      <c r="E28" s="257">
        <v>856720</v>
      </c>
      <c r="F28" s="257">
        <v>1084149.6000000001</v>
      </c>
      <c r="G28" s="259">
        <v>26.546549631151372</v>
      </c>
      <c r="H28" s="257">
        <v>1271384.23</v>
      </c>
      <c r="I28" s="257">
        <v>534818.72</v>
      </c>
      <c r="J28" s="257">
        <v>734937.72</v>
      </c>
      <c r="K28" s="292">
        <v>37.41809935149616</v>
      </c>
      <c r="L28" s="118"/>
      <c r="M28" s="118"/>
    </row>
    <row r="29" spans="2:13" ht="14.5">
      <c r="B29" s="371"/>
      <c r="C29" s="281" t="s">
        <v>211</v>
      </c>
      <c r="D29" s="256">
        <v>187564.81789999999</v>
      </c>
      <c r="E29" s="257">
        <v>187564.81789999999</v>
      </c>
      <c r="F29" s="257">
        <v>0</v>
      </c>
      <c r="G29" s="259">
        <v>-100</v>
      </c>
      <c r="H29" s="257">
        <v>840620.83</v>
      </c>
      <c r="I29" s="257">
        <v>840620.83</v>
      </c>
      <c r="J29" s="257">
        <v>0</v>
      </c>
      <c r="K29" s="292">
        <v>-100</v>
      </c>
      <c r="L29" s="118"/>
      <c r="M29" s="118"/>
    </row>
    <row r="30" spans="2:13" ht="14.5">
      <c r="B30" s="371"/>
      <c r="C30" s="281" t="s">
        <v>233</v>
      </c>
      <c r="D30" s="256">
        <v>19161.52</v>
      </c>
      <c r="E30" s="257">
        <v>17421.79</v>
      </c>
      <c r="F30" s="257">
        <v>64007.078399999999</v>
      </c>
      <c r="G30" s="259">
        <v>267.39668197125553</v>
      </c>
      <c r="H30" s="257">
        <v>82648.929999999993</v>
      </c>
      <c r="I30" s="257">
        <v>76131.570000000007</v>
      </c>
      <c r="J30" s="257">
        <v>264265.17</v>
      </c>
      <c r="K30" s="292">
        <v>247.11640650521193</v>
      </c>
      <c r="L30" s="118"/>
      <c r="M30" s="118"/>
    </row>
    <row r="31" spans="2:13" ht="14.5">
      <c r="B31" s="371"/>
      <c r="C31" s="281" t="s">
        <v>228</v>
      </c>
      <c r="D31" s="256">
        <v>14479.3685</v>
      </c>
      <c r="E31" s="257">
        <v>9199.3685000000005</v>
      </c>
      <c r="F31" s="257">
        <v>28668.192299999999</v>
      </c>
      <c r="G31" s="259">
        <v>211.63217670865123</v>
      </c>
      <c r="H31" s="257">
        <v>67996.33</v>
      </c>
      <c r="I31" s="257">
        <v>51355.76</v>
      </c>
      <c r="J31" s="257">
        <v>193763.78</v>
      </c>
      <c r="K31" s="292">
        <v>277.29707436906784</v>
      </c>
      <c r="L31" s="118"/>
      <c r="M31" s="118"/>
    </row>
    <row r="32" spans="2:13" ht="14.5">
      <c r="B32" s="371"/>
      <c r="C32" s="281" t="s">
        <v>189</v>
      </c>
      <c r="D32" s="256">
        <v>14572.45</v>
      </c>
      <c r="E32" s="257">
        <v>14572.45</v>
      </c>
      <c r="F32" s="257">
        <v>181109.2954</v>
      </c>
      <c r="G32" s="259">
        <v>1142.8198099839078</v>
      </c>
      <c r="H32" s="257">
        <v>27568.32</v>
      </c>
      <c r="I32" s="257">
        <v>27568.32</v>
      </c>
      <c r="J32" s="257">
        <v>995213.16</v>
      </c>
      <c r="K32" s="292">
        <v>3509.9884214924955</v>
      </c>
      <c r="L32" s="118"/>
      <c r="M32" s="118"/>
    </row>
    <row r="33" spans="2:11" ht="14.5">
      <c r="B33" s="371"/>
      <c r="C33" s="281" t="s">
        <v>193</v>
      </c>
      <c r="D33" s="256">
        <v>29835.8367</v>
      </c>
      <c r="E33" s="257">
        <v>20284.756700000002</v>
      </c>
      <c r="F33" s="257">
        <v>45552.066099999996</v>
      </c>
      <c r="G33" s="259">
        <v>124.56303900356858</v>
      </c>
      <c r="H33" s="257">
        <v>23499.09</v>
      </c>
      <c r="I33" s="257">
        <v>22157.599999999999</v>
      </c>
      <c r="J33" s="257">
        <v>101018.84</v>
      </c>
      <c r="K33" s="292">
        <v>355.91056793154496</v>
      </c>
    </row>
    <row r="34" spans="2:11" ht="14.5">
      <c r="B34" s="371"/>
      <c r="C34" s="281" t="s">
        <v>192</v>
      </c>
      <c r="D34" s="256">
        <v>1568.4108000000001</v>
      </c>
      <c r="E34" s="257">
        <v>1568.4108000000001</v>
      </c>
      <c r="F34" s="257">
        <v>0</v>
      </c>
      <c r="G34" s="259">
        <v>-100</v>
      </c>
      <c r="H34" s="257">
        <v>8614.9</v>
      </c>
      <c r="I34" s="257">
        <v>8614.9</v>
      </c>
      <c r="J34" s="257">
        <v>0</v>
      </c>
      <c r="K34" s="292">
        <v>-100</v>
      </c>
    </row>
    <row r="35" spans="2:11" ht="14.5">
      <c r="B35" s="371"/>
      <c r="C35" s="281" t="s">
        <v>234</v>
      </c>
      <c r="D35" s="256">
        <v>1613.18</v>
      </c>
      <c r="E35" s="257">
        <v>689.41</v>
      </c>
      <c r="F35" s="257">
        <v>14188.52</v>
      </c>
      <c r="G35" s="259">
        <v>1958.0670428337276</v>
      </c>
      <c r="H35" s="257">
        <v>6427.34</v>
      </c>
      <c r="I35" s="257">
        <v>3844.82</v>
      </c>
      <c r="J35" s="257">
        <v>43092.86</v>
      </c>
      <c r="K35" s="292">
        <v>1020.8030544993003</v>
      </c>
    </row>
    <row r="36" spans="2:11" ht="14.5">
      <c r="B36" s="371"/>
      <c r="C36" s="281" t="s">
        <v>210</v>
      </c>
      <c r="D36" s="256">
        <v>4500</v>
      </c>
      <c r="E36" s="257">
        <v>4500</v>
      </c>
      <c r="F36" s="257">
        <v>7425</v>
      </c>
      <c r="G36" s="259">
        <v>64.999999999999986</v>
      </c>
      <c r="H36" s="257">
        <v>2548.7399999999998</v>
      </c>
      <c r="I36" s="257">
        <v>2548.7399999999998</v>
      </c>
      <c r="J36" s="257">
        <v>4234.53</v>
      </c>
      <c r="K36" s="292">
        <v>66.142093740436451</v>
      </c>
    </row>
    <row r="37" spans="2:11" ht="14.5">
      <c r="B37" s="371"/>
      <c r="C37" s="281" t="s">
        <v>202</v>
      </c>
      <c r="D37" s="256">
        <v>22.93</v>
      </c>
      <c r="E37" s="257">
        <v>22.93</v>
      </c>
      <c r="F37" s="257">
        <v>35.479999999999997</v>
      </c>
      <c r="G37" s="259">
        <v>54.731792411687728</v>
      </c>
      <c r="H37" s="257">
        <v>1742.38</v>
      </c>
      <c r="I37" s="257">
        <v>1742.38</v>
      </c>
      <c r="J37" s="257">
        <v>646.78</v>
      </c>
      <c r="K37" s="292">
        <v>-62.879509636244677</v>
      </c>
    </row>
    <row r="38" spans="2:11" s="118" customFormat="1" ht="14.5">
      <c r="B38" s="371"/>
      <c r="C38" s="281" t="s">
        <v>232</v>
      </c>
      <c r="D38" s="256">
        <v>208.31899999999999</v>
      </c>
      <c r="E38" s="257">
        <v>205.43899999999999</v>
      </c>
      <c r="F38" s="257">
        <v>1322.7213999999999</v>
      </c>
      <c r="G38" s="259">
        <v>543.85116749984184</v>
      </c>
      <c r="H38" s="257">
        <v>825.92</v>
      </c>
      <c r="I38" s="257">
        <v>792.72</v>
      </c>
      <c r="J38" s="257">
        <v>10940.92</v>
      </c>
      <c r="K38" s="292">
        <v>1280.1745887576949</v>
      </c>
    </row>
    <row r="39" spans="2:11" ht="14.5">
      <c r="B39" s="371"/>
      <c r="C39" s="281" t="s">
        <v>236</v>
      </c>
      <c r="D39" s="256">
        <v>11.07</v>
      </c>
      <c r="E39" s="257">
        <v>2.57</v>
      </c>
      <c r="F39" s="257">
        <v>23.212</v>
      </c>
      <c r="G39" s="259">
        <v>803.19066147859917</v>
      </c>
      <c r="H39" s="257">
        <v>449.83</v>
      </c>
      <c r="I39" s="257">
        <v>118.03</v>
      </c>
      <c r="J39" s="257">
        <v>717.85</v>
      </c>
      <c r="K39" s="292">
        <v>508.19283233076334</v>
      </c>
    </row>
    <row r="40" spans="2:11" ht="14.5">
      <c r="B40" s="371"/>
      <c r="C40" s="281" t="s">
        <v>235</v>
      </c>
      <c r="D40" s="256">
        <v>95.64</v>
      </c>
      <c r="E40" s="257">
        <v>95.64</v>
      </c>
      <c r="F40" s="257">
        <v>78</v>
      </c>
      <c r="G40" s="259">
        <v>-18.444165621079044</v>
      </c>
      <c r="H40" s="257">
        <v>231.98</v>
      </c>
      <c r="I40" s="257">
        <v>231.98</v>
      </c>
      <c r="J40" s="257">
        <v>1274.8499999999999</v>
      </c>
      <c r="K40" s="292">
        <v>449.55168549012842</v>
      </c>
    </row>
    <row r="41" spans="2:11" ht="14.5">
      <c r="B41" s="371"/>
      <c r="C41" s="281" t="s">
        <v>250</v>
      </c>
      <c r="D41" s="256">
        <v>0</v>
      </c>
      <c r="E41" s="257">
        <v>0</v>
      </c>
      <c r="F41" s="257">
        <v>154.91999999999999</v>
      </c>
      <c r="G41" s="259" t="s">
        <v>198</v>
      </c>
      <c r="H41" s="257">
        <v>0</v>
      </c>
      <c r="I41" s="257">
        <v>0</v>
      </c>
      <c r="J41" s="257">
        <v>4828.1400000000003</v>
      </c>
      <c r="K41" s="292" t="s">
        <v>198</v>
      </c>
    </row>
    <row r="42" spans="2:11" ht="14.5">
      <c r="B42" s="371"/>
      <c r="C42" s="281" t="s">
        <v>269</v>
      </c>
      <c r="D42" s="256">
        <v>0</v>
      </c>
      <c r="E42" s="257">
        <v>0</v>
      </c>
      <c r="F42" s="257">
        <v>199.2</v>
      </c>
      <c r="G42" s="259" t="s">
        <v>198</v>
      </c>
      <c r="H42" s="257">
        <v>0</v>
      </c>
      <c r="I42" s="257">
        <v>0</v>
      </c>
      <c r="J42" s="257">
        <v>1286.33</v>
      </c>
      <c r="K42" s="292" t="s">
        <v>198</v>
      </c>
    </row>
    <row r="43" spans="2:11" ht="14.5">
      <c r="B43" s="371"/>
      <c r="C43" s="281" t="s">
        <v>251</v>
      </c>
      <c r="D43" s="256">
        <v>0</v>
      </c>
      <c r="E43" s="257">
        <v>0</v>
      </c>
      <c r="F43" s="257">
        <v>16.615400000000001</v>
      </c>
      <c r="G43" s="259" t="s">
        <v>198</v>
      </c>
      <c r="H43" s="257">
        <v>0</v>
      </c>
      <c r="I43" s="257">
        <v>0</v>
      </c>
      <c r="J43" s="257">
        <v>1270.53</v>
      </c>
      <c r="K43" s="292" t="s">
        <v>198</v>
      </c>
    </row>
    <row r="44" spans="2:11" ht="14.5">
      <c r="B44" s="371"/>
      <c r="C44" s="281" t="s">
        <v>253</v>
      </c>
      <c r="D44" s="256">
        <v>0</v>
      </c>
      <c r="E44" s="257">
        <v>0</v>
      </c>
      <c r="F44" s="257">
        <v>15.384600000000001</v>
      </c>
      <c r="G44" s="259" t="s">
        <v>198</v>
      </c>
      <c r="H44" s="257">
        <v>0</v>
      </c>
      <c r="I44" s="257">
        <v>0</v>
      </c>
      <c r="J44" s="257">
        <v>176.02</v>
      </c>
      <c r="K44" s="292" t="s">
        <v>198</v>
      </c>
    </row>
    <row r="45" spans="2:11" ht="14.5">
      <c r="B45" s="371"/>
      <c r="C45" s="281" t="s">
        <v>229</v>
      </c>
      <c r="D45" s="256">
        <v>0</v>
      </c>
      <c r="E45" s="257">
        <v>0</v>
      </c>
      <c r="F45" s="257">
        <v>23000</v>
      </c>
      <c r="G45" s="259" t="s">
        <v>198</v>
      </c>
      <c r="H45" s="257">
        <v>0</v>
      </c>
      <c r="I45" s="257">
        <v>0</v>
      </c>
      <c r="J45" s="257">
        <v>28181.34</v>
      </c>
      <c r="K45" s="292" t="s">
        <v>198</v>
      </c>
    </row>
    <row r="46" spans="2:11" ht="14.5">
      <c r="B46" s="372"/>
      <c r="C46" s="281" t="s">
        <v>240</v>
      </c>
      <c r="D46" s="256">
        <v>0</v>
      </c>
      <c r="E46" s="257">
        <v>0</v>
      </c>
      <c r="F46" s="257">
        <v>134.4</v>
      </c>
      <c r="G46" s="259" t="s">
        <v>198</v>
      </c>
      <c r="H46" s="257">
        <v>0</v>
      </c>
      <c r="I46" s="257">
        <v>0</v>
      </c>
      <c r="J46" s="257">
        <v>2722.74</v>
      </c>
      <c r="K46" s="292" t="s">
        <v>198</v>
      </c>
    </row>
    <row r="47" spans="2:11" s="118" customFormat="1" ht="14.5">
      <c r="B47" s="285" t="s">
        <v>200</v>
      </c>
      <c r="C47" s="286"/>
      <c r="D47" s="287">
        <v>6737162.5689999992</v>
      </c>
      <c r="E47" s="288">
        <v>5450561.6489999993</v>
      </c>
      <c r="F47" s="288">
        <v>4578310.1819000011</v>
      </c>
      <c r="G47" s="289">
        <v>-16.002964891884631</v>
      </c>
      <c r="H47" s="288">
        <v>11691560.5</v>
      </c>
      <c r="I47" s="288">
        <v>10736785.85</v>
      </c>
      <c r="J47" s="288">
        <v>11371339.75</v>
      </c>
      <c r="K47" s="290">
        <v>5.9100917990275503</v>
      </c>
    </row>
    <row r="48" spans="2:11" s="118" customFormat="1" ht="14.5">
      <c r="B48" s="370" t="s">
        <v>209</v>
      </c>
      <c r="C48" s="280" t="s">
        <v>199</v>
      </c>
      <c r="D48" s="267">
        <v>1908264.85</v>
      </c>
      <c r="E48" s="268">
        <v>1766924.85</v>
      </c>
      <c r="F48" s="268">
        <v>3304759.12</v>
      </c>
      <c r="G48" s="269">
        <v>87.034503476477781</v>
      </c>
      <c r="H48" s="268">
        <v>2535545.12</v>
      </c>
      <c r="I48" s="268">
        <v>2355828.4500000002</v>
      </c>
      <c r="J48" s="268">
        <v>4530695.0999999996</v>
      </c>
      <c r="K48" s="291">
        <v>92.318549340891082</v>
      </c>
    </row>
    <row r="49" spans="2:11" s="118" customFormat="1" ht="14.5">
      <c r="B49" s="371"/>
      <c r="C49" s="281" t="s">
        <v>226</v>
      </c>
      <c r="D49" s="256">
        <v>1812916</v>
      </c>
      <c r="E49" s="257">
        <v>1687016</v>
      </c>
      <c r="F49" s="257">
        <v>1023757</v>
      </c>
      <c r="G49" s="259">
        <v>-39.315513308706016</v>
      </c>
      <c r="H49" s="257">
        <v>2497080.08</v>
      </c>
      <c r="I49" s="257">
        <v>2337029.2599999998</v>
      </c>
      <c r="J49" s="257">
        <v>1358119.08</v>
      </c>
      <c r="K49" s="292">
        <v>-41.886945822834917</v>
      </c>
    </row>
    <row r="50" spans="2:11" ht="14.5">
      <c r="B50" s="371"/>
      <c r="C50" s="281" t="s">
        <v>237</v>
      </c>
      <c r="D50" s="256">
        <v>1877421</v>
      </c>
      <c r="E50" s="257">
        <v>1830419</v>
      </c>
      <c r="F50" s="257">
        <v>135005</v>
      </c>
      <c r="G50" s="259">
        <v>-92.624366333609956</v>
      </c>
      <c r="H50" s="257">
        <v>2282628.02</v>
      </c>
      <c r="I50" s="257">
        <v>2224103.21</v>
      </c>
      <c r="J50" s="257">
        <v>166383.79</v>
      </c>
      <c r="K50" s="292">
        <v>-92.519061649121937</v>
      </c>
    </row>
    <row r="51" spans="2:11" ht="12.75" customHeight="1">
      <c r="B51" s="371"/>
      <c r="C51" s="281" t="s">
        <v>225</v>
      </c>
      <c r="D51" s="256">
        <v>906544.65</v>
      </c>
      <c r="E51" s="257">
        <v>803943.9</v>
      </c>
      <c r="F51" s="257">
        <v>626332</v>
      </c>
      <c r="G51" s="259">
        <v>-22.092573872380893</v>
      </c>
      <c r="H51" s="257">
        <v>1240022.8899999999</v>
      </c>
      <c r="I51" s="257">
        <v>1104566.79</v>
      </c>
      <c r="J51" s="257">
        <v>804679.86</v>
      </c>
      <c r="K51" s="292">
        <v>-27.149732611461186</v>
      </c>
    </row>
    <row r="52" spans="2:11" ht="14.5">
      <c r="B52" s="371"/>
      <c r="C52" s="281" t="s">
        <v>230</v>
      </c>
      <c r="D52" s="256">
        <v>108900</v>
      </c>
      <c r="E52" s="257">
        <v>108900</v>
      </c>
      <c r="F52" s="257">
        <v>0</v>
      </c>
      <c r="G52" s="259">
        <v>-100</v>
      </c>
      <c r="H52" s="257">
        <v>159538.07</v>
      </c>
      <c r="I52" s="257">
        <v>159538.07</v>
      </c>
      <c r="J52" s="257">
        <v>0</v>
      </c>
      <c r="K52" s="292">
        <v>-100</v>
      </c>
    </row>
    <row r="53" spans="2:11" ht="14.5">
      <c r="B53" s="371"/>
      <c r="C53" s="281" t="s">
        <v>229</v>
      </c>
      <c r="D53" s="256">
        <v>84016.615000000005</v>
      </c>
      <c r="E53" s="257">
        <v>84016.615000000005</v>
      </c>
      <c r="F53" s="257">
        <v>4420</v>
      </c>
      <c r="G53" s="259">
        <v>-94.739135824503279</v>
      </c>
      <c r="H53" s="257">
        <v>117767.76</v>
      </c>
      <c r="I53" s="257">
        <v>117767.76</v>
      </c>
      <c r="J53" s="257">
        <v>6865.53</v>
      </c>
      <c r="K53" s="292">
        <v>-94.170280558957728</v>
      </c>
    </row>
    <row r="54" spans="2:11" ht="14.5">
      <c r="B54" s="371"/>
      <c r="C54" s="281" t="s">
        <v>236</v>
      </c>
      <c r="D54" s="256">
        <v>38600</v>
      </c>
      <c r="E54" s="257">
        <v>38600</v>
      </c>
      <c r="F54" s="257">
        <v>4</v>
      </c>
      <c r="G54" s="259">
        <v>-99.989637305699489</v>
      </c>
      <c r="H54" s="257">
        <v>106286.23</v>
      </c>
      <c r="I54" s="257">
        <v>106286.23</v>
      </c>
      <c r="J54" s="257">
        <v>207.53</v>
      </c>
      <c r="K54" s="292">
        <v>-99.804744226980304</v>
      </c>
    </row>
    <row r="55" spans="2:11" ht="14.5">
      <c r="B55" s="371"/>
      <c r="C55" s="281" t="s">
        <v>194</v>
      </c>
      <c r="D55" s="256">
        <v>46153.346100000002</v>
      </c>
      <c r="E55" s="257">
        <v>46153.346100000002</v>
      </c>
      <c r="F55" s="257">
        <v>140480.17970000001</v>
      </c>
      <c r="G55" s="259">
        <v>204.37702045616146</v>
      </c>
      <c r="H55" s="257">
        <v>96574.42</v>
      </c>
      <c r="I55" s="257">
        <v>96574.42</v>
      </c>
      <c r="J55" s="257">
        <v>274214.15000000002</v>
      </c>
      <c r="K55" s="292">
        <v>183.94076816614589</v>
      </c>
    </row>
    <row r="56" spans="2:11" ht="14.5">
      <c r="B56" s="371"/>
      <c r="C56" s="281" t="s">
        <v>238</v>
      </c>
      <c r="D56" s="256">
        <v>40320</v>
      </c>
      <c r="E56" s="257">
        <v>40320</v>
      </c>
      <c r="F56" s="257">
        <v>0</v>
      </c>
      <c r="G56" s="259">
        <v>-100</v>
      </c>
      <c r="H56" s="257">
        <v>69713.64</v>
      </c>
      <c r="I56" s="257">
        <v>69713.64</v>
      </c>
      <c r="J56" s="257">
        <v>0</v>
      </c>
      <c r="K56" s="292">
        <v>-100</v>
      </c>
    </row>
    <row r="57" spans="2:11" ht="14.5">
      <c r="B57" s="371"/>
      <c r="C57" s="281" t="s">
        <v>193</v>
      </c>
      <c r="D57" s="256">
        <v>4252.5848999999998</v>
      </c>
      <c r="E57" s="257">
        <v>4252.5848999999998</v>
      </c>
      <c r="F57" s="257">
        <v>0</v>
      </c>
      <c r="G57" s="259">
        <v>-100</v>
      </c>
      <c r="H57" s="257">
        <v>563.97</v>
      </c>
      <c r="I57" s="257">
        <v>563.97</v>
      </c>
      <c r="J57" s="257">
        <v>0</v>
      </c>
      <c r="K57" s="292">
        <v>-100</v>
      </c>
    </row>
    <row r="58" spans="2:11" ht="14.5">
      <c r="B58" s="371"/>
      <c r="C58" s="281" t="s">
        <v>189</v>
      </c>
      <c r="D58" s="256">
        <v>0.94599999999999995</v>
      </c>
      <c r="E58" s="257">
        <v>0.94599999999999995</v>
      </c>
      <c r="F58" s="257">
        <v>0</v>
      </c>
      <c r="G58" s="259">
        <v>-100</v>
      </c>
      <c r="H58" s="257">
        <v>42.75</v>
      </c>
      <c r="I58" s="257">
        <v>42.75</v>
      </c>
      <c r="J58" s="257">
        <v>0</v>
      </c>
      <c r="K58" s="292">
        <v>-100</v>
      </c>
    </row>
    <row r="59" spans="2:11" ht="14.5">
      <c r="B59" s="372"/>
      <c r="C59" s="281" t="s">
        <v>250</v>
      </c>
      <c r="D59" s="256">
        <v>0</v>
      </c>
      <c r="E59" s="257">
        <v>0</v>
      </c>
      <c r="F59" s="257">
        <v>10</v>
      </c>
      <c r="G59" s="259" t="s">
        <v>198</v>
      </c>
      <c r="H59" s="257">
        <v>0</v>
      </c>
      <c r="I59" s="257">
        <v>0</v>
      </c>
      <c r="J59" s="257">
        <v>28.6</v>
      </c>
      <c r="K59" s="292" t="s">
        <v>198</v>
      </c>
    </row>
    <row r="60" spans="2:11" ht="14.5">
      <c r="B60" s="285" t="s">
        <v>212</v>
      </c>
      <c r="C60" s="286"/>
      <c r="D60" s="287">
        <v>6827389.9920000006</v>
      </c>
      <c r="E60" s="288">
        <v>6410547.2420000006</v>
      </c>
      <c r="F60" s="288">
        <v>5234767.2997000003</v>
      </c>
      <c r="G60" s="289">
        <v>-18.341334958061605</v>
      </c>
      <c r="H60" s="288">
        <v>9105762.9500000011</v>
      </c>
      <c r="I60" s="288">
        <v>8572014.5500000007</v>
      </c>
      <c r="J60" s="288">
        <v>7141193.6400000006</v>
      </c>
      <c r="K60" s="290">
        <v>-16.691769497754759</v>
      </c>
    </row>
    <row r="61" spans="2:11" ht="14.5">
      <c r="B61" s="373" t="s">
        <v>219</v>
      </c>
      <c r="C61" s="280" t="s">
        <v>226</v>
      </c>
      <c r="D61" s="267">
        <v>457500</v>
      </c>
      <c r="E61" s="268">
        <v>380000</v>
      </c>
      <c r="F61" s="268">
        <v>555161.80000000005</v>
      </c>
      <c r="G61" s="269">
        <v>46.095210526315796</v>
      </c>
      <c r="H61" s="268">
        <v>442868.65</v>
      </c>
      <c r="I61" s="268">
        <v>378928.65</v>
      </c>
      <c r="J61" s="268">
        <v>500586.8</v>
      </c>
      <c r="K61" s="291">
        <v>32.105819921507653</v>
      </c>
    </row>
    <row r="62" spans="2:11" ht="14.5">
      <c r="B62" s="374"/>
      <c r="C62" s="281" t="s">
        <v>199</v>
      </c>
      <c r="D62" s="256">
        <v>424020.84</v>
      </c>
      <c r="E62" s="257">
        <v>424020.84</v>
      </c>
      <c r="F62" s="257">
        <v>578285.15370000002</v>
      </c>
      <c r="G62" s="259">
        <v>36.381304678326657</v>
      </c>
      <c r="H62" s="257">
        <v>339815.5</v>
      </c>
      <c r="I62" s="257">
        <v>339815.5</v>
      </c>
      <c r="J62" s="257">
        <v>421050.31</v>
      </c>
      <c r="K62" s="292">
        <v>23.905563460171763</v>
      </c>
    </row>
    <row r="63" spans="2:11" ht="14.5">
      <c r="B63" s="374"/>
      <c r="C63" s="281" t="s">
        <v>230</v>
      </c>
      <c r="D63" s="256">
        <v>315000</v>
      </c>
      <c r="E63" s="257">
        <v>315000</v>
      </c>
      <c r="F63" s="257">
        <v>214000</v>
      </c>
      <c r="G63" s="259">
        <v>-32.063492063492063</v>
      </c>
      <c r="H63" s="257">
        <v>256907</v>
      </c>
      <c r="I63" s="257">
        <v>256907</v>
      </c>
      <c r="J63" s="257">
        <v>165322.28</v>
      </c>
      <c r="K63" s="292">
        <v>-35.648978034853087</v>
      </c>
    </row>
    <row r="64" spans="2:11" ht="14.5">
      <c r="B64" s="374"/>
      <c r="C64" s="281" t="s">
        <v>231</v>
      </c>
      <c r="D64" s="256">
        <v>52050</v>
      </c>
      <c r="E64" s="257">
        <v>52050</v>
      </c>
      <c r="F64" s="257">
        <v>468.23079999999999</v>
      </c>
      <c r="G64" s="259">
        <v>-99.100421133525458</v>
      </c>
      <c r="H64" s="257">
        <v>62173.66</v>
      </c>
      <c r="I64" s="257">
        <v>62173.66</v>
      </c>
      <c r="J64" s="257">
        <v>1271.33</v>
      </c>
      <c r="K64" s="292">
        <v>-97.95519517429085</v>
      </c>
    </row>
    <row r="65" spans="2:11" s="118" customFormat="1" ht="14.5">
      <c r="B65" s="374"/>
      <c r="C65" s="281" t="s">
        <v>236</v>
      </c>
      <c r="D65" s="256">
        <v>88006</v>
      </c>
      <c r="E65" s="257">
        <v>88006</v>
      </c>
      <c r="F65" s="257">
        <v>66000</v>
      </c>
      <c r="G65" s="259">
        <v>-25.005113287730385</v>
      </c>
      <c r="H65" s="257">
        <v>61826.65</v>
      </c>
      <c r="I65" s="257">
        <v>61826.65</v>
      </c>
      <c r="J65" s="257">
        <v>42680</v>
      </c>
      <c r="K65" s="292">
        <v>-30.968279859898608</v>
      </c>
    </row>
    <row r="66" spans="2:11" ht="14.5">
      <c r="B66" s="374"/>
      <c r="C66" s="281" t="s">
        <v>227</v>
      </c>
      <c r="D66" s="256">
        <v>45000</v>
      </c>
      <c r="E66" s="257">
        <v>45000</v>
      </c>
      <c r="F66" s="257">
        <v>23625</v>
      </c>
      <c r="G66" s="259">
        <v>-47.5</v>
      </c>
      <c r="H66" s="257">
        <v>39095.86</v>
      </c>
      <c r="I66" s="257">
        <v>39095.86</v>
      </c>
      <c r="J66" s="257">
        <v>22750.880000000001</v>
      </c>
      <c r="K66" s="292">
        <v>-41.807444573415189</v>
      </c>
    </row>
    <row r="67" spans="2:11" ht="12.75" customHeight="1">
      <c r="B67" s="374"/>
      <c r="C67" s="281" t="s">
        <v>229</v>
      </c>
      <c r="D67" s="256">
        <v>42000</v>
      </c>
      <c r="E67" s="257">
        <v>21000</v>
      </c>
      <c r="F67" s="257">
        <v>188000</v>
      </c>
      <c r="G67" s="259">
        <v>795.2380952380953</v>
      </c>
      <c r="H67" s="257">
        <v>32445</v>
      </c>
      <c r="I67" s="257">
        <v>16485</v>
      </c>
      <c r="J67" s="257">
        <v>128512.91</v>
      </c>
      <c r="K67" s="292">
        <v>679.5748255990294</v>
      </c>
    </row>
    <row r="68" spans="2:11" ht="14.5">
      <c r="B68" s="374"/>
      <c r="C68" s="281" t="s">
        <v>239</v>
      </c>
      <c r="D68" s="256">
        <v>17500</v>
      </c>
      <c r="E68" s="257">
        <v>0</v>
      </c>
      <c r="F68" s="257">
        <v>0</v>
      </c>
      <c r="G68" s="259" t="s">
        <v>198</v>
      </c>
      <c r="H68" s="257">
        <v>12401.74</v>
      </c>
      <c r="I68" s="257">
        <v>0</v>
      </c>
      <c r="J68" s="257">
        <v>0</v>
      </c>
      <c r="K68" s="292" t="s">
        <v>198</v>
      </c>
    </row>
    <row r="69" spans="2:11" s="118" customFormat="1" ht="14.5">
      <c r="B69" s="374"/>
      <c r="C69" s="281" t="s">
        <v>193</v>
      </c>
      <c r="D69" s="256">
        <v>10950</v>
      </c>
      <c r="E69" s="257">
        <v>10950</v>
      </c>
      <c r="F69" s="257">
        <v>3489.5720999999999</v>
      </c>
      <c r="G69" s="259">
        <v>-68.131761643835617</v>
      </c>
      <c r="H69" s="257">
        <v>1146.75</v>
      </c>
      <c r="I69" s="257">
        <v>1146.75</v>
      </c>
      <c r="J69" s="257">
        <v>1674.78</v>
      </c>
      <c r="K69" s="292">
        <v>46.045781556572926</v>
      </c>
    </row>
    <row r="70" spans="2:11" ht="14.5">
      <c r="B70" s="374"/>
      <c r="C70" s="281" t="s">
        <v>202</v>
      </c>
      <c r="D70" s="256">
        <v>1000</v>
      </c>
      <c r="E70" s="257">
        <v>1000</v>
      </c>
      <c r="F70" s="257">
        <v>25000</v>
      </c>
      <c r="G70" s="259">
        <v>2400</v>
      </c>
      <c r="H70" s="257">
        <v>821.03</v>
      </c>
      <c r="I70" s="257">
        <v>821.03</v>
      </c>
      <c r="J70" s="257">
        <v>20318.96</v>
      </c>
      <c r="K70" s="292">
        <v>2374.8133442139751</v>
      </c>
    </row>
    <row r="71" spans="2:11" s="118" customFormat="1" ht="14.5">
      <c r="B71" s="374"/>
      <c r="C71" s="281" t="s">
        <v>258</v>
      </c>
      <c r="D71" s="256">
        <v>2.25</v>
      </c>
      <c r="E71" s="257">
        <v>2.25</v>
      </c>
      <c r="F71" s="257">
        <v>375</v>
      </c>
      <c r="G71" s="259">
        <v>16566.666666666664</v>
      </c>
      <c r="H71" s="257">
        <v>222.74</v>
      </c>
      <c r="I71" s="257">
        <v>222.74</v>
      </c>
      <c r="J71" s="257">
        <v>322.45</v>
      </c>
      <c r="K71" s="292">
        <v>44.765197090778486</v>
      </c>
    </row>
    <row r="72" spans="2:11" ht="14.5">
      <c r="B72" s="374"/>
      <c r="C72" s="281" t="s">
        <v>237</v>
      </c>
      <c r="D72" s="256">
        <v>0.1923</v>
      </c>
      <c r="E72" s="257">
        <v>0.1923</v>
      </c>
      <c r="F72" s="257">
        <v>0</v>
      </c>
      <c r="G72" s="259">
        <v>-100</v>
      </c>
      <c r="H72" s="257">
        <v>19.82</v>
      </c>
      <c r="I72" s="257">
        <v>19.82</v>
      </c>
      <c r="J72" s="257">
        <v>0</v>
      </c>
      <c r="K72" s="292">
        <v>-100</v>
      </c>
    </row>
    <row r="73" spans="2:11" ht="12.5" customHeight="1">
      <c r="B73" s="374"/>
      <c r="C73" s="281" t="s">
        <v>240</v>
      </c>
      <c r="D73" s="256">
        <v>0</v>
      </c>
      <c r="E73" s="257">
        <v>0</v>
      </c>
      <c r="F73" s="257">
        <v>40000</v>
      </c>
      <c r="G73" s="259" t="s">
        <v>198</v>
      </c>
      <c r="H73" s="257">
        <v>0</v>
      </c>
      <c r="I73" s="257">
        <v>0</v>
      </c>
      <c r="J73" s="257">
        <v>26204.26</v>
      </c>
      <c r="K73" s="292" t="s">
        <v>198</v>
      </c>
    </row>
    <row r="74" spans="2:11" s="118" customFormat="1" ht="14.5">
      <c r="B74" s="374"/>
      <c r="C74" s="281" t="s">
        <v>269</v>
      </c>
      <c r="D74" s="256">
        <v>0</v>
      </c>
      <c r="E74" s="257">
        <v>0</v>
      </c>
      <c r="F74" s="257">
        <v>2</v>
      </c>
      <c r="G74" s="259" t="s">
        <v>198</v>
      </c>
      <c r="H74" s="257">
        <v>0</v>
      </c>
      <c r="I74" s="257">
        <v>0</v>
      </c>
      <c r="J74" s="257">
        <v>87.66</v>
      </c>
      <c r="K74" s="292" t="s">
        <v>198</v>
      </c>
    </row>
    <row r="75" spans="2:11" ht="14.5">
      <c r="B75" s="374"/>
      <c r="C75" s="281" t="s">
        <v>225</v>
      </c>
      <c r="D75" s="256">
        <v>0</v>
      </c>
      <c r="E75" s="257">
        <v>0</v>
      </c>
      <c r="F75" s="257">
        <v>2.4500000000000002</v>
      </c>
      <c r="G75" s="259" t="s">
        <v>198</v>
      </c>
      <c r="H75" s="257">
        <v>0</v>
      </c>
      <c r="I75" s="257">
        <v>0</v>
      </c>
      <c r="J75" s="257">
        <v>88.67</v>
      </c>
      <c r="K75" s="292" t="s">
        <v>198</v>
      </c>
    </row>
    <row r="76" spans="2:11" ht="14.5">
      <c r="B76" s="375"/>
      <c r="C76" s="281" t="s">
        <v>234</v>
      </c>
      <c r="D76" s="256">
        <v>0</v>
      </c>
      <c r="E76" s="257">
        <v>0</v>
      </c>
      <c r="F76" s="257">
        <v>240</v>
      </c>
      <c r="G76" s="259" t="s">
        <v>198</v>
      </c>
      <c r="H76" s="257">
        <v>0</v>
      </c>
      <c r="I76" s="257">
        <v>0</v>
      </c>
      <c r="J76" s="257">
        <v>772.74</v>
      </c>
      <c r="K76" s="292" t="s">
        <v>198</v>
      </c>
    </row>
    <row r="77" spans="2:11" s="118" customFormat="1" ht="14.5">
      <c r="B77" s="285" t="s">
        <v>220</v>
      </c>
      <c r="C77" s="286"/>
      <c r="D77" s="287">
        <v>1453029.2823000001</v>
      </c>
      <c r="E77" s="288">
        <v>1337029.2823000001</v>
      </c>
      <c r="F77" s="288">
        <v>1694649.2066000002</v>
      </c>
      <c r="G77" s="289">
        <v>26.747351687377474</v>
      </c>
      <c r="H77" s="288">
        <v>1249744.4000000001</v>
      </c>
      <c r="I77" s="288">
        <v>1157442.6600000001</v>
      </c>
      <c r="J77" s="288">
        <v>1331644.0299999998</v>
      </c>
      <c r="K77" s="290">
        <v>15.050539955041886</v>
      </c>
    </row>
    <row r="78" spans="2:11" ht="14.5">
      <c r="B78" s="370" t="s">
        <v>217</v>
      </c>
      <c r="C78" s="280" t="s">
        <v>194</v>
      </c>
      <c r="D78" s="267">
        <v>21303.93</v>
      </c>
      <c r="E78" s="268">
        <v>21303.93</v>
      </c>
      <c r="F78" s="268">
        <v>669.11</v>
      </c>
      <c r="G78" s="269">
        <v>-96.859217994050866</v>
      </c>
      <c r="H78" s="268">
        <v>45316.61</v>
      </c>
      <c r="I78" s="268">
        <v>45316.61</v>
      </c>
      <c r="J78" s="268">
        <v>7465.12</v>
      </c>
      <c r="K78" s="291">
        <v>-83.526746594681285</v>
      </c>
    </row>
    <row r="79" spans="2:11" s="118" customFormat="1" ht="14.5">
      <c r="B79" s="371"/>
      <c r="C79" s="281" t="s">
        <v>226</v>
      </c>
      <c r="D79" s="256">
        <v>20001.5</v>
      </c>
      <c r="E79" s="257">
        <v>20001.5</v>
      </c>
      <c r="F79" s="257">
        <v>209160</v>
      </c>
      <c r="G79" s="259">
        <v>945.72157088218387</v>
      </c>
      <c r="H79" s="257">
        <v>20238.29</v>
      </c>
      <c r="I79" s="257">
        <v>20238.29</v>
      </c>
      <c r="J79" s="257">
        <v>222166.24</v>
      </c>
      <c r="K79" s="292">
        <v>997.75203339807842</v>
      </c>
    </row>
    <row r="80" spans="2:11" s="118" customFormat="1" ht="14.5">
      <c r="B80" s="371"/>
      <c r="C80" s="281" t="s">
        <v>234</v>
      </c>
      <c r="D80" s="256">
        <v>4466.2299999999996</v>
      </c>
      <c r="E80" s="257">
        <v>4466.2299999999996</v>
      </c>
      <c r="F80" s="257">
        <v>1835.52</v>
      </c>
      <c r="G80" s="259">
        <v>-58.902250891691651</v>
      </c>
      <c r="H80" s="257">
        <v>3856.71</v>
      </c>
      <c r="I80" s="257">
        <v>3856.71</v>
      </c>
      <c r="J80" s="257">
        <v>3263.84</v>
      </c>
      <c r="K80" s="292">
        <v>-15.372428831828167</v>
      </c>
    </row>
    <row r="81" spans="2:11" s="118" customFormat="1" ht="14.5">
      <c r="B81" s="371"/>
      <c r="C81" s="281" t="s">
        <v>193</v>
      </c>
      <c r="D81" s="256">
        <v>23100</v>
      </c>
      <c r="E81" s="257">
        <v>20600</v>
      </c>
      <c r="F81" s="257">
        <v>1075</v>
      </c>
      <c r="G81" s="259">
        <v>-94.78155339805825</v>
      </c>
      <c r="H81" s="257">
        <v>2672.19</v>
      </c>
      <c r="I81" s="257">
        <v>2406.3200000000002</v>
      </c>
      <c r="J81" s="257">
        <v>646.5</v>
      </c>
      <c r="K81" s="292">
        <v>-73.133249110675223</v>
      </c>
    </row>
    <row r="82" spans="2:11" s="118" customFormat="1" ht="14.5">
      <c r="B82" s="371"/>
      <c r="C82" s="281" t="s">
        <v>240</v>
      </c>
      <c r="D82" s="256">
        <v>4.6845999999999997</v>
      </c>
      <c r="E82" s="257">
        <v>4.6845999999999997</v>
      </c>
      <c r="F82" s="257">
        <v>0</v>
      </c>
      <c r="G82" s="259">
        <v>-100</v>
      </c>
      <c r="H82" s="257">
        <v>729.2</v>
      </c>
      <c r="I82" s="257">
        <v>729.2</v>
      </c>
      <c r="J82" s="257">
        <v>0</v>
      </c>
      <c r="K82" s="292">
        <v>-100</v>
      </c>
    </row>
    <row r="83" spans="2:11" s="118" customFormat="1" ht="14.75" customHeight="1">
      <c r="B83" s="371"/>
      <c r="C83" s="281" t="s">
        <v>231</v>
      </c>
      <c r="D83" s="256">
        <v>107.37</v>
      </c>
      <c r="E83" s="257">
        <v>107.37</v>
      </c>
      <c r="F83" s="257">
        <v>1470.5</v>
      </c>
      <c r="G83" s="259">
        <v>1269.5631926981464</v>
      </c>
      <c r="H83" s="257">
        <v>255.59</v>
      </c>
      <c r="I83" s="257">
        <v>255.59</v>
      </c>
      <c r="J83" s="257">
        <v>3792.62</v>
      </c>
      <c r="K83" s="292">
        <v>1383.8686959583708</v>
      </c>
    </row>
    <row r="84" spans="2:11" s="118" customFormat="1" ht="14.75" customHeight="1">
      <c r="B84" s="371"/>
      <c r="C84" s="281" t="s">
        <v>199</v>
      </c>
      <c r="D84" s="256">
        <v>9.5</v>
      </c>
      <c r="E84" s="257">
        <v>9.5</v>
      </c>
      <c r="F84" s="257">
        <v>349775</v>
      </c>
      <c r="G84" s="259">
        <v>3681742.1052631582</v>
      </c>
      <c r="H84" s="257">
        <v>174.01</v>
      </c>
      <c r="I84" s="257">
        <v>174.01</v>
      </c>
      <c r="J84" s="257">
        <v>466486.86</v>
      </c>
      <c r="K84" s="292">
        <v>267980.48962703295</v>
      </c>
    </row>
    <row r="85" spans="2:11" ht="14.5">
      <c r="B85" s="371"/>
      <c r="C85" s="281" t="s">
        <v>233</v>
      </c>
      <c r="D85" s="256">
        <v>0</v>
      </c>
      <c r="E85" s="257">
        <v>0</v>
      </c>
      <c r="F85" s="257">
        <v>0.35</v>
      </c>
      <c r="G85" s="259" t="s">
        <v>198</v>
      </c>
      <c r="H85" s="257">
        <v>0</v>
      </c>
      <c r="I85" s="257">
        <v>0</v>
      </c>
      <c r="J85" s="257">
        <v>36.07</v>
      </c>
      <c r="K85" s="292" t="s">
        <v>198</v>
      </c>
    </row>
    <row r="86" spans="2:11" ht="14.5">
      <c r="B86" s="371"/>
      <c r="C86" s="281" t="s">
        <v>270</v>
      </c>
      <c r="D86" s="256">
        <v>0</v>
      </c>
      <c r="E86" s="257">
        <v>0</v>
      </c>
      <c r="F86" s="257">
        <v>539.28</v>
      </c>
      <c r="G86" s="259" t="s">
        <v>198</v>
      </c>
      <c r="H86" s="257">
        <v>0</v>
      </c>
      <c r="I86" s="257">
        <v>0</v>
      </c>
      <c r="J86" s="257">
        <v>464.17</v>
      </c>
      <c r="K86" s="292" t="s">
        <v>198</v>
      </c>
    </row>
    <row r="87" spans="2:11" ht="14.5">
      <c r="B87" s="371"/>
      <c r="C87" s="281" t="s">
        <v>225</v>
      </c>
      <c r="D87" s="256">
        <v>0</v>
      </c>
      <c r="E87" s="257">
        <v>0</v>
      </c>
      <c r="F87" s="257">
        <v>614250</v>
      </c>
      <c r="G87" s="259" t="s">
        <v>198</v>
      </c>
      <c r="H87" s="257">
        <v>0</v>
      </c>
      <c r="I87" s="257">
        <v>0</v>
      </c>
      <c r="J87" s="257">
        <v>647760.68999999994</v>
      </c>
      <c r="K87" s="292" t="s">
        <v>198</v>
      </c>
    </row>
    <row r="88" spans="2:11" ht="14.5">
      <c r="B88" s="372"/>
      <c r="C88" s="281" t="s">
        <v>228</v>
      </c>
      <c r="D88" s="256">
        <v>0</v>
      </c>
      <c r="E88" s="257">
        <v>0</v>
      </c>
      <c r="F88" s="257">
        <v>4.8461999999999996</v>
      </c>
      <c r="G88" s="259" t="s">
        <v>198</v>
      </c>
      <c r="H88" s="257">
        <v>0</v>
      </c>
      <c r="I88" s="257">
        <v>0</v>
      </c>
      <c r="J88" s="257">
        <v>219.53</v>
      </c>
      <c r="K88" s="292" t="s">
        <v>198</v>
      </c>
    </row>
    <row r="89" spans="2:11" s="118" customFormat="1" ht="14.5">
      <c r="B89" s="285" t="s">
        <v>218</v>
      </c>
      <c r="C89" s="286"/>
      <c r="D89" s="287">
        <v>68993.214599999992</v>
      </c>
      <c r="E89" s="288">
        <v>66493.214599999992</v>
      </c>
      <c r="F89" s="288">
        <v>1178779.6062000003</v>
      </c>
      <c r="G89" s="289">
        <v>1672.7817993025719</v>
      </c>
      <c r="H89" s="288">
        <v>73242.599999999991</v>
      </c>
      <c r="I89" s="288">
        <v>72976.73</v>
      </c>
      <c r="J89" s="288">
        <v>1352301.6400000001</v>
      </c>
      <c r="K89" s="290">
        <v>1753.0586941892302</v>
      </c>
    </row>
    <row r="90" spans="2:11" s="118" customFormat="1" ht="14.5">
      <c r="B90" s="370" t="s">
        <v>213</v>
      </c>
      <c r="C90" s="280" t="s">
        <v>225</v>
      </c>
      <c r="D90" s="267">
        <v>164409</v>
      </c>
      <c r="E90" s="268">
        <v>164409</v>
      </c>
      <c r="F90" s="268">
        <v>206689.65</v>
      </c>
      <c r="G90" s="269">
        <v>25.716749083079392</v>
      </c>
      <c r="H90" s="268">
        <v>139048.75</v>
      </c>
      <c r="I90" s="268">
        <v>139048.75</v>
      </c>
      <c r="J90" s="268">
        <v>168865.77</v>
      </c>
      <c r="K90" s="291">
        <v>21.443572847652348</v>
      </c>
    </row>
    <row r="91" spans="2:11" ht="14.5">
      <c r="B91" s="371"/>
      <c r="C91" s="281" t="s">
        <v>226</v>
      </c>
      <c r="D91" s="256">
        <v>151200</v>
      </c>
      <c r="E91" s="257">
        <v>151200</v>
      </c>
      <c r="F91" s="257">
        <v>326400</v>
      </c>
      <c r="G91" s="259">
        <v>115.87301587301586</v>
      </c>
      <c r="H91" s="257">
        <v>107693.66</v>
      </c>
      <c r="I91" s="257">
        <v>107693.66</v>
      </c>
      <c r="J91" s="257">
        <v>229569.17</v>
      </c>
      <c r="K91" s="292">
        <v>113.16869535309695</v>
      </c>
    </row>
    <row r="92" spans="2:11" ht="14.5">
      <c r="B92" s="371"/>
      <c r="C92" s="281" t="s">
        <v>231</v>
      </c>
      <c r="D92" s="256">
        <v>60000</v>
      </c>
      <c r="E92" s="257">
        <v>54000</v>
      </c>
      <c r="F92" s="257">
        <v>102000</v>
      </c>
      <c r="G92" s="259">
        <v>88.888888888888886</v>
      </c>
      <c r="H92" s="257">
        <v>54000</v>
      </c>
      <c r="I92" s="257">
        <v>48600</v>
      </c>
      <c r="J92" s="257">
        <v>117360</v>
      </c>
      <c r="K92" s="292">
        <v>141.4814814814815</v>
      </c>
    </row>
    <row r="93" spans="2:11" ht="14.65" customHeight="1">
      <c r="B93" s="371"/>
      <c r="C93" s="281" t="s">
        <v>233</v>
      </c>
      <c r="D93" s="256">
        <v>15542.28</v>
      </c>
      <c r="E93" s="257">
        <v>8203.68</v>
      </c>
      <c r="F93" s="257">
        <v>29354.400000000001</v>
      </c>
      <c r="G93" s="259">
        <v>257.81990521327015</v>
      </c>
      <c r="H93" s="257">
        <v>46907.71</v>
      </c>
      <c r="I93" s="257">
        <v>26794.15</v>
      </c>
      <c r="J93" s="257">
        <v>81555.320000000007</v>
      </c>
      <c r="K93" s="292">
        <v>204.37733609761835</v>
      </c>
    </row>
    <row r="94" spans="2:11" ht="14.5">
      <c r="B94" s="371"/>
      <c r="C94" s="281" t="s">
        <v>193</v>
      </c>
      <c r="D94" s="256">
        <v>22063.903300000002</v>
      </c>
      <c r="E94" s="257">
        <v>22058.903300000002</v>
      </c>
      <c r="F94" s="257">
        <v>53228.91</v>
      </c>
      <c r="G94" s="259">
        <v>141.3035193821263</v>
      </c>
      <c r="H94" s="257">
        <v>36786.400000000001</v>
      </c>
      <c r="I94" s="257">
        <v>36754.11</v>
      </c>
      <c r="J94" s="257">
        <v>119652.07</v>
      </c>
      <c r="K94" s="292">
        <v>225.5474557811358</v>
      </c>
    </row>
    <row r="95" spans="2:11" ht="14.5">
      <c r="B95" s="372"/>
      <c r="C95" s="281" t="s">
        <v>189</v>
      </c>
      <c r="D95" s="256">
        <v>20</v>
      </c>
      <c r="E95" s="257">
        <v>20</v>
      </c>
      <c r="F95" s="257">
        <v>5835</v>
      </c>
      <c r="G95" s="259">
        <v>29075</v>
      </c>
      <c r="H95" s="257">
        <v>18.350000000000001</v>
      </c>
      <c r="I95" s="257">
        <v>18.350000000000001</v>
      </c>
      <c r="J95" s="257">
        <v>8693.93</v>
      </c>
      <c r="K95" s="292">
        <v>47278.365122615804</v>
      </c>
    </row>
    <row r="96" spans="2:11" ht="14.5">
      <c r="B96" s="285" t="s">
        <v>214</v>
      </c>
      <c r="C96" s="286"/>
      <c r="D96" s="287">
        <v>413235.18330000003</v>
      </c>
      <c r="E96" s="288">
        <v>399891.5833</v>
      </c>
      <c r="F96" s="288">
        <v>723507.96000000008</v>
      </c>
      <c r="G96" s="289">
        <v>80.926028507387215</v>
      </c>
      <c r="H96" s="288">
        <v>384454.87000000005</v>
      </c>
      <c r="I96" s="288">
        <v>358909.02</v>
      </c>
      <c r="J96" s="288">
        <v>725696.26</v>
      </c>
      <c r="K96" s="290">
        <v>102.19504653296258</v>
      </c>
    </row>
    <row r="97" spans="2:11" ht="14.5">
      <c r="B97" s="370" t="s">
        <v>207</v>
      </c>
      <c r="C97" s="280" t="s">
        <v>194</v>
      </c>
      <c r="D97" s="267">
        <v>1971.0891999999999</v>
      </c>
      <c r="E97" s="268">
        <v>1970.4161999999999</v>
      </c>
      <c r="F97" s="268">
        <v>2350.7431000000001</v>
      </c>
      <c r="G97" s="269">
        <v>19.301856125624649</v>
      </c>
      <c r="H97" s="268">
        <v>216884.78</v>
      </c>
      <c r="I97" s="268">
        <v>216835.31</v>
      </c>
      <c r="J97" s="268">
        <v>182785.19</v>
      </c>
      <c r="K97" s="291">
        <v>-15.703217340386121</v>
      </c>
    </row>
    <row r="98" spans="2:11" ht="14.5">
      <c r="B98" s="371"/>
      <c r="C98" s="281" t="s">
        <v>199</v>
      </c>
      <c r="D98" s="256">
        <v>0.76900000000000002</v>
      </c>
      <c r="E98" s="257">
        <v>0.76900000000000002</v>
      </c>
      <c r="F98" s="257">
        <v>0</v>
      </c>
      <c r="G98" s="259">
        <v>-100</v>
      </c>
      <c r="H98" s="257">
        <v>89.54</v>
      </c>
      <c r="I98" s="257">
        <v>89.54</v>
      </c>
      <c r="J98" s="257">
        <v>0</v>
      </c>
      <c r="K98" s="292">
        <v>-100</v>
      </c>
    </row>
    <row r="99" spans="2:11" ht="14.5">
      <c r="B99" s="372"/>
      <c r="C99" s="281" t="s">
        <v>226</v>
      </c>
      <c r="D99" s="256">
        <v>0.30769999999999997</v>
      </c>
      <c r="E99" s="258">
        <v>0.30769999999999997</v>
      </c>
      <c r="F99" s="257">
        <v>39.469200000000001</v>
      </c>
      <c r="G99" s="259">
        <v>12727.169320766981</v>
      </c>
      <c r="H99" s="257">
        <v>51.54</v>
      </c>
      <c r="I99" s="257">
        <v>51.54</v>
      </c>
      <c r="J99" s="257">
        <v>926.1</v>
      </c>
      <c r="K99" s="292">
        <v>1696.8568102444704</v>
      </c>
    </row>
    <row r="100" spans="2:11" ht="14.5">
      <c r="B100" s="285" t="s">
        <v>208</v>
      </c>
      <c r="C100" s="286"/>
      <c r="D100" s="287">
        <v>1972.1659</v>
      </c>
      <c r="E100" s="288">
        <v>1971.4929</v>
      </c>
      <c r="F100" s="288">
        <v>2390.2123000000001</v>
      </c>
      <c r="G100" s="289">
        <v>21.238696827160798</v>
      </c>
      <c r="H100" s="288">
        <v>217025.86</v>
      </c>
      <c r="I100" s="288">
        <v>216976.38999999998</v>
      </c>
      <c r="J100" s="288">
        <v>183711.29</v>
      </c>
      <c r="K100" s="290">
        <v>-15.331207234114263</v>
      </c>
    </row>
    <row r="101" spans="2:11" ht="14.5">
      <c r="B101" s="293" t="s">
        <v>241</v>
      </c>
      <c r="C101" s="294"/>
      <c r="D101" s="276">
        <v>103358423.55420005</v>
      </c>
      <c r="E101" s="277">
        <v>90929418.994800016</v>
      </c>
      <c r="F101" s="277">
        <v>143477633.04159993</v>
      </c>
      <c r="G101" s="278">
        <v>57.790113065393058</v>
      </c>
      <c r="H101" s="295">
        <v>92009837.819999993</v>
      </c>
      <c r="I101" s="295">
        <v>81772918.370000005</v>
      </c>
      <c r="J101" s="295">
        <v>130400460.33999996</v>
      </c>
      <c r="K101" s="296">
        <v>59.466560493748901</v>
      </c>
    </row>
    <row r="102" spans="2:11" ht="13">
      <c r="B102" s="376" t="s">
        <v>252</v>
      </c>
      <c r="C102" s="376"/>
      <c r="D102" s="376"/>
      <c r="E102" s="376"/>
      <c r="F102" s="376"/>
      <c r="G102" s="376"/>
      <c r="H102" s="376"/>
      <c r="I102" s="376"/>
      <c r="J102" s="376"/>
      <c r="K102" s="376"/>
    </row>
    <row r="103" spans="2:11" ht="13">
      <c r="B103" s="376" t="s">
        <v>222</v>
      </c>
      <c r="C103" s="376"/>
      <c r="D103" s="376"/>
      <c r="E103" s="376"/>
      <c r="F103" s="376"/>
      <c r="G103" s="376"/>
      <c r="H103" s="376"/>
      <c r="I103" s="376"/>
      <c r="J103" s="376"/>
      <c r="K103" s="376"/>
    </row>
  </sheetData>
  <mergeCells count="14">
    <mergeCell ref="B6:B22"/>
    <mergeCell ref="B97:B99"/>
    <mergeCell ref="B90:B95"/>
    <mergeCell ref="B2:K2"/>
    <mergeCell ref="D4:G4"/>
    <mergeCell ref="H4:K4"/>
    <mergeCell ref="B4:B5"/>
    <mergeCell ref="C4:C5"/>
    <mergeCell ref="B78:B88"/>
    <mergeCell ref="B61:B76"/>
    <mergeCell ref="B48:B59"/>
    <mergeCell ref="B24:B46"/>
    <mergeCell ref="B103:K103"/>
    <mergeCell ref="B102:K102"/>
  </mergeCells>
  <hyperlinks>
    <hyperlink ref="M2" location="Índice!A1" display="Volver al índice" xr:uid="{9DA08D03-3792-4A22-826B-F9F185623CAC}"/>
  </hyperlinks>
  <printOptions horizontalCentered="1"/>
  <pageMargins left="0.11811023622047245" right="0.11811023622047245" top="0.31496062992125984" bottom="0.35433070866141736" header="0.31496062992125984" footer="0.31496062992125984"/>
  <pageSetup paperSize="122" scale="71"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1640625" defaultRowHeight="14.5"/>
  <cols>
    <col min="1" max="9" width="10.36328125" style="67" customWidth="1"/>
    <col min="10" max="22" width="10.81640625" style="67"/>
    <col min="23" max="23" width="10.81640625" style="67" customWidth="1"/>
    <col min="24" max="16384" width="10.81640625" style="67"/>
  </cols>
  <sheetData>
    <row r="2" spans="2:8" ht="15.5">
      <c r="B2" s="44"/>
      <c r="C2" s="44"/>
      <c r="D2" s="45"/>
      <c r="E2" s="113" t="s">
        <v>0</v>
      </c>
      <c r="F2" s="45"/>
      <c r="G2" s="44"/>
      <c r="H2" s="44"/>
    </row>
    <row r="3" spans="2:8" ht="15" customHeight="1">
      <c r="B3" s="44"/>
      <c r="C3" s="44"/>
      <c r="E3" s="82" t="str">
        <f>+Portada!D49</f>
        <v>Diciembre 2021</v>
      </c>
      <c r="F3" s="81"/>
      <c r="G3" s="44"/>
      <c r="H3" s="44"/>
    </row>
    <row r="4" spans="2:8">
      <c r="B4" s="44"/>
      <c r="C4" s="44"/>
      <c r="D4" s="45"/>
      <c r="E4" s="68" t="s">
        <v>264</v>
      </c>
      <c r="F4" s="45"/>
      <c r="G4" s="44"/>
      <c r="H4" s="44"/>
    </row>
    <row r="5" spans="2:8">
      <c r="B5" s="44"/>
      <c r="D5" s="69"/>
      <c r="F5" s="69"/>
      <c r="G5" s="69"/>
      <c r="H5" s="44"/>
    </row>
    <row r="6" spans="2:8">
      <c r="B6" s="44"/>
      <c r="C6" s="44"/>
      <c r="D6" s="44"/>
      <c r="E6" s="44"/>
      <c r="F6" s="44"/>
      <c r="G6" s="44"/>
      <c r="H6" s="44"/>
    </row>
    <row r="7" spans="2:8">
      <c r="B7" s="44"/>
      <c r="C7" s="44"/>
      <c r="D7" s="45"/>
      <c r="E7" s="65" t="s">
        <v>1</v>
      </c>
      <c r="F7" s="45"/>
      <c r="G7" s="44"/>
      <c r="H7" s="44"/>
    </row>
    <row r="8" spans="2:8">
      <c r="B8" s="44"/>
      <c r="C8" s="44"/>
      <c r="D8" s="44"/>
      <c r="E8" s="44"/>
      <c r="F8" s="44"/>
      <c r="G8" s="44"/>
      <c r="H8" s="44"/>
    </row>
    <row r="9" spans="2:8">
      <c r="B9" s="44"/>
      <c r="C9" s="44"/>
      <c r="D9" s="44"/>
      <c r="E9" s="44"/>
      <c r="F9" s="44"/>
      <c r="G9" s="44"/>
      <c r="H9" s="44"/>
    </row>
    <row r="10" spans="2:8">
      <c r="B10" s="44"/>
      <c r="C10" s="44"/>
      <c r="D10" s="44"/>
      <c r="E10" s="44"/>
      <c r="F10" s="44"/>
      <c r="G10" s="44"/>
      <c r="H10" s="44"/>
    </row>
    <row r="11" spans="2:8">
      <c r="B11" s="44"/>
      <c r="C11" s="44"/>
      <c r="D11" s="44"/>
      <c r="E11" s="44"/>
      <c r="F11" s="44"/>
      <c r="G11" s="44"/>
      <c r="H11" s="44"/>
    </row>
    <row r="12" spans="2:8">
      <c r="B12" s="44"/>
      <c r="C12" s="44"/>
      <c r="D12" s="44"/>
      <c r="E12" s="44"/>
      <c r="F12" s="44"/>
      <c r="G12" s="44"/>
      <c r="H12" s="44"/>
    </row>
    <row r="13" spans="2:8">
      <c r="B13" s="45"/>
      <c r="D13" s="70"/>
      <c r="E13" s="68" t="s">
        <v>2</v>
      </c>
      <c r="F13" s="70"/>
      <c r="G13" s="70"/>
      <c r="H13" s="45"/>
    </row>
    <row r="14" spans="2:8">
      <c r="B14" s="44"/>
      <c r="D14" s="70"/>
      <c r="E14" s="68" t="s">
        <v>3</v>
      </c>
      <c r="F14" s="70"/>
      <c r="G14" s="70"/>
      <c r="H14" s="44"/>
    </row>
    <row r="15" spans="2:8">
      <c r="B15" s="45"/>
      <c r="D15" s="71"/>
      <c r="E15" s="72" t="s">
        <v>4</v>
      </c>
      <c r="F15" s="71"/>
      <c r="G15" s="71"/>
      <c r="H15" s="45"/>
    </row>
    <row r="16" spans="2:8">
      <c r="B16" s="45"/>
      <c r="C16" s="45"/>
      <c r="D16" s="45"/>
      <c r="E16" s="45"/>
      <c r="F16" s="45"/>
      <c r="G16" s="45"/>
      <c r="H16" s="45"/>
    </row>
    <row r="17" spans="2:8">
      <c r="B17" s="45"/>
      <c r="E17" s="80" t="s">
        <v>256</v>
      </c>
      <c r="F17" s="80"/>
      <c r="G17" s="80"/>
      <c r="H17" s="80"/>
    </row>
    <row r="18" spans="2:8">
      <c r="B18" s="45"/>
      <c r="E18" s="80" t="s">
        <v>255</v>
      </c>
      <c r="F18" s="80"/>
      <c r="G18" s="80"/>
      <c r="H18" s="80"/>
    </row>
    <row r="19" spans="2:8">
      <c r="B19" s="45"/>
      <c r="C19" s="45"/>
      <c r="D19" s="45"/>
      <c r="E19" s="45"/>
      <c r="F19" s="45"/>
      <c r="G19" s="45"/>
      <c r="H19" s="45"/>
    </row>
    <row r="20" spans="2:8">
      <c r="B20" s="45"/>
      <c r="C20" s="45"/>
      <c r="D20" s="44"/>
      <c r="E20" s="44"/>
      <c r="F20" s="44"/>
      <c r="G20" s="45"/>
      <c r="H20" s="45"/>
    </row>
    <row r="21" spans="2:8">
      <c r="B21" s="45"/>
      <c r="C21" s="45"/>
      <c r="D21" s="44"/>
      <c r="E21" s="44"/>
      <c r="F21" s="44"/>
      <c r="G21" s="45"/>
      <c r="H21" s="45"/>
    </row>
    <row r="22" spans="2:8">
      <c r="B22" s="45"/>
      <c r="C22" s="45"/>
      <c r="D22" s="45"/>
      <c r="E22" s="45"/>
      <c r="F22" s="45"/>
      <c r="G22" s="45"/>
      <c r="H22" s="45"/>
    </row>
    <row r="23" spans="2:8">
      <c r="B23" s="44"/>
      <c r="C23" s="44"/>
      <c r="D23" s="44"/>
      <c r="E23" s="44"/>
      <c r="F23" s="44"/>
      <c r="G23" s="44"/>
      <c r="H23" s="44"/>
    </row>
    <row r="24" spans="2:8">
      <c r="B24" s="44"/>
      <c r="C24" s="44"/>
      <c r="D24" s="44"/>
      <c r="E24" s="44"/>
      <c r="F24" s="44"/>
      <c r="G24" s="44"/>
      <c r="H24" s="44"/>
    </row>
    <row r="25" spans="2:8">
      <c r="D25" s="73"/>
      <c r="E25" s="114" t="s">
        <v>5</v>
      </c>
      <c r="F25" s="73"/>
      <c r="G25" s="73"/>
      <c r="H25" s="80"/>
    </row>
    <row r="26" spans="2:8">
      <c r="B26" s="44"/>
      <c r="C26" s="44"/>
      <c r="D26" s="44"/>
      <c r="E26" s="44"/>
      <c r="F26" s="44"/>
      <c r="G26" s="44"/>
      <c r="H26" s="44"/>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1640625" defaultRowHeight="14"/>
  <cols>
    <col min="1" max="1" width="1.26953125" style="115" customWidth="1"/>
    <col min="2" max="9" width="11" style="115" customWidth="1"/>
    <col min="10" max="10" width="2" style="115" customWidth="1"/>
    <col min="11" max="18" width="10.81640625" style="115"/>
    <col min="19" max="20" width="10.81640625" style="115" customWidth="1"/>
    <col min="21" max="25" width="10.81640625" style="115"/>
    <col min="26" max="26" width="10.81640625" style="115" customWidth="1"/>
    <col min="27" max="16384" width="10.81640625" style="115"/>
  </cols>
  <sheetData>
    <row r="2" spans="2:11">
      <c r="B2" s="302" t="s">
        <v>6</v>
      </c>
      <c r="C2" s="302"/>
      <c r="D2" s="302"/>
      <c r="E2" s="302"/>
      <c r="F2" s="302"/>
      <c r="G2" s="302"/>
      <c r="H2" s="302"/>
      <c r="I2" s="302"/>
      <c r="J2" s="195"/>
      <c r="K2" s="39" t="s">
        <v>7</v>
      </c>
    </row>
    <row r="3" spans="2:11">
      <c r="B3" s="116"/>
      <c r="C3" s="116"/>
      <c r="D3" s="116"/>
      <c r="E3" s="116"/>
      <c r="F3" s="116"/>
      <c r="G3" s="116"/>
      <c r="H3" s="116"/>
      <c r="I3" s="116"/>
      <c r="J3" s="116"/>
    </row>
    <row r="4" spans="2:11" ht="34.5" customHeight="1">
      <c r="B4" s="303" t="s">
        <v>8</v>
      </c>
      <c r="C4" s="303"/>
      <c r="D4" s="303"/>
      <c r="E4" s="303"/>
      <c r="F4" s="303"/>
      <c r="G4" s="303"/>
      <c r="H4" s="303"/>
      <c r="I4" s="303"/>
      <c r="J4" s="196"/>
    </row>
    <row r="5" spans="2:11" ht="29.25" customHeight="1">
      <c r="B5" s="303" t="s">
        <v>9</v>
      </c>
      <c r="C5" s="303"/>
      <c r="D5" s="303"/>
      <c r="E5" s="303"/>
      <c r="F5" s="303"/>
      <c r="G5" s="303"/>
      <c r="H5" s="303"/>
      <c r="I5" s="303"/>
      <c r="J5" s="196"/>
    </row>
    <row r="6" spans="2:11" ht="18" customHeight="1">
      <c r="B6" s="301" t="s">
        <v>10</v>
      </c>
      <c r="C6" s="301"/>
      <c r="D6" s="301"/>
      <c r="E6" s="301"/>
      <c r="F6" s="301"/>
      <c r="G6" s="301"/>
      <c r="H6" s="301"/>
      <c r="I6" s="301"/>
      <c r="J6" s="196"/>
    </row>
    <row r="7" spans="2:11" ht="34.5" customHeight="1">
      <c r="B7" s="301" t="s">
        <v>11</v>
      </c>
      <c r="C7" s="301"/>
      <c r="D7" s="301"/>
      <c r="E7" s="301"/>
      <c r="F7" s="301"/>
      <c r="G7" s="301"/>
      <c r="H7" s="301"/>
      <c r="I7" s="301"/>
      <c r="J7" s="196"/>
    </row>
    <row r="8" spans="2:11" ht="34.5" customHeight="1">
      <c r="B8" s="301" t="s">
        <v>12</v>
      </c>
      <c r="C8" s="301"/>
      <c r="D8" s="301"/>
      <c r="E8" s="301"/>
      <c r="F8" s="301"/>
      <c r="G8" s="301"/>
      <c r="H8" s="301"/>
      <c r="I8" s="301"/>
      <c r="J8" s="196"/>
    </row>
    <row r="9" spans="2:11">
      <c r="B9" s="301" t="s">
        <v>13</v>
      </c>
      <c r="C9" s="301"/>
      <c r="D9" s="301"/>
      <c r="E9" s="301"/>
      <c r="F9" s="301"/>
      <c r="G9" s="301"/>
      <c r="H9" s="301"/>
      <c r="I9" s="301"/>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1640625" defaultRowHeight="12.5"/>
  <cols>
    <col min="1" max="1" width="1.36328125" style="5" customWidth="1"/>
    <col min="2" max="2" width="14.36328125" style="7" customWidth="1"/>
    <col min="3" max="3" width="84.1796875" style="6" customWidth="1"/>
    <col min="4" max="4" width="7.36328125" style="6" customWidth="1"/>
    <col min="5" max="5" width="1.81640625" style="5" customWidth="1"/>
    <col min="6" max="7" width="9.36328125" style="5" customWidth="1"/>
    <col min="8" max="13" width="10.81640625" style="5"/>
    <col min="14" max="14" width="10.81640625" style="5" customWidth="1"/>
    <col min="15" max="16384" width="10.81640625" style="5"/>
  </cols>
  <sheetData>
    <row r="1" spans="2:4" ht="4.5" customHeight="1"/>
    <row r="2" spans="2:4" ht="13">
      <c r="B2" s="304" t="s">
        <v>14</v>
      </c>
      <c r="C2" s="304"/>
      <c r="D2" s="304"/>
    </row>
    <row r="3" spans="2:4">
      <c r="B3" s="6"/>
      <c r="C3" s="37"/>
    </row>
    <row r="4" spans="2:4" ht="13">
      <c r="B4" s="212" t="s">
        <v>15</v>
      </c>
      <c r="C4" s="212" t="s">
        <v>16</v>
      </c>
      <c r="D4" s="213" t="s">
        <v>17</v>
      </c>
    </row>
    <row r="5" spans="2:4" ht="8.25" customHeight="1">
      <c r="B5" s="197"/>
      <c r="C5" s="19"/>
      <c r="D5" s="18"/>
    </row>
    <row r="6" spans="2:4">
      <c r="B6" s="9">
        <v>1</v>
      </c>
      <c r="C6" s="38" t="s">
        <v>18</v>
      </c>
      <c r="D6" s="22">
        <v>5</v>
      </c>
    </row>
    <row r="7" spans="2:4">
      <c r="B7" s="9">
        <v>2</v>
      </c>
      <c r="C7" s="38" t="s">
        <v>19</v>
      </c>
      <c r="D7" s="22">
        <v>5</v>
      </c>
    </row>
    <row r="8" spans="2:4">
      <c r="B8" s="9">
        <v>3</v>
      </c>
      <c r="C8" s="38" t="s">
        <v>20</v>
      </c>
      <c r="D8" s="22">
        <v>5</v>
      </c>
    </row>
    <row r="9" spans="2:4">
      <c r="B9" s="9">
        <v>4</v>
      </c>
      <c r="C9" s="38" t="s">
        <v>21</v>
      </c>
      <c r="D9" s="22">
        <v>5</v>
      </c>
    </row>
    <row r="10" spans="2:4">
      <c r="B10" s="9">
        <v>5</v>
      </c>
      <c r="C10" s="56" t="s">
        <v>22</v>
      </c>
      <c r="D10" s="22">
        <v>5</v>
      </c>
    </row>
    <row r="11" spans="2:4" ht="7.5" customHeight="1">
      <c r="B11" s="17"/>
      <c r="C11" s="16"/>
      <c r="D11" s="15"/>
    </row>
    <row r="12" spans="2:4" ht="13">
      <c r="B12" s="212" t="s">
        <v>23</v>
      </c>
      <c r="C12" s="212" t="s">
        <v>16</v>
      </c>
      <c r="D12" s="213" t="s">
        <v>17</v>
      </c>
    </row>
    <row r="13" spans="2:4" ht="8.25" customHeight="1">
      <c r="B13" s="10"/>
      <c r="C13" s="12"/>
      <c r="D13" s="14"/>
    </row>
    <row r="14" spans="2:4">
      <c r="B14" s="10">
        <v>1</v>
      </c>
      <c r="C14" s="8" t="s">
        <v>24</v>
      </c>
      <c r="D14" s="23">
        <v>6</v>
      </c>
    </row>
    <row r="15" spans="2:4">
      <c r="B15" s="10">
        <v>2</v>
      </c>
      <c r="C15" s="8" t="s">
        <v>25</v>
      </c>
      <c r="D15" s="24">
        <v>7</v>
      </c>
    </row>
    <row r="16" spans="2:4">
      <c r="B16" s="10">
        <v>3</v>
      </c>
      <c r="C16" s="8" t="s">
        <v>26</v>
      </c>
      <c r="D16" s="24">
        <v>8</v>
      </c>
    </row>
    <row r="17" spans="2:4">
      <c r="B17" s="10">
        <v>4</v>
      </c>
      <c r="C17" s="8" t="s">
        <v>27</v>
      </c>
      <c r="D17" s="24">
        <v>9</v>
      </c>
    </row>
    <row r="18" spans="2:4">
      <c r="B18" s="10">
        <v>5</v>
      </c>
      <c r="C18" s="8" t="s">
        <v>28</v>
      </c>
      <c r="D18" s="24">
        <v>10</v>
      </c>
    </row>
    <row r="19" spans="2:4">
      <c r="B19" s="10">
        <v>6</v>
      </c>
      <c r="C19" s="8" t="s">
        <v>29</v>
      </c>
      <c r="D19" s="24">
        <v>11</v>
      </c>
    </row>
    <row r="20" spans="2:4">
      <c r="B20" s="10">
        <v>7</v>
      </c>
      <c r="C20" s="8" t="s">
        <v>30</v>
      </c>
      <c r="D20" s="23">
        <v>12</v>
      </c>
    </row>
    <row r="21" spans="2:4">
      <c r="B21" s="10">
        <v>8</v>
      </c>
      <c r="C21" s="8" t="s">
        <v>31</v>
      </c>
      <c r="D21" s="23">
        <v>13</v>
      </c>
    </row>
    <row r="22" spans="2:4">
      <c r="B22" s="10">
        <v>9</v>
      </c>
      <c r="C22" s="8" t="s">
        <v>32</v>
      </c>
      <c r="D22" s="23">
        <v>14</v>
      </c>
    </row>
    <row r="23" spans="2:4" ht="12.65" customHeight="1">
      <c r="B23" s="10">
        <v>10</v>
      </c>
      <c r="C23" s="8" t="s">
        <v>33</v>
      </c>
      <c r="D23" s="107">
        <v>15</v>
      </c>
    </row>
    <row r="24" spans="2:4">
      <c r="B24" s="10">
        <v>11</v>
      </c>
      <c r="C24" s="8" t="s">
        <v>34</v>
      </c>
      <c r="D24" s="23">
        <v>16</v>
      </c>
    </row>
    <row r="25" spans="2:4">
      <c r="B25" s="10">
        <v>12</v>
      </c>
      <c r="C25" s="8" t="s">
        <v>35</v>
      </c>
      <c r="D25" s="23">
        <v>17</v>
      </c>
    </row>
    <row r="26" spans="2:4" ht="6.75" customHeight="1">
      <c r="B26" s="10"/>
      <c r="C26" s="12"/>
      <c r="D26" s="11"/>
    </row>
    <row r="27" spans="2:4" ht="13">
      <c r="B27" s="212" t="s">
        <v>36</v>
      </c>
      <c r="C27" s="214" t="s">
        <v>16</v>
      </c>
      <c r="D27" s="213" t="s">
        <v>17</v>
      </c>
    </row>
    <row r="28" spans="2:4" ht="7.5" customHeight="1">
      <c r="B28" s="13"/>
      <c r="C28" s="12"/>
      <c r="D28" s="11"/>
    </row>
    <row r="29" spans="2:4">
      <c r="B29" s="10">
        <v>1</v>
      </c>
      <c r="C29" s="21" t="s">
        <v>37</v>
      </c>
      <c r="D29" s="23">
        <v>6</v>
      </c>
    </row>
    <row r="30" spans="2:4">
      <c r="B30" s="10">
        <v>2</v>
      </c>
      <c r="C30" s="6" t="s">
        <v>38</v>
      </c>
      <c r="D30" s="23">
        <v>7</v>
      </c>
    </row>
    <row r="31" spans="2:4">
      <c r="B31" s="10">
        <v>3</v>
      </c>
      <c r="C31" s="6" t="s">
        <v>39</v>
      </c>
      <c r="D31" s="23">
        <v>8</v>
      </c>
    </row>
    <row r="32" spans="2:4">
      <c r="B32" s="10">
        <v>4</v>
      </c>
      <c r="C32" s="6" t="s">
        <v>40</v>
      </c>
      <c r="D32" s="24">
        <v>9</v>
      </c>
    </row>
    <row r="33" spans="2:4">
      <c r="B33" s="10">
        <v>5</v>
      </c>
      <c r="C33" s="8" t="s">
        <v>41</v>
      </c>
      <c r="D33" s="24">
        <v>10</v>
      </c>
    </row>
    <row r="34" spans="2:4">
      <c r="B34" s="10">
        <v>6</v>
      </c>
      <c r="C34" s="8" t="s">
        <v>42</v>
      </c>
      <c r="D34" s="24">
        <v>10</v>
      </c>
    </row>
    <row r="35" spans="2:4">
      <c r="B35" s="10">
        <v>7</v>
      </c>
      <c r="C35" s="6" t="s">
        <v>43</v>
      </c>
      <c r="D35" s="24">
        <v>11</v>
      </c>
    </row>
    <row r="36" spans="2:4">
      <c r="B36" s="10">
        <v>8</v>
      </c>
      <c r="C36" s="6" t="s">
        <v>30</v>
      </c>
      <c r="D36" s="23">
        <v>12</v>
      </c>
    </row>
    <row r="37" spans="2:4">
      <c r="B37" s="10">
        <v>9</v>
      </c>
      <c r="C37" s="6" t="s">
        <v>31</v>
      </c>
      <c r="D37" s="23">
        <v>13</v>
      </c>
    </row>
    <row r="38" spans="2:4">
      <c r="B38" s="10">
        <v>10</v>
      </c>
      <c r="C38" s="6" t="s">
        <v>32</v>
      </c>
      <c r="D38" s="23">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90" zoomScaleNormal="90" zoomScaleSheetLayoutView="90" zoomScalePageLayoutView="80" workbookViewId="0"/>
  </sheetViews>
  <sheetFormatPr baseColWidth="10" defaultColWidth="10.81640625" defaultRowHeight="12.5"/>
  <cols>
    <col min="1" max="1" width="1.26953125" style="20" customWidth="1"/>
    <col min="2" max="10" width="15.81640625" style="20" customWidth="1"/>
    <col min="11" max="11" width="2" style="20" customWidth="1"/>
    <col min="12" max="17" width="10.81640625" style="20"/>
    <col min="18" max="18" width="10.81640625" style="20" customWidth="1"/>
    <col min="19" max="16384" width="10.81640625" style="20"/>
  </cols>
  <sheetData>
    <row r="1" spans="2:12" ht="7.5" customHeight="1"/>
    <row r="2" spans="2:12" ht="16.5" customHeight="1">
      <c r="B2" s="311" t="s">
        <v>44</v>
      </c>
      <c r="C2" s="311"/>
      <c r="D2" s="311"/>
      <c r="E2" s="311"/>
      <c r="F2" s="311"/>
      <c r="G2" s="311"/>
      <c r="H2" s="311"/>
      <c r="I2" s="311"/>
      <c r="J2" s="311"/>
      <c r="K2" s="199"/>
      <c r="L2" s="39" t="s">
        <v>7</v>
      </c>
    </row>
    <row r="3" spans="2:12" ht="16.5" customHeight="1">
      <c r="B3" s="169"/>
      <c r="C3" s="169"/>
      <c r="D3" s="169"/>
      <c r="E3" s="169"/>
      <c r="F3" s="169"/>
      <c r="G3" s="169"/>
      <c r="H3" s="169"/>
      <c r="I3" s="169"/>
      <c r="J3" s="169"/>
      <c r="K3" s="199"/>
      <c r="L3" s="39"/>
    </row>
    <row r="4" spans="2:12" s="191" customFormat="1" ht="123.5" customHeight="1">
      <c r="B4" s="312" t="s">
        <v>271</v>
      </c>
      <c r="C4" s="312"/>
      <c r="D4" s="312"/>
      <c r="E4" s="312"/>
      <c r="F4" s="312"/>
      <c r="G4" s="312"/>
      <c r="H4" s="312"/>
      <c r="I4" s="312"/>
      <c r="J4" s="312"/>
      <c r="K4" s="93"/>
    </row>
    <row r="5" spans="2:12" ht="113.15" customHeight="1">
      <c r="B5" s="312" t="s">
        <v>272</v>
      </c>
      <c r="C5" s="312"/>
      <c r="D5" s="312"/>
      <c r="E5" s="312"/>
      <c r="F5" s="312"/>
      <c r="G5" s="312"/>
      <c r="H5" s="312"/>
      <c r="I5" s="312"/>
      <c r="J5" s="312"/>
      <c r="K5" s="93"/>
    </row>
    <row r="6" spans="2:12" ht="222.5" customHeight="1">
      <c r="B6" s="312" t="s">
        <v>262</v>
      </c>
      <c r="C6" s="312"/>
      <c r="D6" s="312"/>
      <c r="E6" s="312"/>
      <c r="F6" s="312"/>
      <c r="G6" s="312"/>
      <c r="H6" s="312"/>
      <c r="I6" s="312"/>
      <c r="J6" s="312"/>
      <c r="K6" s="93"/>
    </row>
    <row r="7" spans="2:12" ht="181.4" customHeight="1">
      <c r="B7" s="313" t="s">
        <v>249</v>
      </c>
      <c r="C7" s="313"/>
      <c r="D7" s="313"/>
      <c r="E7" s="313"/>
      <c r="F7" s="313"/>
      <c r="G7" s="313"/>
      <c r="H7" s="313"/>
      <c r="I7" s="313"/>
      <c r="J7" s="313"/>
      <c r="K7" s="93"/>
    </row>
    <row r="8" spans="2:12" ht="110.75" customHeight="1">
      <c r="B8" s="312" t="s">
        <v>273</v>
      </c>
      <c r="C8" s="312"/>
      <c r="D8" s="312"/>
      <c r="E8" s="312"/>
      <c r="F8" s="312"/>
      <c r="G8" s="312"/>
      <c r="H8" s="312"/>
      <c r="I8" s="312"/>
      <c r="J8" s="312"/>
    </row>
    <row r="9" spans="2:12" ht="116.25" customHeight="1">
      <c r="B9" s="305" t="s">
        <v>45</v>
      </c>
      <c r="C9" s="306"/>
      <c r="D9" s="306"/>
      <c r="E9" s="306"/>
      <c r="F9" s="306"/>
      <c r="G9" s="306"/>
      <c r="H9" s="306"/>
      <c r="I9" s="306"/>
      <c r="J9" s="307"/>
    </row>
    <row r="10" spans="2:12" ht="14.5">
      <c r="B10" s="308" t="s">
        <v>46</v>
      </c>
      <c r="C10" s="309"/>
      <c r="D10" s="309"/>
      <c r="E10" s="309"/>
      <c r="F10" s="309"/>
      <c r="G10" s="309"/>
      <c r="H10" s="309"/>
      <c r="I10" s="309"/>
      <c r="J10" s="310"/>
    </row>
    <row r="11" spans="2:12">
      <c r="B11" s="184"/>
      <c r="C11" s="185"/>
      <c r="D11" s="185"/>
      <c r="E11" s="185"/>
      <c r="F11" s="185"/>
      <c r="G11" s="185"/>
      <c r="H11" s="185"/>
      <c r="I11" s="185"/>
      <c r="J11" s="186"/>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86"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1640625" defaultRowHeight="12.5"/>
  <cols>
    <col min="1" max="1" width="1.36328125" style="20" customWidth="1"/>
    <col min="2" max="2" width="38.36328125" style="20" customWidth="1"/>
    <col min="3" max="7" width="10.81640625" style="20" customWidth="1"/>
    <col min="8" max="8" width="2.81640625" style="20" customWidth="1"/>
    <col min="9" max="9" width="10.81640625" style="20" customWidth="1"/>
    <col min="10" max="16384" width="10.81640625" style="20"/>
  </cols>
  <sheetData>
    <row r="1" spans="2:9" ht="13.5" customHeight="1"/>
    <row r="2" spans="2:9" ht="12.75" customHeight="1">
      <c r="B2" s="318" t="s">
        <v>47</v>
      </c>
      <c r="C2" s="318"/>
      <c r="D2" s="318"/>
      <c r="E2" s="318"/>
      <c r="F2" s="318"/>
      <c r="G2" s="318"/>
      <c r="I2" s="28" t="s">
        <v>7</v>
      </c>
    </row>
    <row r="3" spans="2:9" ht="12.75" customHeight="1">
      <c r="B3" s="318" t="s">
        <v>48</v>
      </c>
      <c r="C3" s="318"/>
      <c r="D3" s="318"/>
      <c r="E3" s="318"/>
      <c r="F3" s="318"/>
      <c r="G3" s="318"/>
    </row>
    <row r="4" spans="2:9" ht="13">
      <c r="B4" s="318" t="s">
        <v>49</v>
      </c>
      <c r="C4" s="318"/>
      <c r="D4" s="318"/>
      <c r="E4" s="318"/>
      <c r="F4" s="318"/>
      <c r="G4" s="318"/>
    </row>
    <row r="5" spans="2:9">
      <c r="B5" s="2"/>
      <c r="C5" s="2"/>
      <c r="D5" s="2"/>
      <c r="E5" s="2"/>
      <c r="F5" s="2"/>
      <c r="G5" s="2"/>
      <c r="I5" s="89"/>
    </row>
    <row r="6" spans="2:9" ht="13">
      <c r="B6" s="316" t="s">
        <v>50</v>
      </c>
      <c r="C6" s="315" t="s">
        <v>51</v>
      </c>
      <c r="D6" s="315"/>
      <c r="E6" s="315"/>
      <c r="F6" s="315" t="s">
        <v>52</v>
      </c>
      <c r="G6" s="315"/>
      <c r="I6" s="89"/>
    </row>
    <row r="7" spans="2:9" ht="13">
      <c r="B7" s="317"/>
      <c r="C7" s="247">
        <v>2019</v>
      </c>
      <c r="D7" s="247">
        <v>2020</v>
      </c>
      <c r="E7" s="198">
        <v>2021</v>
      </c>
      <c r="F7" s="136" t="s">
        <v>53</v>
      </c>
      <c r="G7" s="136" t="s">
        <v>54</v>
      </c>
    </row>
    <row r="8" spans="2:9">
      <c r="B8" s="63" t="s">
        <v>55</v>
      </c>
      <c r="C8" s="176">
        <v>4426.6851291205812</v>
      </c>
      <c r="D8" s="176">
        <v>6996.4758299064879</v>
      </c>
      <c r="E8" s="176">
        <v>9812.8626906781883</v>
      </c>
      <c r="F8" s="90">
        <f>(E8/D19-1)*100</f>
        <v>-12.638305449235776</v>
      </c>
      <c r="G8" s="90">
        <f t="shared" ref="G8" si="0">(E8/D8-1)*100</f>
        <v>40.25436418622408</v>
      </c>
    </row>
    <row r="9" spans="2:9">
      <c r="B9" s="64" t="s">
        <v>56</v>
      </c>
      <c r="C9" s="177">
        <v>5868.5170962501034</v>
      </c>
      <c r="D9" s="177">
        <v>6660.5768464141256</v>
      </c>
      <c r="E9" s="177">
        <v>6909.4892411052388</v>
      </c>
      <c r="F9" s="90">
        <f t="shared" ref="F9:F14" si="1">(E9/E8-1)*100</f>
        <v>-29.587425617715347</v>
      </c>
      <c r="G9" s="90">
        <f t="shared" ref="G9" si="2">(E9/D9-1)*100</f>
        <v>3.7370996601461259</v>
      </c>
    </row>
    <row r="10" spans="2:9">
      <c r="B10" s="64" t="s">
        <v>57</v>
      </c>
      <c r="C10" s="177">
        <v>5800.1297155858929</v>
      </c>
      <c r="D10" s="177">
        <v>7486.6751897722734</v>
      </c>
      <c r="E10" s="177">
        <v>6695.26796255928</v>
      </c>
      <c r="F10" s="90">
        <f t="shared" si="1"/>
        <v>-3.1003923889414975</v>
      </c>
      <c r="G10" s="90">
        <f t="shared" ref="G10" si="3">(E10/D10-1)*100</f>
        <v>-10.570877020204561</v>
      </c>
    </row>
    <row r="11" spans="2:9">
      <c r="B11" s="64" t="s">
        <v>58</v>
      </c>
      <c r="C11" s="178">
        <v>5819.0288503826196</v>
      </c>
      <c r="D11" s="177">
        <v>6919.7180452344728</v>
      </c>
      <c r="E11" s="177">
        <v>6724.6320877316975</v>
      </c>
      <c r="F11" s="90">
        <f t="shared" si="1"/>
        <v>0.43858028291958728</v>
      </c>
      <c r="G11" s="90">
        <f t="shared" ref="G11" si="4">(E11/D11-1)*100</f>
        <v>-2.819276106735713</v>
      </c>
    </row>
    <row r="12" spans="2:9">
      <c r="B12" s="64" t="s">
        <v>59</v>
      </c>
      <c r="C12" s="178">
        <v>6469.0614029835524</v>
      </c>
      <c r="D12" s="177">
        <v>6187.3496540866881</v>
      </c>
      <c r="E12" s="177">
        <v>6445.2399126539394</v>
      </c>
      <c r="F12" s="90">
        <f t="shared" si="1"/>
        <v>-4.1547577835146736</v>
      </c>
      <c r="G12" s="90">
        <f t="shared" ref="G12" si="5">(E12/D12-1)*100</f>
        <v>4.168024646819779</v>
      </c>
    </row>
    <row r="13" spans="2:9">
      <c r="B13" s="64" t="s">
        <v>60</v>
      </c>
      <c r="C13" s="177">
        <v>6703.5713673747223</v>
      </c>
      <c r="D13" s="177">
        <v>6232.5832779402645</v>
      </c>
      <c r="E13" s="177">
        <v>6783.5719298181393</v>
      </c>
      <c r="F13" s="90">
        <f t="shared" si="1"/>
        <v>5.2493316268949597</v>
      </c>
      <c r="G13" s="90">
        <f t="shared" ref="G13" si="6">(E13/D13-1)*100</f>
        <v>8.8404539066177623</v>
      </c>
    </row>
    <row r="14" spans="2:9">
      <c r="B14" s="64" t="s">
        <v>61</v>
      </c>
      <c r="C14" s="178">
        <v>6933.8661538584938</v>
      </c>
      <c r="D14" s="177">
        <v>6432.9370278956067</v>
      </c>
      <c r="E14" s="177">
        <v>7746.428260260569</v>
      </c>
      <c r="F14" s="90">
        <f t="shared" si="1"/>
        <v>14.193942961083073</v>
      </c>
      <c r="G14" s="90">
        <f t="shared" ref="G14" si="7">(E14/D14-1)*100</f>
        <v>20.41821996188018</v>
      </c>
    </row>
    <row r="15" spans="2:9">
      <c r="B15" s="64" t="s">
        <v>62</v>
      </c>
      <c r="C15" s="178">
        <v>7035.5863465460179</v>
      </c>
      <c r="D15" s="177">
        <v>6404.302482276833</v>
      </c>
      <c r="E15" s="177">
        <v>8269.0626341726111</v>
      </c>
      <c r="F15" s="90">
        <f t="shared" ref="F15" si="8">(E15/E14-1)*100</f>
        <v>6.7467787263089107</v>
      </c>
      <c r="G15" s="90">
        <f t="shared" ref="G15" si="9">(E15/D15-1)*100</f>
        <v>29.117302892177356</v>
      </c>
    </row>
    <row r="16" spans="2:9">
      <c r="B16" s="64" t="s">
        <v>63</v>
      </c>
      <c r="C16" s="177">
        <v>7212.189549529674</v>
      </c>
      <c r="D16" s="177">
        <v>8398.6247788841083</v>
      </c>
      <c r="E16" s="177">
        <v>9441.7282004049484</v>
      </c>
      <c r="F16" s="90">
        <f t="shared" ref="F16" si="10">(E16/E15-1)*100</f>
        <v>14.181360307832191</v>
      </c>
      <c r="G16" s="90">
        <f t="shared" ref="G16" si="11">(E16/D16-1)*100</f>
        <v>12.419931226638671</v>
      </c>
    </row>
    <row r="17" spans="2:9">
      <c r="B17" s="64" t="s">
        <v>64</v>
      </c>
      <c r="C17" s="177">
        <v>8861.2732057931389</v>
      </c>
      <c r="D17" s="177">
        <v>7905.7815144399037</v>
      </c>
      <c r="E17" s="177">
        <v>10833.45011651602</v>
      </c>
      <c r="F17" s="90">
        <f t="shared" ref="F17" si="12">(E17/E16-1)*100</f>
        <v>14.740118403867864</v>
      </c>
      <c r="G17" s="90">
        <f t="shared" ref="G17" si="13">(E17/D17-1)*100</f>
        <v>37.031994834776704</v>
      </c>
    </row>
    <row r="18" spans="2:9">
      <c r="B18" s="64" t="s">
        <v>65</v>
      </c>
      <c r="C18" s="177">
        <v>7055.5771453195703</v>
      </c>
      <c r="D18" s="177">
        <v>9867.2044520165618</v>
      </c>
      <c r="E18" s="177">
        <v>10884.808075996356</v>
      </c>
      <c r="F18" s="90">
        <f t="shared" ref="F18" si="14">(E18/E17-1)*100</f>
        <v>0.47406836167582789</v>
      </c>
      <c r="G18" s="90">
        <f t="shared" ref="G18" si="15">(E18/D18-1)*100</f>
        <v>10.312988130815782</v>
      </c>
    </row>
    <row r="19" spans="2:9">
      <c r="B19" s="2" t="s">
        <v>66</v>
      </c>
      <c r="C19" s="179">
        <v>5281.9449879131553</v>
      </c>
      <c r="D19" s="179">
        <v>11232.454614277336</v>
      </c>
      <c r="E19" s="179"/>
      <c r="F19" s="90"/>
      <c r="G19" s="90"/>
    </row>
    <row r="20" spans="2:9" ht="13">
      <c r="B20" s="4" t="s">
        <v>67</v>
      </c>
      <c r="C20" s="180">
        <f>AVERAGE(C8:C19)</f>
        <v>6455.6192458881269</v>
      </c>
      <c r="D20" s="180">
        <f>AVERAGE(D8:D19)</f>
        <v>7560.3903094287207</v>
      </c>
      <c r="E20" s="180">
        <f>AVERAGE(E8:E19)</f>
        <v>8231.5037374451804</v>
      </c>
      <c r="F20" s="91"/>
      <c r="G20" s="91">
        <f t="shared" ref="G20" si="16">(E20/D20-1)*100</f>
        <v>8.8767034577500681</v>
      </c>
    </row>
    <row r="21" spans="2:9" ht="13">
      <c r="B21" s="3" t="s">
        <v>265</v>
      </c>
      <c r="C21" s="181">
        <f>AVERAGE(C8:C18)</f>
        <v>6562.3169057040332</v>
      </c>
      <c r="D21" s="181">
        <f t="shared" ref="D21:E21" si="17">AVERAGE(D8:D18)</f>
        <v>7226.5662817152106</v>
      </c>
      <c r="E21" s="181">
        <f t="shared" si="17"/>
        <v>8231.5037374451804</v>
      </c>
      <c r="F21" s="92"/>
      <c r="G21" s="92">
        <f>(E21/D21-1)*100</f>
        <v>13.906154272364191</v>
      </c>
    </row>
    <row r="22" spans="2:9" ht="82.4" customHeight="1">
      <c r="B22" s="314" t="s">
        <v>68</v>
      </c>
      <c r="C22" s="314"/>
      <c r="D22" s="314"/>
      <c r="E22" s="314"/>
      <c r="F22" s="314"/>
      <c r="G22" s="314"/>
      <c r="H22" s="122"/>
      <c r="I22" s="8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M36"/>
  <sheetViews>
    <sheetView view="pageBreakPreview" zoomScale="80" zoomScaleNormal="80" zoomScaleSheetLayoutView="80" workbookViewId="0"/>
  </sheetViews>
  <sheetFormatPr baseColWidth="10" defaultColWidth="10.81640625" defaultRowHeight="12.5"/>
  <cols>
    <col min="1" max="1" width="1.36328125" style="118" customWidth="1"/>
    <col min="2" max="12" width="11.54296875" style="118" customWidth="1"/>
    <col min="13" max="16384" width="10.81640625" style="118"/>
  </cols>
  <sheetData>
    <row r="1" spans="2:13" ht="6.75" customHeight="1"/>
    <row r="2" spans="2:13" ht="13">
      <c r="B2" s="320" t="s">
        <v>69</v>
      </c>
      <c r="C2" s="320"/>
      <c r="D2" s="320"/>
      <c r="E2" s="320"/>
      <c r="F2" s="320"/>
      <c r="G2" s="320"/>
      <c r="H2" s="320"/>
      <c r="I2" s="320"/>
      <c r="J2" s="320"/>
      <c r="K2" s="320"/>
      <c r="L2" s="320"/>
      <c r="M2" s="28" t="s">
        <v>7</v>
      </c>
    </row>
    <row r="3" spans="2:13" ht="13">
      <c r="B3" s="320" t="s">
        <v>25</v>
      </c>
      <c r="C3" s="320"/>
      <c r="D3" s="320"/>
      <c r="E3" s="320"/>
      <c r="F3" s="320"/>
      <c r="G3" s="320"/>
      <c r="H3" s="320"/>
      <c r="I3" s="320"/>
      <c r="J3" s="320"/>
      <c r="K3" s="320"/>
      <c r="L3" s="320"/>
    </row>
    <row r="4" spans="2:13" ht="13">
      <c r="B4" s="321" t="s">
        <v>49</v>
      </c>
      <c r="C4" s="321"/>
      <c r="D4" s="321"/>
      <c r="E4" s="321"/>
      <c r="F4" s="321"/>
      <c r="G4" s="321"/>
      <c r="H4" s="321"/>
      <c r="I4" s="321"/>
      <c r="J4" s="321"/>
      <c r="K4" s="321"/>
      <c r="L4" s="321"/>
    </row>
    <row r="5" spans="2:13" ht="28.75" customHeight="1">
      <c r="B5" s="215" t="s">
        <v>70</v>
      </c>
      <c r="C5" s="216" t="s">
        <v>71</v>
      </c>
      <c r="D5" s="216" t="s">
        <v>72</v>
      </c>
      <c r="E5" s="216" t="s">
        <v>73</v>
      </c>
      <c r="F5" s="216" t="s">
        <v>74</v>
      </c>
      <c r="G5" s="216" t="s">
        <v>75</v>
      </c>
      <c r="H5" s="216" t="s">
        <v>76</v>
      </c>
      <c r="I5" s="216" t="s">
        <v>77</v>
      </c>
      <c r="J5" s="216" t="s">
        <v>257</v>
      </c>
      <c r="K5" s="216" t="s">
        <v>248</v>
      </c>
      <c r="L5" s="216" t="s">
        <v>78</v>
      </c>
    </row>
    <row r="6" spans="2:13">
      <c r="B6" s="204">
        <v>44498</v>
      </c>
      <c r="C6" s="143">
        <v>10660.412241009764</v>
      </c>
      <c r="D6" s="143">
        <v>12250</v>
      </c>
      <c r="E6" s="143"/>
      <c r="F6" s="143">
        <v>9912.9511677282371</v>
      </c>
      <c r="G6" s="143"/>
      <c r="H6" s="143">
        <v>10032.245657568239</v>
      </c>
      <c r="I6" s="143">
        <v>11066.570048309179</v>
      </c>
      <c r="J6" s="143">
        <v>18500</v>
      </c>
      <c r="K6" s="143"/>
      <c r="L6" s="143">
        <v>10831.549793836048</v>
      </c>
    </row>
    <row r="7" spans="2:13">
      <c r="B7" s="62">
        <v>44502</v>
      </c>
      <c r="C7" s="59">
        <v>10992.37375895438</v>
      </c>
      <c r="D7" s="59">
        <v>12250</v>
      </c>
      <c r="E7" s="59">
        <v>11000</v>
      </c>
      <c r="F7" s="59">
        <v>9604.5581395348836</v>
      </c>
      <c r="G7" s="59"/>
      <c r="H7" s="59">
        <v>11014.361300075585</v>
      </c>
      <c r="I7" s="59">
        <v>9842.6966292134839</v>
      </c>
      <c r="J7" s="59">
        <v>17545.454545454544</v>
      </c>
      <c r="K7" s="59"/>
      <c r="L7" s="59">
        <v>11070.348191881918</v>
      </c>
    </row>
    <row r="8" spans="2:13">
      <c r="B8" s="62">
        <v>44503</v>
      </c>
      <c r="C8" s="59">
        <v>9920.9490084985828</v>
      </c>
      <c r="D8" s="59">
        <v>11900</v>
      </c>
      <c r="E8" s="59">
        <v>8481</v>
      </c>
      <c r="F8" s="59">
        <v>9423.0769230769238</v>
      </c>
      <c r="G8" s="59"/>
      <c r="H8" s="59">
        <v>10259.978070175439</v>
      </c>
      <c r="I8" s="59">
        <v>9331.8991596638662</v>
      </c>
      <c r="J8" s="59">
        <v>17000</v>
      </c>
      <c r="K8" s="59"/>
      <c r="L8" s="59">
        <v>10033.291867954911</v>
      </c>
    </row>
    <row r="9" spans="2:13">
      <c r="B9" s="62">
        <v>44504</v>
      </c>
      <c r="C9" s="59">
        <v>9226.6977974263827</v>
      </c>
      <c r="D9" s="59">
        <v>12250</v>
      </c>
      <c r="E9" s="59">
        <v>8755</v>
      </c>
      <c r="F9" s="59">
        <v>9405</v>
      </c>
      <c r="G9" s="59"/>
      <c r="H9" s="59">
        <v>9562.1118012422357</v>
      </c>
      <c r="I9" s="59">
        <v>9500</v>
      </c>
      <c r="J9" s="59">
        <v>15741.01724137931</v>
      </c>
      <c r="K9" s="59">
        <v>9304</v>
      </c>
      <c r="L9" s="59">
        <v>9720.658118940697</v>
      </c>
    </row>
    <row r="10" spans="2:13">
      <c r="B10" s="62">
        <v>44505</v>
      </c>
      <c r="C10" s="59">
        <v>10284.037935436805</v>
      </c>
      <c r="D10" s="59">
        <v>12250</v>
      </c>
      <c r="E10" s="59"/>
      <c r="F10" s="59">
        <v>9535.0581395348836</v>
      </c>
      <c r="G10" s="59">
        <v>9000</v>
      </c>
      <c r="H10" s="59">
        <v>10283.172413793103</v>
      </c>
      <c r="I10" s="59"/>
      <c r="J10" s="59">
        <v>16000</v>
      </c>
      <c r="K10" s="59"/>
      <c r="L10" s="59">
        <v>10550.71178253457</v>
      </c>
    </row>
    <row r="11" spans="2:13">
      <c r="B11" s="62">
        <v>44508</v>
      </c>
      <c r="C11" s="59">
        <v>11089.896174863388</v>
      </c>
      <c r="D11" s="59">
        <v>11267.488372093023</v>
      </c>
      <c r="E11" s="59"/>
      <c r="F11" s="59">
        <v>8653.8461538461543</v>
      </c>
      <c r="G11" s="59">
        <v>10721.049180327869</v>
      </c>
      <c r="H11" s="59">
        <v>10000</v>
      </c>
      <c r="I11" s="59">
        <v>10299.559352517985</v>
      </c>
      <c r="J11" s="59">
        <v>14956.521739130434</v>
      </c>
      <c r="K11" s="59"/>
      <c r="L11" s="59">
        <v>10796.760391198044</v>
      </c>
    </row>
    <row r="12" spans="2:13">
      <c r="B12" s="62">
        <v>44509</v>
      </c>
      <c r="C12" s="59">
        <v>10806.032623348612</v>
      </c>
      <c r="D12" s="59">
        <v>11750</v>
      </c>
      <c r="E12" s="59"/>
      <c r="F12" s="59">
        <v>9827.8440366972482</v>
      </c>
      <c r="G12" s="59"/>
      <c r="H12" s="59">
        <v>10675.675675675675</v>
      </c>
      <c r="I12" s="59">
        <v>9202.5316455696211</v>
      </c>
      <c r="J12" s="59">
        <v>15000</v>
      </c>
      <c r="K12" s="59"/>
      <c r="L12" s="59">
        <v>10584.088320042887</v>
      </c>
    </row>
    <row r="13" spans="2:13">
      <c r="B13" s="62">
        <v>44510</v>
      </c>
      <c r="C13" s="59">
        <v>11116.149361022364</v>
      </c>
      <c r="D13" s="59">
        <v>11750</v>
      </c>
      <c r="E13" s="59"/>
      <c r="F13" s="59">
        <v>9750</v>
      </c>
      <c r="G13" s="59">
        <v>10520</v>
      </c>
      <c r="H13" s="59">
        <v>9000</v>
      </c>
      <c r="I13" s="59">
        <v>11053.370786516854</v>
      </c>
      <c r="J13" s="59">
        <v>15142.857142857143</v>
      </c>
      <c r="K13" s="59"/>
      <c r="L13" s="59">
        <v>10893.708306969176</v>
      </c>
    </row>
    <row r="14" spans="2:13">
      <c r="B14" s="62">
        <v>44511</v>
      </c>
      <c r="C14" s="59">
        <v>11075.431654676258</v>
      </c>
      <c r="D14" s="59">
        <v>11750</v>
      </c>
      <c r="E14" s="59"/>
      <c r="F14" s="59">
        <v>10346.965317919075</v>
      </c>
      <c r="G14" s="59">
        <v>10735</v>
      </c>
      <c r="H14" s="59">
        <v>9000</v>
      </c>
      <c r="I14" s="59">
        <v>9985.6908724155328</v>
      </c>
      <c r="J14" s="59">
        <v>13600</v>
      </c>
      <c r="K14" s="59"/>
      <c r="L14" s="59">
        <v>10842.399595775199</v>
      </c>
    </row>
    <row r="15" spans="2:13">
      <c r="B15" s="62">
        <v>44512</v>
      </c>
      <c r="C15" s="59">
        <v>11000.41121495327</v>
      </c>
      <c r="D15" s="59">
        <v>11750</v>
      </c>
      <c r="E15" s="59">
        <v>11000</v>
      </c>
      <c r="F15" s="59">
        <v>10374.944444444445</v>
      </c>
      <c r="G15" s="59"/>
      <c r="H15" s="59">
        <v>10000</v>
      </c>
      <c r="I15" s="59">
        <v>10379.885542168675</v>
      </c>
      <c r="J15" s="59">
        <v>13000</v>
      </c>
      <c r="K15" s="59"/>
      <c r="L15" s="59">
        <v>10873.021501586183</v>
      </c>
    </row>
    <row r="16" spans="2:13">
      <c r="B16" s="62">
        <v>44515</v>
      </c>
      <c r="C16" s="59">
        <v>10967.439024390244</v>
      </c>
      <c r="D16" s="59">
        <v>11750</v>
      </c>
      <c r="E16" s="59"/>
      <c r="F16" s="59">
        <v>10132.584951456311</v>
      </c>
      <c r="G16" s="59">
        <v>11000</v>
      </c>
      <c r="H16" s="59">
        <v>10333.333333333334</v>
      </c>
      <c r="I16" s="59">
        <v>9177</v>
      </c>
      <c r="J16" s="59">
        <v>13521.739130434782</v>
      </c>
      <c r="K16" s="59"/>
      <c r="L16" s="59">
        <v>10885.65965485551</v>
      </c>
    </row>
    <row r="17" spans="2:12">
      <c r="B17" s="62">
        <v>44516</v>
      </c>
      <c r="C17" s="59">
        <v>11524.670283806345</v>
      </c>
      <c r="D17" s="59">
        <v>11590.763636363636</v>
      </c>
      <c r="E17" s="59"/>
      <c r="F17" s="59">
        <v>11545.214477211795</v>
      </c>
      <c r="G17" s="59">
        <v>12000</v>
      </c>
      <c r="H17" s="59">
        <v>9961.1111111111113</v>
      </c>
      <c r="I17" s="59">
        <v>9194</v>
      </c>
      <c r="J17" s="59">
        <v>15500</v>
      </c>
      <c r="K17" s="59"/>
      <c r="L17" s="59">
        <v>11490.201713395638</v>
      </c>
    </row>
    <row r="18" spans="2:12">
      <c r="B18" s="62">
        <v>44517</v>
      </c>
      <c r="C18" s="59">
        <v>11832.464940668824</v>
      </c>
      <c r="D18" s="59">
        <v>11750</v>
      </c>
      <c r="E18" s="59">
        <v>11000</v>
      </c>
      <c r="F18" s="59">
        <v>11117.377049180328</v>
      </c>
      <c r="G18" s="59"/>
      <c r="H18" s="59">
        <v>10435.411764705883</v>
      </c>
      <c r="I18" s="59">
        <v>9241</v>
      </c>
      <c r="J18" s="59">
        <v>13153.846153846154</v>
      </c>
      <c r="K18" s="59"/>
      <c r="L18" s="59">
        <v>11374.266282676119</v>
      </c>
    </row>
    <row r="19" spans="2:12">
      <c r="B19" s="62">
        <v>44518</v>
      </c>
      <c r="C19" s="59">
        <v>11341.694560669455</v>
      </c>
      <c r="D19" s="59">
        <v>11750</v>
      </c>
      <c r="E19" s="59">
        <v>11000</v>
      </c>
      <c r="F19" s="59">
        <v>10642.857142857143</v>
      </c>
      <c r="G19" s="59">
        <v>10513.513513513513</v>
      </c>
      <c r="H19" s="59"/>
      <c r="I19" s="59">
        <v>9828.8938679245275</v>
      </c>
      <c r="J19" s="59">
        <v>12555.555555555555</v>
      </c>
      <c r="K19" s="59"/>
      <c r="L19" s="59">
        <v>10981.042486583185</v>
      </c>
    </row>
    <row r="20" spans="2:12">
      <c r="B20" s="62">
        <v>44519</v>
      </c>
      <c r="C20" s="59">
        <v>11185.893909626719</v>
      </c>
      <c r="D20" s="59">
        <v>11750</v>
      </c>
      <c r="E20" s="59"/>
      <c r="F20" s="59">
        <v>9800</v>
      </c>
      <c r="G20" s="59">
        <v>10404</v>
      </c>
      <c r="H20" s="59">
        <v>11409</v>
      </c>
      <c r="I20" s="59">
        <v>9763.5207667731629</v>
      </c>
      <c r="J20" s="59">
        <v>13000</v>
      </c>
      <c r="K20" s="59"/>
      <c r="L20" s="59">
        <v>11034.777349768876</v>
      </c>
    </row>
    <row r="21" spans="2:12">
      <c r="B21" s="62">
        <v>44522</v>
      </c>
      <c r="C21" s="59">
        <v>12015.870967741936</v>
      </c>
      <c r="D21" s="59">
        <v>11750</v>
      </c>
      <c r="E21" s="59">
        <v>11429</v>
      </c>
      <c r="F21" s="59">
        <v>11541.992031872511</v>
      </c>
      <c r="G21" s="59"/>
      <c r="H21" s="59">
        <v>9000</v>
      </c>
      <c r="I21" s="59">
        <v>11557.73556231003</v>
      </c>
      <c r="J21" s="59">
        <v>11285.714285714286</v>
      </c>
      <c r="K21" s="59"/>
      <c r="L21" s="59">
        <v>11542.895002523977</v>
      </c>
    </row>
    <row r="22" spans="2:12">
      <c r="B22" s="62">
        <v>44523</v>
      </c>
      <c r="C22" s="59">
        <v>10677.538531278331</v>
      </c>
      <c r="D22" s="59">
        <v>11593.708333333334</v>
      </c>
      <c r="E22" s="59"/>
      <c r="F22" s="59">
        <v>10822.619047619048</v>
      </c>
      <c r="G22" s="59"/>
      <c r="H22" s="59">
        <v>11176</v>
      </c>
      <c r="I22" s="59">
        <v>9828.9185667752445</v>
      </c>
      <c r="J22" s="59">
        <v>12100</v>
      </c>
      <c r="K22" s="59"/>
      <c r="L22" s="59">
        <v>10881.439928057554</v>
      </c>
    </row>
    <row r="23" spans="2:12">
      <c r="B23" s="62">
        <v>44524</v>
      </c>
      <c r="C23" s="59">
        <v>11589.569093610698</v>
      </c>
      <c r="D23" s="59">
        <v>10982.578947368422</v>
      </c>
      <c r="E23" s="59"/>
      <c r="F23" s="59">
        <v>10500</v>
      </c>
      <c r="G23" s="59">
        <v>10684</v>
      </c>
      <c r="H23" s="59"/>
      <c r="I23" s="59">
        <v>9627.6197939991052</v>
      </c>
      <c r="J23" s="59">
        <v>13533</v>
      </c>
      <c r="K23" s="59"/>
      <c r="L23" s="59">
        <v>10831.280204681134</v>
      </c>
    </row>
    <row r="24" spans="2:12">
      <c r="B24" s="62">
        <v>44525</v>
      </c>
      <c r="C24" s="59">
        <v>11770.89016511127</v>
      </c>
      <c r="D24" s="59">
        <v>12217.241379310344</v>
      </c>
      <c r="E24" s="59"/>
      <c r="F24" s="59">
        <v>10679.68</v>
      </c>
      <c r="G24" s="59">
        <v>10735</v>
      </c>
      <c r="H24" s="59"/>
      <c r="I24" s="59">
        <v>8374.2982456140344</v>
      </c>
      <c r="J24" s="59">
        <v>11733.333333333334</v>
      </c>
      <c r="K24" s="59"/>
      <c r="L24" s="59">
        <v>11386.430395913154</v>
      </c>
    </row>
    <row r="25" spans="2:12">
      <c r="B25" s="62">
        <v>44526</v>
      </c>
      <c r="C25" s="59">
        <v>11463.699515347334</v>
      </c>
      <c r="D25" s="59">
        <v>12500</v>
      </c>
      <c r="E25" s="59"/>
      <c r="F25" s="59">
        <v>10509.279279279279</v>
      </c>
      <c r="G25" s="59"/>
      <c r="H25" s="59"/>
      <c r="I25" s="59">
        <v>9569.6462264150941</v>
      </c>
      <c r="J25" s="59">
        <v>11750</v>
      </c>
      <c r="K25" s="59"/>
      <c r="L25" s="59">
        <v>11166.077661431065</v>
      </c>
    </row>
    <row r="26" spans="2:12">
      <c r="B26" s="62">
        <v>44529</v>
      </c>
      <c r="C26" s="59">
        <v>11250.4</v>
      </c>
      <c r="D26" s="59">
        <v>12500</v>
      </c>
      <c r="E26" s="59"/>
      <c r="F26" s="59">
        <v>10238.255033557047</v>
      </c>
      <c r="G26" s="59">
        <v>9724</v>
      </c>
      <c r="H26" s="59">
        <v>10342.052631578947</v>
      </c>
      <c r="I26" s="59">
        <v>10186.710622710623</v>
      </c>
      <c r="J26" s="59">
        <v>11433.6</v>
      </c>
      <c r="K26" s="59"/>
      <c r="L26" s="59">
        <v>10830.864269706713</v>
      </c>
    </row>
    <row r="27" spans="2:12">
      <c r="B27" s="62">
        <v>44530</v>
      </c>
      <c r="C27" s="59">
        <v>11141.551071878941</v>
      </c>
      <c r="D27" s="59">
        <v>12123.919308357348</v>
      </c>
      <c r="E27" s="59"/>
      <c r="F27" s="59">
        <v>11062.125</v>
      </c>
      <c r="G27" s="59"/>
      <c r="H27" s="59">
        <v>10322.4</v>
      </c>
      <c r="I27" s="59">
        <v>10156.692771084337</v>
      </c>
      <c r="J27" s="59">
        <v>11500</v>
      </c>
      <c r="K27" s="59"/>
      <c r="L27" s="59">
        <v>10972.474388555607</v>
      </c>
    </row>
    <row r="28" spans="2:12">
      <c r="B28" s="62">
        <v>44531</v>
      </c>
      <c r="C28" s="59">
        <v>10199.105022831051</v>
      </c>
      <c r="D28" s="59">
        <v>12500</v>
      </c>
      <c r="E28" s="59"/>
      <c r="F28" s="59">
        <v>9393.3606557377043</v>
      </c>
      <c r="G28" s="59">
        <v>8478</v>
      </c>
      <c r="H28" s="59">
        <v>8000</v>
      </c>
      <c r="I28" s="59">
        <v>9264.1847133757965</v>
      </c>
      <c r="J28" s="59">
        <v>11752.741935483871</v>
      </c>
      <c r="K28" s="59">
        <v>9854</v>
      </c>
      <c r="L28" s="59">
        <v>10031.689775367931</v>
      </c>
    </row>
    <row r="29" spans="2:12">
      <c r="B29" s="62">
        <v>44532</v>
      </c>
      <c r="C29" s="59">
        <v>10022.277323420074</v>
      </c>
      <c r="D29" s="59">
        <v>12500</v>
      </c>
      <c r="E29" s="59">
        <v>9000</v>
      </c>
      <c r="F29" s="59">
        <v>10564.588235294117</v>
      </c>
      <c r="G29" s="59">
        <v>8435</v>
      </c>
      <c r="H29" s="59">
        <v>8000</v>
      </c>
      <c r="I29" s="59">
        <v>9435.09243697479</v>
      </c>
      <c r="J29" s="59">
        <v>10095.238095238095</v>
      </c>
      <c r="K29" s="59">
        <v>10318</v>
      </c>
      <c r="L29" s="59">
        <v>9924.9803056027158</v>
      </c>
    </row>
    <row r="30" spans="2:12">
      <c r="B30" s="62">
        <v>44533</v>
      </c>
      <c r="C30" s="59">
        <v>10408.515831134564</v>
      </c>
      <c r="D30" s="59">
        <v>12500</v>
      </c>
      <c r="E30" s="59">
        <v>9000</v>
      </c>
      <c r="F30" s="59">
        <v>9250</v>
      </c>
      <c r="G30" s="59"/>
      <c r="H30" s="59">
        <v>9706.7999999999993</v>
      </c>
      <c r="I30" s="59">
        <v>9603.7735849056608</v>
      </c>
      <c r="J30" s="59">
        <v>11280</v>
      </c>
      <c r="K30" s="59">
        <v>10385</v>
      </c>
      <c r="L30" s="59">
        <v>10383.089689265536</v>
      </c>
    </row>
    <row r="31" spans="2:12">
      <c r="B31" s="62">
        <v>44536</v>
      </c>
      <c r="C31" s="59">
        <v>10578.385542168675</v>
      </c>
      <c r="D31" s="59"/>
      <c r="E31" s="59">
        <v>9931.0344827586214</v>
      </c>
      <c r="F31" s="59">
        <v>8750</v>
      </c>
      <c r="G31" s="59">
        <v>9353</v>
      </c>
      <c r="H31" s="59">
        <v>8000</v>
      </c>
      <c r="I31" s="59">
        <v>8853.8405315614618</v>
      </c>
      <c r="J31" s="59">
        <v>10000</v>
      </c>
      <c r="K31" s="59">
        <v>10364</v>
      </c>
      <c r="L31" s="59">
        <v>9908.9285348098019</v>
      </c>
    </row>
    <row r="32" spans="2:12">
      <c r="B32" s="62">
        <v>44537</v>
      </c>
      <c r="C32" s="59">
        <v>10272.136727272728</v>
      </c>
      <c r="D32" s="59"/>
      <c r="E32" s="59">
        <v>9368</v>
      </c>
      <c r="F32" s="59">
        <v>9250</v>
      </c>
      <c r="G32" s="59">
        <v>8803</v>
      </c>
      <c r="H32" s="59">
        <v>8000</v>
      </c>
      <c r="I32" s="59">
        <v>8609.4357459379607</v>
      </c>
      <c r="J32" s="59">
        <v>10927.521739130434</v>
      </c>
      <c r="K32" s="59">
        <v>10189</v>
      </c>
      <c r="L32" s="59">
        <v>9659.3133333333335</v>
      </c>
    </row>
    <row r="33" spans="2:12">
      <c r="B33" s="62">
        <v>44539</v>
      </c>
      <c r="C33" s="59">
        <v>10308.194419441945</v>
      </c>
      <c r="D33" s="59">
        <v>10051.153846153846</v>
      </c>
      <c r="E33" s="59"/>
      <c r="F33" s="59">
        <v>9151.4322916666661</v>
      </c>
      <c r="G33" s="59"/>
      <c r="H33" s="59"/>
      <c r="I33" s="59">
        <v>7239.713541666667</v>
      </c>
      <c r="J33" s="59">
        <v>11700</v>
      </c>
      <c r="K33" s="59">
        <v>9439.9076923076918</v>
      </c>
      <c r="L33" s="59">
        <v>9797.9612310151879</v>
      </c>
    </row>
    <row r="34" spans="2:12">
      <c r="B34" s="62">
        <v>44540</v>
      </c>
      <c r="C34" s="59">
        <v>10427.225244831339</v>
      </c>
      <c r="D34" s="59">
        <v>11500</v>
      </c>
      <c r="E34" s="59"/>
      <c r="F34" s="59">
        <v>9135.6855670103087</v>
      </c>
      <c r="G34" s="59">
        <v>7762</v>
      </c>
      <c r="H34" s="59">
        <v>8000</v>
      </c>
      <c r="I34" s="59">
        <v>8242.5891472868225</v>
      </c>
      <c r="J34" s="59">
        <v>11294.117647058823</v>
      </c>
      <c r="K34" s="59"/>
      <c r="L34" s="59">
        <v>9633.3028594442203</v>
      </c>
    </row>
    <row r="35" spans="2:12">
      <c r="B35" s="62">
        <v>44543</v>
      </c>
      <c r="C35" s="59">
        <v>9874.9599999999991</v>
      </c>
      <c r="D35" s="59">
        <v>8690</v>
      </c>
      <c r="E35" s="59"/>
      <c r="F35" s="59">
        <v>9841.7368421052633</v>
      </c>
      <c r="G35" s="59"/>
      <c r="H35" s="59">
        <v>12000</v>
      </c>
      <c r="I35" s="59">
        <v>8490</v>
      </c>
      <c r="J35" s="59">
        <v>11432.9</v>
      </c>
      <c r="K35" s="192">
        <v>10381</v>
      </c>
      <c r="L35" s="144">
        <v>9820.21022455805</v>
      </c>
    </row>
    <row r="36" spans="2:12" ht="69" customHeight="1">
      <c r="B36" s="319" t="s">
        <v>79</v>
      </c>
      <c r="C36" s="319"/>
      <c r="D36" s="319"/>
      <c r="E36" s="319"/>
      <c r="F36" s="319"/>
      <c r="G36" s="319"/>
      <c r="H36" s="319"/>
      <c r="I36" s="319"/>
      <c r="J36" s="319"/>
      <c r="K36" s="319"/>
      <c r="L36" s="319"/>
    </row>
  </sheetData>
  <mergeCells count="4">
    <mergeCell ref="B36:L36"/>
    <mergeCell ref="B2:L2"/>
    <mergeCell ref="B3:L3"/>
    <mergeCell ref="B4:L4"/>
  </mergeCells>
  <hyperlinks>
    <hyperlink ref="M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0" zoomScaleNormal="80" zoomScaleSheetLayoutView="80" workbookViewId="0"/>
  </sheetViews>
  <sheetFormatPr baseColWidth="10" defaultColWidth="10.81640625" defaultRowHeight="12.5"/>
  <cols>
    <col min="1" max="1" width="1.81640625" style="26" customWidth="1"/>
    <col min="2" max="2" width="12.26953125" style="26" customWidth="1"/>
    <col min="3" max="3" width="10.36328125" style="36" customWidth="1"/>
    <col min="4" max="4" width="12.36328125" style="36" customWidth="1"/>
    <col min="5" max="5" width="10" style="36" customWidth="1"/>
    <col min="6" max="6" width="12.81640625" style="26" customWidth="1"/>
    <col min="7" max="7" width="15.7265625" style="26" customWidth="1"/>
    <col min="8" max="8" width="12.36328125" style="26" customWidth="1"/>
    <col min="9" max="9" width="14.26953125" style="26" customWidth="1"/>
    <col min="10" max="10" width="15" style="26" customWidth="1"/>
    <col min="11" max="11" width="12.36328125" style="26" customWidth="1"/>
    <col min="12" max="12" width="14.1796875" style="26" customWidth="1"/>
    <col min="13" max="13" width="12.26953125" style="26" customWidth="1"/>
    <col min="14" max="14" width="1.81640625" style="26" customWidth="1"/>
    <col min="15" max="16384" width="10.81640625" style="26"/>
  </cols>
  <sheetData>
    <row r="1" spans="2:15" ht="4.5" customHeight="1">
      <c r="B1" s="118"/>
      <c r="F1" s="118"/>
      <c r="G1" s="118"/>
      <c r="H1" s="118"/>
      <c r="I1" s="118"/>
      <c r="J1" s="118"/>
      <c r="K1" s="118"/>
      <c r="L1" s="118"/>
      <c r="M1" s="118"/>
      <c r="N1" s="118"/>
      <c r="O1" s="118"/>
    </row>
    <row r="2" spans="2:15" ht="13">
      <c r="B2" s="318" t="s">
        <v>80</v>
      </c>
      <c r="C2" s="318"/>
      <c r="D2" s="318"/>
      <c r="E2" s="318"/>
      <c r="F2" s="318"/>
      <c r="G2" s="318"/>
      <c r="H2" s="318"/>
      <c r="I2" s="318"/>
      <c r="J2" s="318"/>
      <c r="K2" s="318"/>
      <c r="L2" s="318"/>
      <c r="M2" s="318"/>
      <c r="N2" s="198"/>
      <c r="O2" s="28" t="s">
        <v>7</v>
      </c>
    </row>
    <row r="3" spans="2:15" ht="13">
      <c r="B3" s="318" t="s">
        <v>26</v>
      </c>
      <c r="C3" s="318"/>
      <c r="D3" s="318"/>
      <c r="E3" s="318"/>
      <c r="F3" s="318"/>
      <c r="G3" s="318"/>
      <c r="H3" s="318"/>
      <c r="I3" s="318"/>
      <c r="J3" s="318"/>
      <c r="K3" s="318"/>
      <c r="L3" s="318"/>
      <c r="M3" s="318"/>
      <c r="N3" s="198"/>
      <c r="O3" s="118"/>
    </row>
    <row r="4" spans="2:15" ht="13">
      <c r="B4" s="318" t="s">
        <v>49</v>
      </c>
      <c r="C4" s="318"/>
      <c r="D4" s="318"/>
      <c r="E4" s="318"/>
      <c r="F4" s="318"/>
      <c r="G4" s="318"/>
      <c r="H4" s="318"/>
      <c r="I4" s="318"/>
      <c r="J4" s="318"/>
      <c r="K4" s="318"/>
      <c r="L4" s="318"/>
      <c r="M4" s="318"/>
      <c r="N4" s="198"/>
      <c r="O4" s="118"/>
    </row>
    <row r="5" spans="2:15" ht="43.75" customHeight="1">
      <c r="B5" s="217" t="s">
        <v>81</v>
      </c>
      <c r="C5" s="218" t="s">
        <v>82</v>
      </c>
      <c r="D5" s="218" t="s">
        <v>83</v>
      </c>
      <c r="E5" s="218" t="s">
        <v>84</v>
      </c>
      <c r="F5" s="218" t="s">
        <v>85</v>
      </c>
      <c r="G5" s="218" t="s">
        <v>86</v>
      </c>
      <c r="H5" s="218" t="s">
        <v>87</v>
      </c>
      <c r="I5" s="218" t="s">
        <v>88</v>
      </c>
      <c r="J5" s="218" t="s">
        <v>89</v>
      </c>
      <c r="K5" s="218" t="s">
        <v>90</v>
      </c>
      <c r="L5" s="218" t="s">
        <v>91</v>
      </c>
      <c r="M5" s="218" t="s">
        <v>78</v>
      </c>
      <c r="N5" s="75"/>
      <c r="O5" s="118"/>
    </row>
    <row r="6" spans="2:15">
      <c r="B6" s="60">
        <v>44498</v>
      </c>
      <c r="C6" s="61">
        <v>14500</v>
      </c>
      <c r="D6" s="61">
        <v>12250</v>
      </c>
      <c r="E6" s="61">
        <v>9889.5234657039709</v>
      </c>
      <c r="F6" s="61">
        <v>10595.718085106382</v>
      </c>
      <c r="G6" s="61">
        <v>10584.811320754718</v>
      </c>
      <c r="H6" s="61">
        <v>10000</v>
      </c>
      <c r="I6" s="61">
        <v>7750</v>
      </c>
      <c r="J6" s="61">
        <v>10451.524390243903</v>
      </c>
      <c r="K6" s="61">
        <v>9833.3333333333339</v>
      </c>
      <c r="L6" s="61">
        <v>13000</v>
      </c>
      <c r="M6" s="61">
        <v>10831.549793836048</v>
      </c>
      <c r="N6" s="76"/>
      <c r="O6" s="118"/>
    </row>
    <row r="7" spans="2:15">
      <c r="B7" s="60">
        <v>44502</v>
      </c>
      <c r="C7" s="61"/>
      <c r="D7" s="61">
        <v>12250</v>
      </c>
      <c r="E7" s="61">
        <v>10299.446808510638</v>
      </c>
      <c r="F7" s="61">
        <v>10986.518918918919</v>
      </c>
      <c r="G7" s="61">
        <v>9693.4826883910391</v>
      </c>
      <c r="H7" s="61">
        <v>10000</v>
      </c>
      <c r="I7" s="61">
        <v>7500</v>
      </c>
      <c r="J7" s="61">
        <v>11666.285714285714</v>
      </c>
      <c r="K7" s="61">
        <v>12214.571428571429</v>
      </c>
      <c r="L7" s="61">
        <v>13230.76923076923</v>
      </c>
      <c r="M7" s="61">
        <v>11070.348191881918</v>
      </c>
      <c r="N7" s="76"/>
      <c r="O7" s="118"/>
    </row>
    <row r="8" spans="2:15">
      <c r="B8" s="60">
        <v>44503</v>
      </c>
      <c r="C8" s="61"/>
      <c r="D8" s="61">
        <v>11900</v>
      </c>
      <c r="E8" s="61">
        <v>9749.9711538461543</v>
      </c>
      <c r="F8" s="61">
        <v>9736.8025078369901</v>
      </c>
      <c r="G8" s="61">
        <v>10346.153846153846</v>
      </c>
      <c r="H8" s="61">
        <v>9571.4285714285706</v>
      </c>
      <c r="I8" s="61">
        <v>7500</v>
      </c>
      <c r="J8" s="61"/>
      <c r="K8" s="61">
        <v>11944.444444444445</v>
      </c>
      <c r="L8" s="61">
        <v>10000</v>
      </c>
      <c r="M8" s="61">
        <v>10033.291867954911</v>
      </c>
      <c r="N8" s="76"/>
      <c r="O8" s="118"/>
    </row>
    <row r="9" spans="2:15">
      <c r="B9" s="60">
        <v>44504</v>
      </c>
      <c r="C9" s="61"/>
      <c r="D9" s="61">
        <v>12250</v>
      </c>
      <c r="E9" s="61">
        <v>10198.51282051282</v>
      </c>
      <c r="F9" s="61">
        <v>9248.0290046143709</v>
      </c>
      <c r="G9" s="61">
        <v>10298.879180151025</v>
      </c>
      <c r="H9" s="61">
        <v>10000</v>
      </c>
      <c r="I9" s="61">
        <v>7500</v>
      </c>
      <c r="J9" s="61">
        <v>10556</v>
      </c>
      <c r="K9" s="61">
        <v>9135.6407766990287</v>
      </c>
      <c r="L9" s="61">
        <v>13500</v>
      </c>
      <c r="M9" s="61">
        <v>9720.658118940697</v>
      </c>
      <c r="N9" s="76"/>
      <c r="O9" s="118"/>
    </row>
    <row r="10" spans="2:15">
      <c r="B10" s="60">
        <v>44505</v>
      </c>
      <c r="C10" s="61"/>
      <c r="D10" s="61">
        <v>12019.23076923077</v>
      </c>
      <c r="E10" s="61">
        <v>10472</v>
      </c>
      <c r="F10" s="61">
        <v>9970.7058823529405</v>
      </c>
      <c r="G10" s="61">
        <v>10335.163934426229</v>
      </c>
      <c r="H10" s="61">
        <v>10000</v>
      </c>
      <c r="I10" s="61">
        <v>7500</v>
      </c>
      <c r="J10" s="61">
        <v>10937.9375</v>
      </c>
      <c r="K10" s="61">
        <v>10769.23076923077</v>
      </c>
      <c r="L10" s="61">
        <v>9000</v>
      </c>
      <c r="M10" s="61">
        <v>10550.71178253457</v>
      </c>
      <c r="N10" s="76"/>
      <c r="O10" s="118"/>
    </row>
    <row r="11" spans="2:15">
      <c r="B11" s="58">
        <v>44508</v>
      </c>
      <c r="C11" s="59"/>
      <c r="D11" s="59">
        <v>11750</v>
      </c>
      <c r="E11" s="59">
        <v>9245</v>
      </c>
      <c r="F11" s="59">
        <v>10985.011904761905</v>
      </c>
      <c r="G11" s="59">
        <v>11076.271186440677</v>
      </c>
      <c r="H11" s="59">
        <v>10000</v>
      </c>
      <c r="I11" s="59">
        <v>7500</v>
      </c>
      <c r="J11" s="59"/>
      <c r="K11" s="59">
        <v>8698.8811188811196</v>
      </c>
      <c r="L11" s="59">
        <v>16000</v>
      </c>
      <c r="M11" s="59">
        <v>10796.760391198044</v>
      </c>
      <c r="N11" s="76"/>
      <c r="O11" s="27"/>
    </row>
    <row r="12" spans="2:15">
      <c r="B12" s="58">
        <v>44509</v>
      </c>
      <c r="C12" s="59"/>
      <c r="D12" s="59">
        <v>11750</v>
      </c>
      <c r="E12" s="59">
        <v>9000</v>
      </c>
      <c r="F12" s="59">
        <v>10943.446078431372</v>
      </c>
      <c r="G12" s="59">
        <v>10768.656716417911</v>
      </c>
      <c r="H12" s="59">
        <v>9000</v>
      </c>
      <c r="I12" s="59">
        <v>7500</v>
      </c>
      <c r="J12" s="59"/>
      <c r="K12" s="59">
        <v>8237.8095238095229</v>
      </c>
      <c r="L12" s="59">
        <v>12250</v>
      </c>
      <c r="M12" s="59">
        <v>10584.088320042887</v>
      </c>
      <c r="N12" s="76"/>
      <c r="O12" s="118"/>
    </row>
    <row r="13" spans="2:15">
      <c r="B13" s="58">
        <v>44510</v>
      </c>
      <c r="C13" s="59"/>
      <c r="D13" s="59">
        <v>11750</v>
      </c>
      <c r="E13" s="59">
        <v>9257</v>
      </c>
      <c r="F13" s="59">
        <v>10889.930769230768</v>
      </c>
      <c r="G13" s="59">
        <v>10860.927152317881</v>
      </c>
      <c r="H13" s="59">
        <v>9000</v>
      </c>
      <c r="I13" s="59">
        <v>7500</v>
      </c>
      <c r="J13" s="59"/>
      <c r="K13" s="59">
        <v>8652.173913043478</v>
      </c>
      <c r="L13" s="59">
        <v>16000</v>
      </c>
      <c r="M13" s="59">
        <v>10893.708306969176</v>
      </c>
      <c r="N13" s="76"/>
      <c r="O13" s="118"/>
    </row>
    <row r="14" spans="2:15">
      <c r="B14" s="58">
        <v>44511</v>
      </c>
      <c r="C14" s="59"/>
      <c r="D14" s="59">
        <v>11750</v>
      </c>
      <c r="E14" s="59">
        <v>9318.9130434782601</v>
      </c>
      <c r="F14" s="59">
        <v>10992.507462686568</v>
      </c>
      <c r="G14" s="59">
        <v>10878.504672897196</v>
      </c>
      <c r="H14" s="59">
        <v>9000</v>
      </c>
      <c r="I14" s="59">
        <v>7500</v>
      </c>
      <c r="J14" s="59"/>
      <c r="K14" s="59">
        <v>9095.2380952380954</v>
      </c>
      <c r="L14" s="59">
        <v>13600</v>
      </c>
      <c r="M14" s="59">
        <v>10842.399595775199</v>
      </c>
      <c r="N14" s="76"/>
      <c r="O14" s="118"/>
    </row>
    <row r="15" spans="2:15">
      <c r="B15" s="58">
        <v>44512</v>
      </c>
      <c r="C15" s="59"/>
      <c r="D15" s="59">
        <v>11750</v>
      </c>
      <c r="E15" s="59">
        <v>9242</v>
      </c>
      <c r="F15" s="59">
        <v>10969.77027027027</v>
      </c>
      <c r="G15" s="59">
        <v>10729.166666666666</v>
      </c>
      <c r="H15" s="59">
        <v>9500</v>
      </c>
      <c r="I15" s="59">
        <v>7250</v>
      </c>
      <c r="J15" s="59">
        <v>11750</v>
      </c>
      <c r="K15" s="59">
        <v>8625</v>
      </c>
      <c r="L15" s="59">
        <v>8500</v>
      </c>
      <c r="M15" s="59">
        <v>10873.021501586183</v>
      </c>
      <c r="N15" s="76"/>
      <c r="O15" s="118"/>
    </row>
    <row r="16" spans="2:15">
      <c r="B16" s="58">
        <v>44515</v>
      </c>
      <c r="C16" s="59"/>
      <c r="D16" s="59">
        <v>11750</v>
      </c>
      <c r="E16" s="59">
        <v>9177</v>
      </c>
      <c r="F16" s="59">
        <v>10965.784061696659</v>
      </c>
      <c r="G16" s="59">
        <v>9768.6567164179105</v>
      </c>
      <c r="H16" s="59">
        <v>10000</v>
      </c>
      <c r="I16" s="59">
        <v>7250</v>
      </c>
      <c r="J16" s="59"/>
      <c r="K16" s="59">
        <v>11195.488721804511</v>
      </c>
      <c r="L16" s="59">
        <v>15000</v>
      </c>
      <c r="M16" s="59">
        <v>10885.65965485551</v>
      </c>
      <c r="N16" s="76"/>
      <c r="O16" s="118"/>
    </row>
    <row r="17" spans="2:15">
      <c r="B17" s="58">
        <v>44516</v>
      </c>
      <c r="C17" s="59"/>
      <c r="D17" s="59">
        <v>11750</v>
      </c>
      <c r="E17" s="59">
        <v>9194</v>
      </c>
      <c r="F17" s="59">
        <v>11750.372307692307</v>
      </c>
      <c r="G17" s="59">
        <v>10381.355932203391</v>
      </c>
      <c r="H17" s="59">
        <v>10000</v>
      </c>
      <c r="I17" s="59">
        <v>7250</v>
      </c>
      <c r="J17" s="59">
        <v>10999.9375</v>
      </c>
      <c r="K17" s="59">
        <v>12655</v>
      </c>
      <c r="L17" s="59">
        <v>15500</v>
      </c>
      <c r="M17" s="59">
        <v>11490.201713395638</v>
      </c>
      <c r="N17" s="76"/>
      <c r="O17" s="118"/>
    </row>
    <row r="18" spans="2:15">
      <c r="B18" s="58">
        <v>44517</v>
      </c>
      <c r="C18" s="59"/>
      <c r="D18" s="59">
        <v>11750</v>
      </c>
      <c r="E18" s="59">
        <v>9241</v>
      </c>
      <c r="F18" s="59">
        <v>11572.604430379746</v>
      </c>
      <c r="G18" s="59">
        <v>10860</v>
      </c>
      <c r="H18" s="59">
        <v>9000</v>
      </c>
      <c r="I18" s="59">
        <v>11500</v>
      </c>
      <c r="J18" s="59">
        <v>12545</v>
      </c>
      <c r="K18" s="59">
        <v>12600</v>
      </c>
      <c r="L18" s="59">
        <v>15000</v>
      </c>
      <c r="M18" s="59">
        <v>11374.266282676119</v>
      </c>
      <c r="N18" s="76"/>
      <c r="O18" s="118"/>
    </row>
    <row r="19" spans="2:15">
      <c r="B19" s="58">
        <v>44518</v>
      </c>
      <c r="C19" s="59"/>
      <c r="D19" s="59">
        <v>11750</v>
      </c>
      <c r="E19" s="59">
        <v>9439</v>
      </c>
      <c r="F19" s="59">
        <v>11476.434108527132</v>
      </c>
      <c r="G19" s="59">
        <v>10669.491525423729</v>
      </c>
      <c r="H19" s="59">
        <v>9324.3243243243251</v>
      </c>
      <c r="I19" s="59">
        <v>11500</v>
      </c>
      <c r="J19" s="59"/>
      <c r="K19" s="59">
        <v>9539.0625</v>
      </c>
      <c r="L19" s="59">
        <v>14000</v>
      </c>
      <c r="M19" s="59">
        <v>10981.042486583185</v>
      </c>
      <c r="N19" s="76"/>
      <c r="O19" s="118"/>
    </row>
    <row r="20" spans="2:15">
      <c r="B20" s="58">
        <v>44519</v>
      </c>
      <c r="C20" s="59"/>
      <c r="D20" s="59">
        <v>11750</v>
      </c>
      <c r="E20" s="59">
        <v>9674</v>
      </c>
      <c r="F20" s="59">
        <v>11269.461538461539</v>
      </c>
      <c r="G20" s="59">
        <v>10381.355932203391</v>
      </c>
      <c r="H20" s="59">
        <v>9500</v>
      </c>
      <c r="I20" s="59">
        <v>9500</v>
      </c>
      <c r="J20" s="59">
        <v>11444</v>
      </c>
      <c r="K20" s="59">
        <v>10020.666666666666</v>
      </c>
      <c r="L20" s="59">
        <v>14000</v>
      </c>
      <c r="M20" s="59">
        <v>11034.777349768876</v>
      </c>
      <c r="N20" s="76"/>
      <c r="O20" s="118"/>
    </row>
    <row r="21" spans="2:15">
      <c r="B21" s="58">
        <v>44522</v>
      </c>
      <c r="C21" s="59"/>
      <c r="D21" s="59">
        <v>11750</v>
      </c>
      <c r="E21" s="59">
        <v>9155</v>
      </c>
      <c r="F21" s="59">
        <v>12140.688212927756</v>
      </c>
      <c r="G21" s="59">
        <v>10860</v>
      </c>
      <c r="H21" s="59">
        <v>9500</v>
      </c>
      <c r="I21" s="59">
        <v>9250</v>
      </c>
      <c r="J21" s="59"/>
      <c r="K21" s="59">
        <v>9166.6666666666661</v>
      </c>
      <c r="L21" s="59">
        <v>13000</v>
      </c>
      <c r="M21" s="59">
        <v>11542.895002523977</v>
      </c>
      <c r="N21" s="76"/>
      <c r="O21" s="118"/>
    </row>
    <row r="22" spans="2:15">
      <c r="B22" s="58">
        <v>44523</v>
      </c>
      <c r="C22" s="59"/>
      <c r="D22" s="59">
        <v>11750</v>
      </c>
      <c r="E22" s="59">
        <v>9254</v>
      </c>
      <c r="F22" s="59">
        <v>10986.893333333333</v>
      </c>
      <c r="G22" s="59">
        <v>10381.355932203391</v>
      </c>
      <c r="H22" s="59">
        <v>9000</v>
      </c>
      <c r="I22" s="59">
        <v>9250</v>
      </c>
      <c r="J22" s="59">
        <v>10500</v>
      </c>
      <c r="K22" s="59">
        <v>10000</v>
      </c>
      <c r="L22" s="59">
        <v>13500</v>
      </c>
      <c r="M22" s="59">
        <v>10881.439928057554</v>
      </c>
      <c r="N22" s="76"/>
      <c r="O22" s="118"/>
    </row>
    <row r="23" spans="2:15">
      <c r="B23" s="58">
        <v>44524</v>
      </c>
      <c r="C23" s="59"/>
      <c r="D23" s="59">
        <v>12500</v>
      </c>
      <c r="E23" s="59">
        <v>9245</v>
      </c>
      <c r="F23" s="59">
        <v>10962.068728522338</v>
      </c>
      <c r="G23" s="59">
        <v>10878.504672897196</v>
      </c>
      <c r="H23" s="59">
        <v>8000</v>
      </c>
      <c r="I23" s="59">
        <v>9250</v>
      </c>
      <c r="J23" s="59"/>
      <c r="K23" s="59">
        <v>9965.9090909090901</v>
      </c>
      <c r="L23" s="59">
        <v>13533</v>
      </c>
      <c r="M23" s="59">
        <v>10831.280204681134</v>
      </c>
      <c r="N23" s="76"/>
      <c r="O23" s="118"/>
    </row>
    <row r="24" spans="2:15" s="118" customFormat="1">
      <c r="B24" s="58">
        <v>44525</v>
      </c>
      <c r="C24" s="59">
        <v>15500</v>
      </c>
      <c r="D24" s="59">
        <v>12159.09090909091</v>
      </c>
      <c r="E24" s="59">
        <v>9255</v>
      </c>
      <c r="F24" s="59">
        <v>11568.94861660079</v>
      </c>
      <c r="G24" s="59">
        <v>10805.084745762711</v>
      </c>
      <c r="H24" s="59">
        <v>8571.4285714285706</v>
      </c>
      <c r="I24" s="59">
        <v>9250</v>
      </c>
      <c r="J24" s="59"/>
      <c r="K24" s="59">
        <v>10800</v>
      </c>
      <c r="L24" s="59">
        <v>13600</v>
      </c>
      <c r="M24" s="59">
        <v>11386.430395913154</v>
      </c>
      <c r="N24" s="76"/>
    </row>
    <row r="25" spans="2:15">
      <c r="B25" s="58">
        <v>44526</v>
      </c>
      <c r="C25" s="59"/>
      <c r="D25" s="59">
        <v>12144.160583941606</v>
      </c>
      <c r="E25" s="59">
        <v>9155</v>
      </c>
      <c r="F25" s="59">
        <v>11402.066805845512</v>
      </c>
      <c r="G25" s="59">
        <v>10805.084745762711</v>
      </c>
      <c r="H25" s="59">
        <v>8520</v>
      </c>
      <c r="I25" s="59">
        <v>9250</v>
      </c>
      <c r="J25" s="59">
        <v>11500</v>
      </c>
      <c r="K25" s="59">
        <v>10000</v>
      </c>
      <c r="L25" s="59">
        <v>13500</v>
      </c>
      <c r="M25" s="59">
        <v>11166.077661431065</v>
      </c>
      <c r="N25" s="76"/>
      <c r="O25" s="118"/>
    </row>
    <row r="26" spans="2:15" s="118" customFormat="1">
      <c r="B26" s="58">
        <v>44529</v>
      </c>
      <c r="C26" s="59"/>
      <c r="D26" s="59">
        <v>12500</v>
      </c>
      <c r="E26" s="59">
        <v>9264</v>
      </c>
      <c r="F26" s="59">
        <v>11018.666666666666</v>
      </c>
      <c r="G26" s="59">
        <v>10904.494382022473</v>
      </c>
      <c r="H26" s="59">
        <v>8500</v>
      </c>
      <c r="I26" s="59">
        <v>9250</v>
      </c>
      <c r="J26" s="59"/>
      <c r="K26" s="59">
        <v>10917</v>
      </c>
      <c r="L26" s="59">
        <v>13500</v>
      </c>
      <c r="M26" s="59">
        <v>10830.864269706713</v>
      </c>
      <c r="N26" s="76"/>
    </row>
    <row r="27" spans="2:15" s="118" customFormat="1">
      <c r="B27" s="58">
        <v>44530</v>
      </c>
      <c r="C27" s="59"/>
      <c r="D27" s="59">
        <v>12500</v>
      </c>
      <c r="E27" s="59">
        <v>9171</v>
      </c>
      <c r="F27" s="59">
        <v>11315.345482156416</v>
      </c>
      <c r="G27" s="59">
        <v>11381.355932203391</v>
      </c>
      <c r="H27" s="59">
        <v>8500</v>
      </c>
      <c r="I27" s="59">
        <v>9250</v>
      </c>
      <c r="J27" s="59">
        <v>8786</v>
      </c>
      <c r="K27" s="59"/>
      <c r="L27" s="59">
        <v>11500</v>
      </c>
      <c r="M27" s="59">
        <v>10972.474388555607</v>
      </c>
      <c r="N27" s="76"/>
    </row>
    <row r="28" spans="2:15" s="118" customFormat="1">
      <c r="B28" s="58">
        <v>44531</v>
      </c>
      <c r="C28" s="59"/>
      <c r="D28" s="59">
        <v>12500</v>
      </c>
      <c r="E28" s="59">
        <v>9241</v>
      </c>
      <c r="F28" s="59">
        <v>9760.3546255506608</v>
      </c>
      <c r="G28" s="59">
        <v>11860</v>
      </c>
      <c r="H28" s="59">
        <v>8500</v>
      </c>
      <c r="I28" s="59">
        <v>9250</v>
      </c>
      <c r="J28" s="59">
        <v>9200</v>
      </c>
      <c r="K28" s="59">
        <v>12000</v>
      </c>
      <c r="L28" s="59">
        <v>10467</v>
      </c>
      <c r="M28" s="59">
        <v>10031.689775367931</v>
      </c>
      <c r="N28" s="76"/>
    </row>
    <row r="29" spans="2:15" s="118" customFormat="1">
      <c r="B29" s="58">
        <v>44532</v>
      </c>
      <c r="C29" s="59"/>
      <c r="D29" s="59">
        <v>12500</v>
      </c>
      <c r="E29" s="59">
        <v>8829</v>
      </c>
      <c r="F29" s="59">
        <v>9758.1371571072323</v>
      </c>
      <c r="G29" s="59">
        <v>11805.084745762711</v>
      </c>
      <c r="H29" s="59">
        <v>8500</v>
      </c>
      <c r="I29" s="59"/>
      <c r="J29" s="59">
        <v>9552.2089552238813</v>
      </c>
      <c r="K29" s="59">
        <v>9470.5882352941171</v>
      </c>
      <c r="L29" s="59">
        <v>10400</v>
      </c>
      <c r="M29" s="59">
        <v>9924.9803056027158</v>
      </c>
      <c r="N29" s="76"/>
    </row>
    <row r="30" spans="2:15" s="118" customFormat="1">
      <c r="B30" s="58">
        <v>44533</v>
      </c>
      <c r="C30" s="59"/>
      <c r="D30" s="59">
        <v>12125</v>
      </c>
      <c r="E30" s="59">
        <v>9189.1891891891901</v>
      </c>
      <c r="F30" s="59">
        <v>10074.427299703264</v>
      </c>
      <c r="G30" s="59">
        <v>10764.705882352941</v>
      </c>
      <c r="H30" s="59">
        <v>8500</v>
      </c>
      <c r="I30" s="59">
        <v>9250</v>
      </c>
      <c r="J30" s="59"/>
      <c r="K30" s="59">
        <v>11130.434782608696</v>
      </c>
      <c r="L30" s="59">
        <v>10500</v>
      </c>
      <c r="M30" s="59">
        <v>10383.089689265536</v>
      </c>
      <c r="N30" s="76"/>
    </row>
    <row r="31" spans="2:15">
      <c r="B31" s="58">
        <v>44536</v>
      </c>
      <c r="C31" s="59"/>
      <c r="D31" s="59">
        <v>11500</v>
      </c>
      <c r="E31" s="59">
        <v>7346</v>
      </c>
      <c r="F31" s="59">
        <v>9953.1025641025644</v>
      </c>
      <c r="G31" s="59">
        <v>10904.494382022473</v>
      </c>
      <c r="H31" s="59">
        <v>8500</v>
      </c>
      <c r="I31" s="59">
        <v>8750</v>
      </c>
      <c r="J31" s="59"/>
      <c r="K31" s="59">
        <v>10000</v>
      </c>
      <c r="L31" s="59">
        <v>10000</v>
      </c>
      <c r="M31" s="59">
        <v>9908.9285348098019</v>
      </c>
      <c r="N31" s="76"/>
      <c r="O31" s="118"/>
    </row>
    <row r="32" spans="2:15">
      <c r="B32" s="58">
        <v>44537</v>
      </c>
      <c r="C32" s="59"/>
      <c r="D32" s="59">
        <v>11500</v>
      </c>
      <c r="E32" s="59">
        <v>7344</v>
      </c>
      <c r="F32" s="59">
        <v>9605.7155172413786</v>
      </c>
      <c r="G32" s="59">
        <v>10805.084745762711</v>
      </c>
      <c r="H32" s="59">
        <v>8125</v>
      </c>
      <c r="I32" s="59">
        <v>9250</v>
      </c>
      <c r="J32" s="59">
        <v>10444</v>
      </c>
      <c r="K32" s="59">
        <v>11641</v>
      </c>
      <c r="L32" s="59">
        <v>10000</v>
      </c>
      <c r="M32" s="59">
        <v>9659.3133333333335</v>
      </c>
      <c r="N32" s="76"/>
      <c r="O32" s="118"/>
    </row>
    <row r="33" spans="2:15">
      <c r="B33" s="58">
        <v>44539</v>
      </c>
      <c r="C33" s="59"/>
      <c r="D33" s="59">
        <v>11500</v>
      </c>
      <c r="E33" s="59">
        <v>7575</v>
      </c>
      <c r="F33" s="59">
        <v>9124.1589403973503</v>
      </c>
      <c r="G33" s="59">
        <v>10805.084745762711</v>
      </c>
      <c r="H33" s="59">
        <v>9000</v>
      </c>
      <c r="I33" s="59">
        <v>9250</v>
      </c>
      <c r="J33" s="59">
        <v>9722</v>
      </c>
      <c r="K33" s="59">
        <v>12000</v>
      </c>
      <c r="L33" s="59">
        <v>10000</v>
      </c>
      <c r="M33" s="59">
        <v>9797.9612310151879</v>
      </c>
      <c r="N33" s="76"/>
      <c r="O33" s="118"/>
    </row>
    <row r="34" spans="2:15">
      <c r="B34" s="58">
        <v>44540</v>
      </c>
      <c r="C34" s="59"/>
      <c r="D34" s="59">
        <v>11500</v>
      </c>
      <c r="E34" s="59">
        <v>8246</v>
      </c>
      <c r="F34" s="59">
        <v>8928.545454545454</v>
      </c>
      <c r="G34" s="59">
        <v>10805.084745762711</v>
      </c>
      <c r="H34" s="59">
        <v>8000</v>
      </c>
      <c r="I34" s="59">
        <v>9250</v>
      </c>
      <c r="J34" s="59">
        <v>9163.6346153846152</v>
      </c>
      <c r="K34" s="59">
        <v>12000</v>
      </c>
      <c r="L34" s="59">
        <v>11000</v>
      </c>
      <c r="M34" s="59">
        <v>9633.3028594442203</v>
      </c>
      <c r="N34" s="76"/>
      <c r="O34" s="118"/>
    </row>
    <row r="35" spans="2:15">
      <c r="B35" s="58">
        <v>44543</v>
      </c>
      <c r="C35" s="59"/>
      <c r="D35" s="59">
        <v>10500</v>
      </c>
      <c r="E35" s="59"/>
      <c r="F35" s="59">
        <v>9417.753731343284</v>
      </c>
      <c r="G35" s="59">
        <v>10860</v>
      </c>
      <c r="H35" s="59">
        <v>9000</v>
      </c>
      <c r="I35" s="59">
        <v>8750</v>
      </c>
      <c r="J35" s="59"/>
      <c r="K35" s="59">
        <v>11583.020833333334</v>
      </c>
      <c r="L35" s="59">
        <v>11000</v>
      </c>
      <c r="M35" s="59">
        <v>9820.21022455805</v>
      </c>
      <c r="N35" s="76"/>
      <c r="O35" s="118"/>
    </row>
    <row r="36" spans="2:15" ht="29.75" customHeight="1">
      <c r="B36" s="322" t="s">
        <v>92</v>
      </c>
      <c r="C36" s="322"/>
      <c r="D36" s="322"/>
      <c r="E36" s="322"/>
      <c r="F36" s="322"/>
      <c r="G36" s="322"/>
      <c r="H36" s="322"/>
      <c r="I36" s="322"/>
      <c r="J36" s="322"/>
      <c r="K36" s="322"/>
      <c r="L36" s="322"/>
      <c r="M36" s="322"/>
      <c r="N36" s="118"/>
      <c r="O36" s="118"/>
    </row>
    <row r="58" spans="2:2">
      <c r="B58" s="35"/>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83"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4"/>
  <sheetViews>
    <sheetView view="pageBreakPreview" zoomScaleNormal="80" zoomScaleSheetLayoutView="100" zoomScalePageLayoutView="80" workbookViewId="0"/>
  </sheetViews>
  <sheetFormatPr baseColWidth="10" defaultColWidth="10.81640625" defaultRowHeight="12.5"/>
  <cols>
    <col min="1" max="1" width="1.7265625" style="20" customWidth="1"/>
    <col min="2" max="2" width="17.54296875" style="20" customWidth="1"/>
    <col min="3" max="10" width="10.81640625" style="20" customWidth="1"/>
    <col min="11" max="11" width="2.36328125" style="20" customWidth="1"/>
    <col min="12" max="12" width="10.81640625" style="20"/>
    <col min="13" max="13" width="8.26953125" style="89" customWidth="1"/>
    <col min="14" max="14" width="7.7265625" style="85" hidden="1" customWidth="1"/>
    <col min="15" max="15" width="10.81640625" style="89"/>
    <col min="16" max="16384" width="10.81640625" style="20"/>
  </cols>
  <sheetData>
    <row r="1" spans="2:16" ht="6.75" customHeight="1"/>
    <row r="2" spans="2:16" ht="13">
      <c r="B2" s="318" t="s">
        <v>93</v>
      </c>
      <c r="C2" s="318"/>
      <c r="D2" s="318"/>
      <c r="E2" s="318"/>
      <c r="F2" s="318"/>
      <c r="G2" s="318"/>
      <c r="H2" s="318"/>
      <c r="I2" s="318"/>
      <c r="J2" s="318"/>
      <c r="K2" s="198"/>
      <c r="L2" s="28" t="s">
        <v>7</v>
      </c>
    </row>
    <row r="3" spans="2:16" ht="13">
      <c r="B3" s="318" t="s">
        <v>94</v>
      </c>
      <c r="C3" s="318"/>
      <c r="D3" s="318"/>
      <c r="E3" s="318"/>
      <c r="F3" s="318"/>
      <c r="G3" s="318"/>
      <c r="H3" s="318"/>
      <c r="I3" s="318"/>
      <c r="J3" s="318"/>
      <c r="K3" s="198"/>
    </row>
    <row r="4" spans="2:16" ht="13">
      <c r="B4" s="318" t="s">
        <v>95</v>
      </c>
      <c r="C4" s="318"/>
      <c r="D4" s="318"/>
      <c r="E4" s="318"/>
      <c r="F4" s="318"/>
      <c r="G4" s="318"/>
      <c r="H4" s="318"/>
      <c r="I4" s="318"/>
      <c r="J4" s="318"/>
      <c r="K4" s="198"/>
    </row>
    <row r="5" spans="2:16" ht="15" customHeight="1">
      <c r="B5" s="324" t="s">
        <v>50</v>
      </c>
      <c r="C5" s="327" t="s">
        <v>96</v>
      </c>
      <c r="D5" s="328"/>
      <c r="E5" s="328"/>
      <c r="F5" s="329"/>
      <c r="G5" s="327" t="s">
        <v>97</v>
      </c>
      <c r="H5" s="328"/>
      <c r="I5" s="328"/>
      <c r="J5" s="329"/>
      <c r="K5" s="198"/>
      <c r="L5" s="89"/>
    </row>
    <row r="6" spans="2:16" ht="12.75" customHeight="1">
      <c r="B6" s="325"/>
      <c r="C6" s="327" t="s">
        <v>51</v>
      </c>
      <c r="D6" s="328"/>
      <c r="E6" s="328" t="s">
        <v>52</v>
      </c>
      <c r="F6" s="329"/>
      <c r="G6" s="327" t="s">
        <v>51</v>
      </c>
      <c r="H6" s="328"/>
      <c r="I6" s="328" t="s">
        <v>52</v>
      </c>
      <c r="J6" s="329"/>
      <c r="K6" s="198"/>
    </row>
    <row r="7" spans="2:16" ht="13">
      <c r="B7" s="326"/>
      <c r="C7" s="205">
        <v>2020</v>
      </c>
      <c r="D7" s="205">
        <v>2021</v>
      </c>
      <c r="E7" s="205" t="s">
        <v>53</v>
      </c>
      <c r="F7" s="219" t="s">
        <v>54</v>
      </c>
      <c r="G7" s="220">
        <v>2020</v>
      </c>
      <c r="H7" s="220">
        <v>2021</v>
      </c>
      <c r="I7" s="220" t="s">
        <v>53</v>
      </c>
      <c r="J7" s="221" t="s">
        <v>54</v>
      </c>
      <c r="K7" s="198"/>
      <c r="L7" s="85"/>
    </row>
    <row r="8" spans="2:16" ht="12.75" customHeight="1">
      <c r="B8" s="150" t="s">
        <v>55</v>
      </c>
      <c r="C8" s="143">
        <v>1177.375</v>
      </c>
      <c r="D8" s="143">
        <v>1291</v>
      </c>
      <c r="E8" s="140">
        <f>+(D8/C19-1)*100</f>
        <v>4.3126956873043021</v>
      </c>
      <c r="F8" s="141">
        <f t="shared" ref="F8" si="0">(D8/C8-1)*100</f>
        <v>9.6507060197473127</v>
      </c>
      <c r="G8" s="143">
        <v>508</v>
      </c>
      <c r="H8" s="143">
        <v>704.3</v>
      </c>
      <c r="I8" s="140">
        <f>+(H8/G19-1)*100</f>
        <v>5.6714178544636118</v>
      </c>
      <c r="J8" s="141">
        <f t="shared" ref="J8:J9" si="1">(H8/G8-1)*100</f>
        <v>38.641732283464549</v>
      </c>
      <c r="K8" s="52"/>
      <c r="L8" s="182"/>
      <c r="M8" s="182"/>
      <c r="N8" s="183"/>
      <c r="O8" s="182"/>
      <c r="P8" s="182"/>
    </row>
    <row r="9" spans="2:16" ht="12.75" customHeight="1">
      <c r="B9" s="151" t="s">
        <v>56</v>
      </c>
      <c r="C9" s="59">
        <v>1162.7142857142858</v>
      </c>
      <c r="D9" s="59">
        <v>1287.125</v>
      </c>
      <c r="E9" s="138">
        <f t="shared" ref="E9:E14" si="2">+(D9/D8-1)*100</f>
        <v>-0.30015491866769439</v>
      </c>
      <c r="F9" s="142">
        <f t="shared" ref="F9" si="3">(D9/C9-1)*100</f>
        <v>10.700024573043375</v>
      </c>
      <c r="G9" s="59">
        <v>503.375</v>
      </c>
      <c r="H9" s="59">
        <v>604.125</v>
      </c>
      <c r="I9" s="138">
        <f t="shared" ref="I9:I14" si="4">+(H9/H8-1)*100</f>
        <v>-14.223342325713473</v>
      </c>
      <c r="J9" s="142">
        <f t="shared" si="1"/>
        <v>20.014899428855237</v>
      </c>
      <c r="K9" s="52"/>
      <c r="L9" s="182"/>
      <c r="M9" s="182"/>
      <c r="N9" s="183"/>
      <c r="O9" s="182"/>
      <c r="P9" s="182"/>
    </row>
    <row r="10" spans="2:16" ht="12.75" customHeight="1">
      <c r="B10" s="151" t="s">
        <v>57</v>
      </c>
      <c r="C10" s="59">
        <v>1198.5</v>
      </c>
      <c r="D10" s="59">
        <v>1286</v>
      </c>
      <c r="E10" s="138">
        <f t="shared" si="2"/>
        <v>-8.7404098281052001E-2</v>
      </c>
      <c r="F10" s="142">
        <f t="shared" ref="F10" si="5">(D10/C10-1)*100</f>
        <v>7.3007926574885307</v>
      </c>
      <c r="G10" s="59">
        <v>516.25</v>
      </c>
      <c r="H10" s="59">
        <v>554.625</v>
      </c>
      <c r="I10" s="138">
        <f t="shared" si="4"/>
        <v>-8.1936685288640625</v>
      </c>
      <c r="J10" s="142">
        <f t="shared" ref="J10" si="6">(H10/G10-1)*100</f>
        <v>7.4334140435835305</v>
      </c>
      <c r="K10" s="52"/>
      <c r="L10" s="182"/>
      <c r="M10" s="182"/>
      <c r="N10" s="183"/>
      <c r="O10" s="182"/>
      <c r="P10" s="182"/>
    </row>
    <row r="11" spans="2:16">
      <c r="B11" s="151" t="s">
        <v>58</v>
      </c>
      <c r="C11" s="59">
        <v>1190</v>
      </c>
      <c r="D11" s="59">
        <v>1287.0999999999999</v>
      </c>
      <c r="E11" s="138">
        <f t="shared" si="2"/>
        <v>8.5536547433906485E-2</v>
      </c>
      <c r="F11" s="142">
        <f t="shared" ref="F11" si="7">(D11/C11-1)*100</f>
        <v>8.1596638655462073</v>
      </c>
      <c r="G11" s="59">
        <v>544.625</v>
      </c>
      <c r="H11" s="59">
        <v>526.70000000000005</v>
      </c>
      <c r="I11" s="138">
        <f t="shared" si="4"/>
        <v>-5.0349335136353313</v>
      </c>
      <c r="J11" s="142">
        <f t="shared" ref="J11" si="8">(H11/G11-1)*100</f>
        <v>-3.2912554509983871</v>
      </c>
      <c r="K11" s="52"/>
      <c r="L11" s="182"/>
      <c r="M11" s="182"/>
      <c r="N11" s="183"/>
      <c r="O11" s="182"/>
      <c r="P11" s="182"/>
    </row>
    <row r="12" spans="2:16" ht="12.75" customHeight="1">
      <c r="B12" s="151" t="s">
        <v>59</v>
      </c>
      <c r="C12" s="59">
        <v>1184.5</v>
      </c>
      <c r="D12" s="59">
        <v>1256.875</v>
      </c>
      <c r="E12" s="138">
        <f t="shared" si="2"/>
        <v>-2.3483023852070462</v>
      </c>
      <c r="F12" s="142">
        <f t="shared" ref="F12" si="9">(D12/C12-1)*100</f>
        <v>6.1101730688054134</v>
      </c>
      <c r="G12" s="59">
        <v>513.77777777777783</v>
      </c>
      <c r="H12" s="59">
        <v>518.125</v>
      </c>
      <c r="I12" s="138">
        <f t="shared" si="4"/>
        <v>-1.6280615150939926</v>
      </c>
      <c r="J12" s="142">
        <f t="shared" ref="J12" si="10">(H12/G12-1)*100</f>
        <v>0.84612889273354419</v>
      </c>
      <c r="K12" s="52"/>
      <c r="L12" s="182"/>
      <c r="M12" s="182"/>
      <c r="N12" s="183"/>
      <c r="O12" s="182"/>
      <c r="P12" s="182"/>
    </row>
    <row r="13" spans="2:16" ht="12.75" customHeight="1">
      <c r="B13" s="151" t="s">
        <v>60</v>
      </c>
      <c r="C13" s="59">
        <v>1116.1666666666667</v>
      </c>
      <c r="D13" s="59">
        <v>1232.625</v>
      </c>
      <c r="E13" s="138">
        <f t="shared" si="2"/>
        <v>-1.9293883639980081</v>
      </c>
      <c r="F13" s="142">
        <f t="shared" ref="F13" si="11">(D13/C13-1)*100</f>
        <v>10.433776317754218</v>
      </c>
      <c r="G13" s="59">
        <v>484.375</v>
      </c>
      <c r="H13" s="59">
        <v>497.25</v>
      </c>
      <c r="I13" s="138">
        <f t="shared" si="4"/>
        <v>-4.028950542822674</v>
      </c>
      <c r="J13" s="142">
        <f t="shared" ref="J13" si="12">(H13/G13-1)*100</f>
        <v>2.6580645161290217</v>
      </c>
      <c r="K13" s="52"/>
      <c r="L13" s="182"/>
      <c r="M13" s="182"/>
      <c r="N13" s="183"/>
      <c r="O13" s="183"/>
      <c r="P13" s="182"/>
    </row>
    <row r="14" spans="2:16">
      <c r="B14" s="151" t="s">
        <v>61</v>
      </c>
      <c r="C14" s="59">
        <v>1141.8</v>
      </c>
      <c r="D14" s="59">
        <v>1228.0999999999999</v>
      </c>
      <c r="E14" s="138">
        <f t="shared" si="2"/>
        <v>-0.3671027279180672</v>
      </c>
      <c r="F14" s="142">
        <f t="shared" ref="F14" si="13">(D14/C14-1)*100</f>
        <v>7.5582413732702802</v>
      </c>
      <c r="G14" s="59">
        <v>513.70000000000005</v>
      </c>
      <c r="H14" s="59">
        <v>561.9</v>
      </c>
      <c r="I14" s="138">
        <f t="shared" si="4"/>
        <v>13.001508295625941</v>
      </c>
      <c r="J14" s="142">
        <f t="shared" ref="J14" si="14">(H14/G14-1)*100</f>
        <v>9.3829083122444867</v>
      </c>
      <c r="K14" s="52"/>
      <c r="L14" s="182"/>
      <c r="M14" s="84"/>
      <c r="N14" s="183"/>
      <c r="O14" s="182"/>
      <c r="P14" s="182"/>
    </row>
    <row r="15" spans="2:16" ht="13.5" customHeight="1">
      <c r="B15" s="151" t="s">
        <v>62</v>
      </c>
      <c r="C15" s="59">
        <v>1171.8</v>
      </c>
      <c r="D15" s="59">
        <v>1240.5</v>
      </c>
      <c r="E15" s="138">
        <f t="shared" ref="E15" si="15">+(D15/D14-1)*100</f>
        <v>1.0096897646771463</v>
      </c>
      <c r="F15" s="142">
        <f t="shared" ref="F15" si="16">(D15/C15-1)*100</f>
        <v>5.8627752176139358</v>
      </c>
      <c r="G15" s="59">
        <v>470.125</v>
      </c>
      <c r="H15" s="59">
        <v>580.125</v>
      </c>
      <c r="I15" s="138">
        <f t="shared" ref="I15" si="17">+(H15/H14-1)*100</f>
        <v>3.2434596903363699</v>
      </c>
      <c r="J15" s="142">
        <f t="shared" ref="J15" si="18">(H15/G15-1)*100</f>
        <v>23.398032438181325</v>
      </c>
      <c r="K15" s="52"/>
      <c r="L15" s="182"/>
      <c r="M15" s="182"/>
      <c r="N15" s="183"/>
      <c r="O15" s="182"/>
      <c r="P15" s="182"/>
    </row>
    <row r="16" spans="2:16">
      <c r="B16" s="151" t="s">
        <v>63</v>
      </c>
      <c r="C16" s="59">
        <v>1139.5</v>
      </c>
      <c r="D16" s="59">
        <v>1238.375</v>
      </c>
      <c r="E16" s="138">
        <f t="shared" ref="E16" si="19">+(D16/D15-1)*100</f>
        <v>-0.17130189439742427</v>
      </c>
      <c r="F16" s="142">
        <f t="shared" ref="F16" si="20">(D16/C16-1)*100</f>
        <v>8.6770513383062742</v>
      </c>
      <c r="G16" s="59">
        <v>575.875</v>
      </c>
      <c r="H16" s="59">
        <v>596.5</v>
      </c>
      <c r="I16" s="138">
        <f t="shared" ref="I16" si="21">+(H16/H15-1)*100</f>
        <v>2.8226675285498715</v>
      </c>
      <c r="J16" s="142">
        <f t="shared" ref="J16" si="22">(H16/G16-1)*100</f>
        <v>3.5815064032993282</v>
      </c>
      <c r="K16" s="52"/>
      <c r="L16" s="182"/>
      <c r="M16" s="182"/>
      <c r="N16" s="183"/>
      <c r="O16" s="182"/>
      <c r="P16" s="182"/>
    </row>
    <row r="17" spans="2:16" ht="12.75" customHeight="1">
      <c r="B17" s="151" t="s">
        <v>64</v>
      </c>
      <c r="C17" s="59">
        <v>1190.9000000000001</v>
      </c>
      <c r="D17" s="59">
        <v>1246</v>
      </c>
      <c r="E17" s="138">
        <f t="shared" ref="E17" si="23">+(D17/D16-1)*100</f>
        <v>0.61572625416372873</v>
      </c>
      <c r="F17" s="142">
        <f t="shared" ref="F17" si="24">(D17/C17-1)*100</f>
        <v>4.6267528759761367</v>
      </c>
      <c r="G17" s="59">
        <v>532.29999999999995</v>
      </c>
      <c r="H17" s="59">
        <v>631</v>
      </c>
      <c r="I17" s="138">
        <f t="shared" ref="I17" si="25">+(H17/H16-1)*100</f>
        <v>5.783738474434208</v>
      </c>
      <c r="J17" s="142">
        <f t="shared" ref="J17" si="26">(H17/G17-1)*100</f>
        <v>18.542175464963371</v>
      </c>
      <c r="K17" s="52"/>
      <c r="L17" s="182"/>
      <c r="M17" s="182"/>
      <c r="N17" s="183"/>
      <c r="O17" s="182"/>
      <c r="P17" s="182"/>
    </row>
    <row r="18" spans="2:16">
      <c r="B18" s="151" t="s">
        <v>65</v>
      </c>
      <c r="C18" s="59">
        <v>1229</v>
      </c>
      <c r="D18" s="59">
        <v>1273.375</v>
      </c>
      <c r="E18" s="138">
        <f t="shared" ref="E18" si="27">+(D18/D17-1)*100</f>
        <v>2.1970304975923005</v>
      </c>
      <c r="F18" s="142">
        <f t="shared" ref="F18" si="28">(D18/C18-1)*100</f>
        <v>3.6106590724165999</v>
      </c>
      <c r="G18" s="59">
        <v>576.625</v>
      </c>
      <c r="H18" s="59">
        <v>623.875</v>
      </c>
      <c r="I18" s="138">
        <f t="shared" ref="I18" si="29">+(H18/H17-1)*100</f>
        <v>-1.1291600633914434</v>
      </c>
      <c r="J18" s="142">
        <f t="shared" ref="J18" si="30">(H18/G18-1)*100</f>
        <v>8.1942336874051502</v>
      </c>
      <c r="K18" s="52"/>
      <c r="L18" s="182"/>
      <c r="M18" s="182"/>
      <c r="N18" s="183"/>
      <c r="O18" s="182"/>
      <c r="P18" s="182"/>
    </row>
    <row r="19" spans="2:16">
      <c r="B19" s="152" t="s">
        <v>66</v>
      </c>
      <c r="C19" s="144">
        <v>1237.625</v>
      </c>
      <c r="D19" s="144"/>
      <c r="E19" s="138"/>
      <c r="F19" s="142"/>
      <c r="G19" s="59">
        <v>666.5</v>
      </c>
      <c r="H19" s="59"/>
      <c r="I19" s="138"/>
      <c r="J19" s="142"/>
      <c r="K19" s="52"/>
      <c r="L19" s="182"/>
      <c r="M19" s="182"/>
      <c r="N19" s="183"/>
      <c r="O19" s="182"/>
      <c r="P19" s="182"/>
    </row>
    <row r="20" spans="2:16" ht="13">
      <c r="B20" s="153" t="s">
        <v>98</v>
      </c>
      <c r="C20" s="145">
        <f>AVERAGE(C8:C19)</f>
        <v>1178.3234126984128</v>
      </c>
      <c r="D20" s="146">
        <f>AVERAGE(D8:D19)</f>
        <v>1260.6431818181818</v>
      </c>
      <c r="E20" s="146"/>
      <c r="F20" s="193">
        <f>(D20/C20-1)*100</f>
        <v>6.9861778381584694</v>
      </c>
      <c r="G20" s="145">
        <f>AVERAGE(G8:G19)</f>
        <v>533.79398148148152</v>
      </c>
      <c r="H20" s="146">
        <f>AVERAGE(H8:H19)</f>
        <v>581.68409090909086</v>
      </c>
      <c r="I20" s="146"/>
      <c r="J20" s="193">
        <f>(H20/G20-1)*100</f>
        <v>8.9716465694678718</v>
      </c>
      <c r="K20" s="52"/>
    </row>
    <row r="21" spans="2:16" ht="12.75" customHeight="1">
      <c r="B21" s="154" t="str">
        <f>+'precio mayorista'!B21</f>
        <v>Promedio ene-nov</v>
      </c>
      <c r="C21" s="147">
        <f>AVERAGE(C8:C18)</f>
        <v>1172.9323593073593</v>
      </c>
      <c r="D21" s="148">
        <f>AVERAGE(D8:D18)</f>
        <v>1260.6431818181818</v>
      </c>
      <c r="E21" s="148"/>
      <c r="F21" s="149">
        <f>(D21/C21-1)*100</f>
        <v>7.4779096863366812</v>
      </c>
      <c r="G21" s="147">
        <f>AVERAGE(G8:G18)</f>
        <v>521.72979797979804</v>
      </c>
      <c r="H21" s="148">
        <f>AVERAGE(H8:H18)</f>
        <v>581.68409090909086</v>
      </c>
      <c r="I21" s="148"/>
      <c r="J21" s="149">
        <f>(H21/G21-1)*100</f>
        <v>11.491445027951874</v>
      </c>
      <c r="K21" s="52"/>
    </row>
    <row r="22" spans="2:16" ht="25" customHeight="1">
      <c r="B22" s="323" t="s">
        <v>99</v>
      </c>
      <c r="C22" s="323"/>
      <c r="D22" s="323"/>
      <c r="E22" s="323"/>
      <c r="F22" s="323"/>
      <c r="G22" s="323"/>
      <c r="H22" s="323"/>
      <c r="I22" s="323"/>
      <c r="J22" s="323"/>
      <c r="K22" s="66"/>
    </row>
    <row r="24" spans="2:16">
      <c r="C24" s="159"/>
      <c r="D24" s="155" t="s">
        <v>96</v>
      </c>
      <c r="E24" s="155" t="s">
        <v>97</v>
      </c>
      <c r="F24" s="155" t="s">
        <v>100</v>
      </c>
    </row>
    <row r="25" spans="2:16">
      <c r="I25" s="89"/>
      <c r="J25" s="85"/>
      <c r="K25" s="89"/>
      <c r="M25" s="20"/>
      <c r="N25" s="20"/>
      <c r="O25" s="20"/>
    </row>
    <row r="26" spans="2:16">
      <c r="C26" s="170">
        <v>43952</v>
      </c>
      <c r="D26" s="33">
        <f t="shared" ref="D26:D33" si="31">+C12</f>
        <v>1184.5</v>
      </c>
      <c r="E26" s="33">
        <f t="shared" ref="E26:E33" si="32">+G12</f>
        <v>513.77777777777783</v>
      </c>
      <c r="F26" s="33">
        <v>240.82604712287619</v>
      </c>
    </row>
    <row r="27" spans="2:16">
      <c r="C27" s="170">
        <v>43983</v>
      </c>
      <c r="D27" s="33">
        <f t="shared" si="31"/>
        <v>1116.1666666666667</v>
      </c>
      <c r="E27" s="33">
        <f t="shared" si="32"/>
        <v>484.375</v>
      </c>
      <c r="F27" s="33">
        <v>250.29563740120037</v>
      </c>
    </row>
    <row r="28" spans="2:16">
      <c r="C28" s="170">
        <v>44013</v>
      </c>
      <c r="D28" s="33">
        <f t="shared" si="31"/>
        <v>1141.8</v>
      </c>
      <c r="E28" s="33">
        <f t="shared" si="32"/>
        <v>513.70000000000005</v>
      </c>
      <c r="F28" s="33">
        <v>255.34592645133128</v>
      </c>
    </row>
    <row r="29" spans="2:16">
      <c r="C29" s="170">
        <v>44044</v>
      </c>
      <c r="D29" s="33">
        <f t="shared" si="31"/>
        <v>1171.8</v>
      </c>
      <c r="E29" s="33">
        <f t="shared" si="32"/>
        <v>470.125</v>
      </c>
      <c r="F29" s="33">
        <v>253.78911536654132</v>
      </c>
    </row>
    <row r="30" spans="2:16">
      <c r="C30" s="170">
        <v>44075</v>
      </c>
      <c r="D30" s="33">
        <f t="shared" si="31"/>
        <v>1139.5</v>
      </c>
      <c r="E30" s="33">
        <f t="shared" si="32"/>
        <v>575.875</v>
      </c>
      <c r="F30" s="33">
        <v>336.43560107987935</v>
      </c>
    </row>
    <row r="31" spans="2:16">
      <c r="C31" s="170">
        <v>44105</v>
      </c>
      <c r="D31" s="33">
        <f t="shared" si="31"/>
        <v>1190.9000000000001</v>
      </c>
      <c r="E31" s="33">
        <f t="shared" si="32"/>
        <v>532.29999999999995</v>
      </c>
      <c r="F31" s="33">
        <v>310.89990321875683</v>
      </c>
    </row>
    <row r="32" spans="2:16">
      <c r="C32" s="170">
        <v>44136</v>
      </c>
      <c r="D32" s="33">
        <f t="shared" si="31"/>
        <v>1229</v>
      </c>
      <c r="E32" s="33">
        <f t="shared" si="32"/>
        <v>576.625</v>
      </c>
      <c r="F32" s="33">
        <v>390.61699233492857</v>
      </c>
    </row>
    <row r="33" spans="2:6">
      <c r="C33" s="170">
        <v>44166</v>
      </c>
      <c r="D33" s="33">
        <f t="shared" si="31"/>
        <v>1237.625</v>
      </c>
      <c r="E33" s="33">
        <f t="shared" si="32"/>
        <v>666.5</v>
      </c>
      <c r="F33" s="33">
        <v>445.28231992766968</v>
      </c>
    </row>
    <row r="34" spans="2:6">
      <c r="C34" s="170">
        <v>44197</v>
      </c>
      <c r="D34" s="33">
        <f t="shared" ref="D34:D44" si="33">+D8</f>
        <v>1291</v>
      </c>
      <c r="E34" s="33">
        <f t="shared" ref="E34:E39" si="34">+H8</f>
        <v>704.3</v>
      </c>
      <c r="F34" s="33">
        <v>395.65468534227659</v>
      </c>
    </row>
    <row r="35" spans="2:6">
      <c r="C35" s="170">
        <v>44228</v>
      </c>
      <c r="D35" s="33">
        <f t="shared" si="33"/>
        <v>1287.125</v>
      </c>
      <c r="E35" s="33">
        <f t="shared" si="34"/>
        <v>604.125</v>
      </c>
      <c r="F35" s="33">
        <v>263.17300528670194</v>
      </c>
    </row>
    <row r="36" spans="2:6">
      <c r="C36" s="170">
        <v>44256</v>
      </c>
      <c r="D36" s="33">
        <f t="shared" si="33"/>
        <v>1286</v>
      </c>
      <c r="E36" s="33">
        <f t="shared" si="34"/>
        <v>554.625</v>
      </c>
      <c r="F36" s="33">
        <v>256.40643221524988</v>
      </c>
    </row>
    <row r="37" spans="2:6">
      <c r="C37" s="170">
        <v>44287</v>
      </c>
      <c r="D37" s="33">
        <f t="shared" si="33"/>
        <v>1287.0999999999999</v>
      </c>
      <c r="E37" s="33">
        <f t="shared" si="34"/>
        <v>526.70000000000005</v>
      </c>
      <c r="F37" s="33">
        <v>265.03741385116177</v>
      </c>
    </row>
    <row r="38" spans="2:6">
      <c r="B38" s="31"/>
      <c r="C38" s="170">
        <v>44317</v>
      </c>
      <c r="D38" s="33">
        <f t="shared" si="33"/>
        <v>1256.875</v>
      </c>
      <c r="E38" s="33">
        <f t="shared" si="34"/>
        <v>518.125</v>
      </c>
      <c r="F38" s="33">
        <v>251.32902228458627</v>
      </c>
    </row>
    <row r="39" spans="2:6">
      <c r="C39" s="170">
        <v>44348</v>
      </c>
      <c r="D39" s="33">
        <f t="shared" si="33"/>
        <v>1232.625</v>
      </c>
      <c r="E39" s="33">
        <f t="shared" si="34"/>
        <v>497.25</v>
      </c>
      <c r="F39" s="33">
        <v>263.5435216626459</v>
      </c>
    </row>
    <row r="40" spans="2:6">
      <c r="C40" s="170">
        <v>44378</v>
      </c>
      <c r="D40" s="33">
        <f t="shared" si="33"/>
        <v>1228.0999999999999</v>
      </c>
      <c r="E40" s="33">
        <f t="shared" ref="E40" si="35">+H14</f>
        <v>561.9</v>
      </c>
      <c r="F40" s="33">
        <v>308.49031780310776</v>
      </c>
    </row>
    <row r="41" spans="2:6">
      <c r="C41" s="170">
        <v>44409</v>
      </c>
      <c r="D41" s="33">
        <f t="shared" si="33"/>
        <v>1240.5</v>
      </c>
      <c r="E41" s="33">
        <f t="shared" ref="E41" si="36">+H15</f>
        <v>580.125</v>
      </c>
      <c r="F41" s="33">
        <v>338.04290322298868</v>
      </c>
    </row>
    <row r="42" spans="2:6">
      <c r="C42" s="170">
        <v>44440</v>
      </c>
      <c r="D42" s="33">
        <f t="shared" si="33"/>
        <v>1238.375</v>
      </c>
      <c r="E42" s="33">
        <f t="shared" ref="E42" si="37">+H16</f>
        <v>596.5</v>
      </c>
      <c r="F42" s="33">
        <v>374.77072713262567</v>
      </c>
    </row>
    <row r="43" spans="2:6">
      <c r="C43" s="170">
        <v>44470</v>
      </c>
      <c r="D43" s="33">
        <f t="shared" si="33"/>
        <v>1246</v>
      </c>
      <c r="E43" s="33">
        <f t="shared" ref="E43" si="38">+H17</f>
        <v>631</v>
      </c>
      <c r="F43" s="33">
        <v>433.37652506075699</v>
      </c>
    </row>
    <row r="44" spans="2:6">
      <c r="C44" s="170">
        <v>44501</v>
      </c>
      <c r="D44" s="33">
        <f t="shared" si="33"/>
        <v>1273.375</v>
      </c>
      <c r="E44" s="33">
        <f t="shared" ref="E44" si="39">+H18</f>
        <v>623.875</v>
      </c>
      <c r="F44" s="33">
        <v>439.11405485880636</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groups xmlns="http://grouplists.napkyn.com">
  <group xmlns="http://grouplists.napkyn.com">[]</group>
</groups>
</file>

<file path=customXml/item3.xml><?xml version="1.0" encoding="utf-8"?>
<reportings xmlns="http://reportinglists.napkyn.com">
  <reporting xmlns="http://reportinglists.napkyn.com">[]</reporting>
</reportings>
</file>

<file path=customXml/item4.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2.xml><?xml version="1.0" encoding="utf-8"?>
<ds:datastoreItem xmlns:ds="http://schemas.openxmlformats.org/officeDocument/2006/customXml" ds:itemID="{882BC85F-ADC0-45FC-92C5-E479A73A1B75}">
  <ds:schemaRefs>
    <ds:schemaRef ds:uri="http://grouplists.napkyn.com"/>
  </ds:schemaRefs>
</ds:datastoreItem>
</file>

<file path=customXml/itemProps3.xml><?xml version="1.0" encoding="utf-8"?>
<ds:datastoreItem xmlns:ds="http://schemas.openxmlformats.org/officeDocument/2006/customXml" ds:itemID="{5BA79377-E0CF-45DE-BF64-4EF9EF037217}">
  <ds:schemaRefs>
    <ds:schemaRef ds:uri="http://reportinglists.napkyn.com"/>
  </ds:schemaRefs>
</ds:datastoreItem>
</file>

<file path=customXml/itemProps4.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7BA7527-B919-4D44-89BB-DC2C2AB8D5F8}">
  <ds:schemaRefs>
    <ds:schemaRef ds:uri="http://schemas.openxmlformats.org/package/2006/metadata/core-properties"/>
    <ds:schemaRef ds:uri="http://www.w3.org/XML/1998/namespace"/>
    <ds:schemaRef ds:uri="http://purl.org/dc/dcmitype/"/>
    <ds:schemaRef ds:uri="207d885b-95ea-4d6d-a3d7-bb224f92e9be"/>
    <ds:schemaRef ds:uri="http://schemas.microsoft.com/office/2006/metadata/properties"/>
    <ds:schemaRef ds:uri="http://schemas.microsoft.com/office/2006/documentManagement/types"/>
    <ds:schemaRef ds:uri="http://schemas.microsoft.com/office/infopath/2007/PartnerControls"/>
    <ds:schemaRef ds:uri="e43205c1-cbfe-474f-9e19-d111cc056496"/>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Bernabé Tapia Cruz</dc:creator>
  <cp:keywords/>
  <dc:description/>
  <cp:lastModifiedBy>Bernabé Tapia Cruz</cp:lastModifiedBy>
  <cp:revision/>
  <cp:lastPrinted>2021-12-14T19:41:02Z</cp:lastPrinted>
  <dcterms:created xsi:type="dcterms:W3CDTF">2011-10-13T14:46:36Z</dcterms:created>
  <dcterms:modified xsi:type="dcterms:W3CDTF">2021-12-14T19:41:07Z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