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codeName="ThisWorkbook" hidePivotFieldList="1" autoCompressPictures="0" defaultThemeVersion="124226"/>
  <mc:AlternateContent xmlns:mc="http://schemas.openxmlformats.org/markup-compatibility/2006">
    <mc:Choice Requires="x15">
      <x15ac:absPath xmlns:x15ac="http://schemas.microsoft.com/office/spreadsheetml/2010/11/ac" url="C:\usr\web\excel\"/>
    </mc:Choice>
  </mc:AlternateContent>
  <xr:revisionPtr revIDLastSave="0" documentId="8_{81CEB15F-DEB9-42C0-B105-94F89A667187}" xr6:coauthVersionLast="47" xr6:coauthVersionMax="47" xr10:uidLastSave="{00000000-0000-0000-0000-000000000000}"/>
  <bookViews>
    <workbookView xWindow="-120" yWindow="-120" windowWidth="29040" windowHeight="15225" tabRatio="800" xr2:uid="{00000000-000D-0000-FFFF-FFFF00000000}"/>
  </bookViews>
  <sheets>
    <sheet name="Portada" sheetId="1" r:id="rId1"/>
    <sheet name="colofón" sheetId="70" r:id="rId2"/>
    <sheet name="Introducción" sheetId="88" r:id="rId3"/>
    <sheet name="Índice" sheetId="80" r:id="rId4"/>
    <sheet name="Comentarios" sheetId="72" r:id="rId5"/>
    <sheet name="precio mayorista" sheetId="77" r:id="rId6"/>
    <sheet name="precio mayorista2" sheetId="71" r:id="rId7"/>
    <sheet name="precio mayorista3" sheetId="85" r:id="rId8"/>
    <sheet name="precio minorista" sheetId="81" r:id="rId9"/>
    <sheet name="precio minorista regiones" sheetId="86" r:id="rId10"/>
    <sheet name="sup, prod y rend" sheetId="90" r:id="rId11"/>
    <sheet name="sup región" sheetId="74" r:id="rId12"/>
    <sheet name="prod región" sheetId="75" r:id="rId13"/>
    <sheet name="rend región" sheetId="76" r:id="rId14"/>
    <sheet name="ficha de costos" sheetId="91" r:id="rId15"/>
    <sheet name="export" sheetId="83" r:id="rId16"/>
    <sheet name="import" sheetId="84" r:id="rId17"/>
  </sheets>
  <externalReferences>
    <externalReference r:id="rId18"/>
  </externalReferences>
  <definedNames>
    <definedName name="_xlnm.Print_Area" localSheetId="1">colofón!$A$1:$I$39</definedName>
    <definedName name="_xlnm.Print_Area" localSheetId="4">Comentarios!$B$2:$J$11</definedName>
    <definedName name="_xlnm.Print_Area" localSheetId="15">export!$B$2:$K$36</definedName>
    <definedName name="_xlnm.Print_Area" localSheetId="14">'ficha de costos'!$B$2:$E$34</definedName>
    <definedName name="_xlnm.Print_Area" localSheetId="16">import!$B$2:$K$99</definedName>
    <definedName name="_xlnm.Print_Area" localSheetId="3">Índice!$A$1:$E$38</definedName>
    <definedName name="_xlnm.Print_Area" localSheetId="2">Introducción!$A$1:$J$39</definedName>
    <definedName name="_xlnm.Print_Area" localSheetId="0">Portada!$A$1:$I$51</definedName>
    <definedName name="_xlnm.Print_Area" localSheetId="5">'precio mayorista'!$B$2:$H$41</definedName>
    <definedName name="_xlnm.Print_Area" localSheetId="6">'precio mayorista2'!$B$2:$L$57</definedName>
    <definedName name="_xlnm.Print_Area" localSheetId="7">'precio mayorista3'!$B$2:$N$60</definedName>
    <definedName name="_xlnm.Print_Area" localSheetId="8">'precio minorista'!$B$2:$J$46</definedName>
    <definedName name="_xlnm.Print_Area" localSheetId="9">'precio minorista regiones'!$B$2:$T$55</definedName>
    <definedName name="_xlnm.Print_Area" localSheetId="12">'prod región'!$B$2:$M$49</definedName>
    <definedName name="_xlnm.Print_Area" localSheetId="13">'rend región'!$B$2:$M$47</definedName>
    <definedName name="_xlnm.Print_Area" localSheetId="11">'sup región'!$B$2:$M$47</definedName>
    <definedName name="_xlnm.Print_Area" localSheetId="10">'sup, prod y rend'!$B$2:$G$50</definedName>
    <definedName name="TDclase">'[1]TD clase'!$A$5:$G$6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3" i="81" l="1"/>
  <c r="E43" i="81"/>
  <c r="G21" i="81"/>
  <c r="C21" i="81"/>
  <c r="I15" i="81"/>
  <c r="J15" i="81"/>
  <c r="E15" i="81"/>
  <c r="F15" i="81"/>
  <c r="E13" i="91" l="1"/>
  <c r="D13" i="91"/>
  <c r="C13" i="91"/>
  <c r="D21" i="77"/>
  <c r="E21" i="77"/>
  <c r="C21" i="77"/>
  <c r="F15" i="77"/>
  <c r="G15" i="77"/>
  <c r="I14" i="81" l="1"/>
  <c r="J14" i="81"/>
  <c r="E14" i="81"/>
  <c r="F14" i="81"/>
  <c r="D42" i="81" l="1"/>
  <c r="E42" i="81"/>
  <c r="F14" i="77" l="1"/>
  <c r="G14" i="77"/>
  <c r="D41" i="81" l="1"/>
  <c r="E41" i="81"/>
  <c r="I13" i="81"/>
  <c r="J13" i="81"/>
  <c r="E13" i="81"/>
  <c r="F13" i="81"/>
  <c r="F13" i="77"/>
  <c r="G13" i="77"/>
  <c r="D40" i="81"/>
  <c r="E40" i="81"/>
  <c r="D21" i="81"/>
  <c r="I12" i="81"/>
  <c r="J12" i="81"/>
  <c r="E12" i="81"/>
  <c r="F12" i="81"/>
  <c r="F12" i="77"/>
  <c r="G12" i="77"/>
  <c r="D39" i="81"/>
  <c r="E39" i="81"/>
  <c r="I11" i="81"/>
  <c r="J11" i="81"/>
  <c r="E11" i="81"/>
  <c r="F11" i="81"/>
  <c r="F11" i="77"/>
  <c r="G11" i="77"/>
  <c r="D38" i="81"/>
  <c r="E38" i="81"/>
  <c r="I10" i="81"/>
  <c r="J10" i="81"/>
  <c r="E10" i="81"/>
  <c r="F10" i="81"/>
  <c r="F10" i="77"/>
  <c r="G10" i="77"/>
  <c r="D37" i="81"/>
  <c r="E37" i="81"/>
  <c r="J9" i="81"/>
  <c r="I9" i="81"/>
  <c r="E9" i="81"/>
  <c r="F9" i="81"/>
  <c r="F9" i="77"/>
  <c r="G9" i="77"/>
  <c r="E36" i="81"/>
  <c r="D36" i="81"/>
  <c r="D25" i="81"/>
  <c r="E25" i="81"/>
  <c r="D26" i="81"/>
  <c r="E26" i="81"/>
  <c r="D27" i="81"/>
  <c r="E27" i="81"/>
  <c r="D28" i="81"/>
  <c r="E28" i="81"/>
  <c r="D29" i="81"/>
  <c r="E29" i="81"/>
  <c r="D30" i="81"/>
  <c r="E30" i="81"/>
  <c r="D31" i="81"/>
  <c r="E31" i="81"/>
  <c r="D32" i="81"/>
  <c r="E32" i="81"/>
  <c r="D33" i="81"/>
  <c r="E33" i="81"/>
  <c r="D34" i="81"/>
  <c r="E34" i="81"/>
  <c r="D35" i="81"/>
  <c r="E35" i="81"/>
  <c r="C20" i="91" l="1"/>
  <c r="F25" i="90" l="1"/>
  <c r="E25" i="90" s="1"/>
  <c r="F21" i="81" l="1"/>
  <c r="H21" i="81"/>
  <c r="J21" i="81" s="1"/>
  <c r="E12" i="91"/>
  <c r="E14" i="91"/>
  <c r="H20" i="81"/>
  <c r="G20" i="81"/>
  <c r="D20" i="81"/>
  <c r="C20" i="81"/>
  <c r="E20" i="77"/>
  <c r="D20" i="77"/>
  <c r="D14" i="91"/>
  <c r="C14" i="91"/>
  <c r="C20" i="77"/>
  <c r="H5" i="83"/>
  <c r="H5" i="84" s="1"/>
  <c r="I5" i="83"/>
  <c r="I5" i="84" s="1"/>
  <c r="J5" i="83"/>
  <c r="J5" i="84" s="1"/>
  <c r="K5" i="83"/>
  <c r="K5" i="84" s="1"/>
  <c r="Q23" i="76"/>
  <c r="R23" i="76"/>
  <c r="S23" i="76"/>
  <c r="T23" i="76"/>
  <c r="U23" i="76"/>
  <c r="V23" i="76"/>
  <c r="W23" i="76"/>
  <c r="X23" i="76"/>
  <c r="Y23" i="76"/>
  <c r="G5" i="84"/>
  <c r="Z27" i="86"/>
  <c r="AA27" i="86"/>
  <c r="AB27" i="86"/>
  <c r="AC27" i="86"/>
  <c r="AD27" i="86"/>
  <c r="AE27" i="86"/>
  <c r="AF27" i="86"/>
  <c r="Z28" i="86"/>
  <c r="AA28" i="86"/>
  <c r="AB28" i="86"/>
  <c r="AC28" i="86"/>
  <c r="AD28" i="86"/>
  <c r="AE28" i="86"/>
  <c r="AF28" i="86"/>
  <c r="Y24" i="86"/>
  <c r="Z24" i="86"/>
  <c r="AA24" i="86"/>
  <c r="AB24" i="86"/>
  <c r="AC24" i="86"/>
  <c r="AD24" i="86"/>
  <c r="AE24" i="86"/>
  <c r="AF24" i="86"/>
  <c r="Y25" i="86"/>
  <c r="Z25" i="86"/>
  <c r="AA25" i="86"/>
  <c r="AB25" i="86"/>
  <c r="AC25" i="86"/>
  <c r="AD25" i="86"/>
  <c r="AE25" i="86"/>
  <c r="AF25" i="86"/>
  <c r="Y7" i="86"/>
  <c r="Y8" i="86"/>
  <c r="Y9" i="86"/>
  <c r="Y10" i="86"/>
  <c r="Y11" i="86"/>
  <c r="Y12" i="86"/>
  <c r="Y13" i="86"/>
  <c r="Y14" i="86"/>
  <c r="Y15" i="86"/>
  <c r="Y16" i="86"/>
  <c r="Y17" i="86"/>
  <c r="Y18" i="86"/>
  <c r="Y19" i="86"/>
  <c r="Y20" i="86"/>
  <c r="Z7" i="86"/>
  <c r="Z8" i="86"/>
  <c r="Z9" i="86"/>
  <c r="Z10" i="86"/>
  <c r="Z11" i="86"/>
  <c r="Z12" i="86"/>
  <c r="Z13" i="86"/>
  <c r="Z14" i="86"/>
  <c r="Z15" i="86"/>
  <c r="Z16" i="86"/>
  <c r="Z17" i="86"/>
  <c r="Z18" i="86"/>
  <c r="Z19" i="86"/>
  <c r="Z20" i="86"/>
  <c r="AA7" i="86"/>
  <c r="AA8" i="86"/>
  <c r="AA9" i="86"/>
  <c r="AA10" i="86"/>
  <c r="AA11" i="86"/>
  <c r="AA12" i="86"/>
  <c r="AA13" i="86"/>
  <c r="AA14" i="86"/>
  <c r="AA15" i="86"/>
  <c r="AA16" i="86"/>
  <c r="AA17" i="86"/>
  <c r="AA18" i="86"/>
  <c r="AA19" i="86"/>
  <c r="AA20" i="86"/>
  <c r="AB7" i="86"/>
  <c r="AB8" i="86"/>
  <c r="AB9" i="86"/>
  <c r="AB10" i="86"/>
  <c r="AB11" i="86"/>
  <c r="AB12" i="86"/>
  <c r="AB13" i="86"/>
  <c r="AB14" i="86"/>
  <c r="AB15" i="86"/>
  <c r="AB16" i="86"/>
  <c r="AB17" i="86"/>
  <c r="AB18" i="86"/>
  <c r="AB19" i="86"/>
  <c r="AB20" i="86"/>
  <c r="AC7" i="86"/>
  <c r="AC8" i="86"/>
  <c r="AC9" i="86"/>
  <c r="AC10" i="86"/>
  <c r="AC11" i="86"/>
  <c r="AC12" i="86"/>
  <c r="AC13" i="86"/>
  <c r="AC14" i="86"/>
  <c r="AC15" i="86"/>
  <c r="AC16" i="86"/>
  <c r="AC17" i="86"/>
  <c r="AC18" i="86"/>
  <c r="AC19" i="86"/>
  <c r="AC20" i="86"/>
  <c r="AD7" i="86"/>
  <c r="AD8" i="86"/>
  <c r="AD9" i="86"/>
  <c r="AD10" i="86"/>
  <c r="AD11" i="86"/>
  <c r="AD12" i="86"/>
  <c r="AD13" i="86"/>
  <c r="AD14" i="86"/>
  <c r="AD15" i="86"/>
  <c r="AD16" i="86"/>
  <c r="AD17" i="86"/>
  <c r="AD18" i="86"/>
  <c r="AD19" i="86"/>
  <c r="AD20" i="86"/>
  <c r="AE7" i="86"/>
  <c r="AE8" i="86"/>
  <c r="AE9" i="86"/>
  <c r="AE10" i="86"/>
  <c r="AE11" i="86"/>
  <c r="AE12" i="86"/>
  <c r="AE13" i="86"/>
  <c r="AE14" i="86"/>
  <c r="AE15" i="86"/>
  <c r="AE16" i="86"/>
  <c r="AE17" i="86"/>
  <c r="AE18" i="86"/>
  <c r="AE19" i="86"/>
  <c r="AE20" i="86"/>
  <c r="AF7" i="86"/>
  <c r="AF8" i="86"/>
  <c r="AF9" i="86"/>
  <c r="AF10" i="86"/>
  <c r="AF11" i="86"/>
  <c r="AF12" i="86"/>
  <c r="AF13" i="86"/>
  <c r="AF14" i="86"/>
  <c r="AF15" i="86"/>
  <c r="AF16" i="86"/>
  <c r="AF17" i="86"/>
  <c r="AF18" i="86"/>
  <c r="AF19" i="86"/>
  <c r="AF20" i="86"/>
  <c r="Y27" i="86"/>
  <c r="Y28" i="86"/>
  <c r="C12" i="91"/>
  <c r="Q22" i="76"/>
  <c r="R22" i="76"/>
  <c r="S22" i="76"/>
  <c r="T22" i="76"/>
  <c r="U22" i="76"/>
  <c r="V22" i="76"/>
  <c r="W22" i="76"/>
  <c r="X22" i="76"/>
  <c r="Y22" i="76"/>
  <c r="Y21" i="76"/>
  <c r="X21" i="76"/>
  <c r="W21" i="76"/>
  <c r="V21" i="76"/>
  <c r="U21" i="76"/>
  <c r="T21" i="76"/>
  <c r="S21" i="76"/>
  <c r="R21" i="76"/>
  <c r="Q21" i="76"/>
  <c r="Y20" i="76"/>
  <c r="X20" i="76"/>
  <c r="W20" i="76"/>
  <c r="V20" i="76"/>
  <c r="U20" i="76"/>
  <c r="T20" i="76"/>
  <c r="S20" i="76"/>
  <c r="R20" i="76"/>
  <c r="Q20" i="76"/>
  <c r="Y19" i="76"/>
  <c r="X19" i="76"/>
  <c r="W19" i="76"/>
  <c r="V19" i="76"/>
  <c r="U19" i="76"/>
  <c r="T19" i="76"/>
  <c r="S19" i="76"/>
  <c r="R19" i="76"/>
  <c r="Q19" i="76"/>
  <c r="Y18" i="76"/>
  <c r="X18" i="76"/>
  <c r="W18" i="76"/>
  <c r="V18" i="76"/>
  <c r="U18" i="76"/>
  <c r="T18" i="76"/>
  <c r="S18" i="76"/>
  <c r="R18" i="76"/>
  <c r="Q18" i="76"/>
  <c r="Y17" i="76"/>
  <c r="X17" i="76"/>
  <c r="W17" i="76"/>
  <c r="V17" i="76"/>
  <c r="U17" i="76"/>
  <c r="T17" i="76"/>
  <c r="S17" i="76"/>
  <c r="R17" i="76"/>
  <c r="Q17" i="76"/>
  <c r="Y16" i="76"/>
  <c r="X16" i="76"/>
  <c r="W16" i="76"/>
  <c r="V16" i="76"/>
  <c r="U16" i="76"/>
  <c r="T16" i="76"/>
  <c r="S16" i="76"/>
  <c r="R16" i="76"/>
  <c r="Q16" i="76"/>
  <c r="Y15" i="76"/>
  <c r="X15" i="76"/>
  <c r="W15" i="76"/>
  <c r="V15" i="76"/>
  <c r="U15" i="76"/>
  <c r="T15" i="76"/>
  <c r="S15" i="76"/>
  <c r="R15" i="76"/>
  <c r="Q15" i="76"/>
  <c r="Y14" i="76"/>
  <c r="X14" i="76"/>
  <c r="W14" i="76"/>
  <c r="V14" i="76"/>
  <c r="U14" i="76"/>
  <c r="T14" i="76"/>
  <c r="S14" i="76"/>
  <c r="R14" i="76"/>
  <c r="Q14" i="76"/>
  <c r="Y13" i="76"/>
  <c r="X13" i="76"/>
  <c r="W13" i="76"/>
  <c r="V13" i="76"/>
  <c r="U13" i="76"/>
  <c r="T13" i="76"/>
  <c r="S13" i="76"/>
  <c r="R13" i="76"/>
  <c r="Q13" i="76"/>
  <c r="Y12" i="76"/>
  <c r="X12" i="76"/>
  <c r="W12" i="76"/>
  <c r="V12" i="76"/>
  <c r="U12" i="76"/>
  <c r="T12" i="76"/>
  <c r="S12" i="76"/>
  <c r="R12" i="76"/>
  <c r="Q12" i="76"/>
  <c r="Y11" i="76"/>
  <c r="X11" i="76"/>
  <c r="W11" i="76"/>
  <c r="V11" i="76"/>
  <c r="U11" i="76"/>
  <c r="T11" i="76"/>
  <c r="S11" i="76"/>
  <c r="R11" i="76"/>
  <c r="Q11" i="76"/>
  <c r="Y10" i="76"/>
  <c r="X10" i="76"/>
  <c r="W10" i="76"/>
  <c r="V10" i="76"/>
  <c r="U10" i="76"/>
  <c r="T10" i="76"/>
  <c r="S10" i="76"/>
  <c r="R10" i="76"/>
  <c r="Q10" i="76"/>
  <c r="Y9" i="76"/>
  <c r="X9" i="76"/>
  <c r="W9" i="76"/>
  <c r="V9" i="76"/>
  <c r="U9" i="76"/>
  <c r="T9" i="76"/>
  <c r="S9" i="76"/>
  <c r="R9" i="76"/>
  <c r="Q9" i="76"/>
  <c r="Y7" i="76"/>
  <c r="X7" i="76"/>
  <c r="W7" i="76"/>
  <c r="V7" i="76"/>
  <c r="U7" i="76"/>
  <c r="T7" i="76"/>
  <c r="S7" i="76"/>
  <c r="R7" i="76"/>
  <c r="Q7" i="76"/>
  <c r="E25" i="91"/>
  <c r="C25" i="91"/>
  <c r="D12" i="91"/>
  <c r="B21" i="81"/>
  <c r="E3" i="70"/>
  <c r="F5" i="84"/>
  <c r="E5" i="84"/>
  <c r="D5" i="84"/>
  <c r="E8" i="81"/>
  <c r="F8" i="81"/>
  <c r="I8" i="81"/>
  <c r="J8" i="81"/>
  <c r="F8" i="77"/>
  <c r="G8" i="77"/>
  <c r="D25" i="91"/>
  <c r="G21" i="77"/>
  <c r="E26" i="91" l="1"/>
  <c r="E15" i="91"/>
  <c r="AC29" i="86"/>
  <c r="AF29" i="86"/>
  <c r="AB29" i="86"/>
  <c r="AD29" i="86"/>
  <c r="Z29" i="86"/>
  <c r="C15" i="91"/>
  <c r="E22" i="91"/>
  <c r="D21" i="91"/>
  <c r="D26" i="91"/>
  <c r="Y29" i="86"/>
  <c r="D15" i="91"/>
  <c r="D22" i="91"/>
  <c r="C21" i="91"/>
  <c r="E20" i="91"/>
  <c r="C22" i="91"/>
  <c r="C26" i="91"/>
  <c r="G20" i="77"/>
  <c r="D20" i="91"/>
  <c r="E21" i="91"/>
  <c r="J20" i="81"/>
  <c r="AE29" i="86"/>
  <c r="AA29" i="86"/>
  <c r="F20" i="81"/>
</calcChain>
</file>

<file path=xl/sharedStrings.xml><?xml version="1.0" encoding="utf-8"?>
<sst xmlns="http://schemas.openxmlformats.org/spreadsheetml/2006/main" count="652" uniqueCount="271">
  <si>
    <t>Boletín de la papa</t>
  </si>
  <si>
    <t>Bernabé Tapia Cruz</t>
  </si>
  <si>
    <t>Publicación de la Oficina de Estudios y Políticas Agrarias (Odepa)</t>
  </si>
  <si>
    <t>del Ministerio de Agricultura, Gobierno de Chile</t>
  </si>
  <si>
    <t>www.odepa.gob.cl</t>
  </si>
  <si>
    <t xml:space="preserve"> Se puede reproducir total o parcialmente citando la fuente</t>
  </si>
  <si>
    <t>Introducción</t>
  </si>
  <si>
    <t>Volver al índice</t>
  </si>
  <si>
    <t>Este boletín se publica mensualmente, con información de mercado nacional y de comercio exterior, relacionada con la papa.</t>
  </si>
  <si>
    <t>Los datos utilizados en este documento, que permiten hacer los análisis del mercado, se obtienen de las siguientes fuentes:</t>
  </si>
  <si>
    <t xml:space="preserve"> ● Servicio Nacional de Aduanas, para información de comercio exterior.</t>
  </si>
  <si>
    <t xml:space="preserve"> ● Odepa, para precios mayoristas y minoristas, utilizando los registros de precios capturados en ferias libres, supermercados y mercados mayoristas.</t>
  </si>
  <si>
    <t xml:space="preserve"> ● El Instituto Nacional de Estadisticas (INE), para antecedentes de superficie, rendimientos y producción regional y nacional.</t>
  </si>
  <si>
    <t xml:space="preserve"> ● Comentarios de Odepa</t>
  </si>
  <si>
    <t>CONTENIDO</t>
  </si>
  <si>
    <t>Comentario</t>
  </si>
  <si>
    <t>Descripción</t>
  </si>
  <si>
    <t>Página</t>
  </si>
  <si>
    <t>Precio de la papa en mercados mayoristas</t>
  </si>
  <si>
    <t>Precio de la papa en mercados minoristas</t>
  </si>
  <si>
    <t>Superficie, producción y rendimiento</t>
  </si>
  <si>
    <t>Ficha de costos</t>
  </si>
  <si>
    <t>Comercio exterior papa fresca y procesada</t>
  </si>
  <si>
    <t>Cuadro</t>
  </si>
  <si>
    <t>Precios promedio mensuales de papa en mercados mayoristas</t>
  </si>
  <si>
    <t>Precios diarios de papa en los mercados mayoristas según variedad</t>
  </si>
  <si>
    <t>Precios diarios de papa en los mercados mayoristas según mercado</t>
  </si>
  <si>
    <t>Precios mensuales de papa en supermercados y ferias libres de Santiago</t>
  </si>
  <si>
    <t>Precio semanal de papa a consumidor según región y tipo de establecimiento</t>
  </si>
  <si>
    <t>Superficie, producción y rendimiento de papa a nivel nacional</t>
  </si>
  <si>
    <t>Superficie regional de papa entre las regiones de Coquimbo y Los Lagos</t>
  </si>
  <si>
    <t>Producción regional de papa entre las regiones de Coquimbo y Los Lagos</t>
  </si>
  <si>
    <t>Rendimiento regional de papa entre las regiones de Coquimbo y Los Lagos</t>
  </si>
  <si>
    <t>Costos por hectárea según rendimiento esperado ($/ha)</t>
  </si>
  <si>
    <t>Exportaciones chilenas de papa fresca y procesada, por producto y país de destino</t>
  </si>
  <si>
    <t>Importaciones chilenas de papa fresca y procesada, por producto y país de origen</t>
  </si>
  <si>
    <t>Gráfico</t>
  </si>
  <si>
    <t>Precio promedio mensual de papa en los mercados mayoristas</t>
  </si>
  <si>
    <t>Precio diario de papa en los mercados mayoristas</t>
  </si>
  <si>
    <t>Precio diario de papa en los mercados mayoristas según mercado</t>
  </si>
  <si>
    <t>Precios mensuales de papa en supermercados, ferias libres y mercados mayoristas de Santiago</t>
  </si>
  <si>
    <t>Precio semanal de papa a consumidor en supermercados según región</t>
  </si>
  <si>
    <t>Precio semanal de papa a consumidor en ferias según región</t>
  </si>
  <si>
    <t>Evolución de la superficie y producción de papa</t>
  </si>
  <si>
    <t>COMENTARIOS</t>
  </si>
  <si>
    <r>
      <rPr>
        <b/>
        <sz val="11"/>
        <rFont val="Arial"/>
        <family val="2"/>
      </rPr>
      <t>IMPORTANTE</t>
    </r>
    <r>
      <rPr>
        <i/>
        <sz val="11"/>
        <rFont val="Arial"/>
        <family val="2"/>
      </rPr>
      <t xml:space="preserve">
Recuerde que está vigente la resolución del SAG n°3276 de 2016, en la cual se informa sobre el </t>
    </r>
    <r>
      <rPr>
        <b/>
        <i/>
        <sz val="11"/>
        <rFont val="Arial"/>
        <family val="2"/>
      </rPr>
      <t>área libre de plagas cuarentenarias de la papa,</t>
    </r>
    <r>
      <rPr>
        <i/>
        <sz val="11"/>
        <rFont val="Arial"/>
        <family val="2"/>
      </rPr>
      <t xml:space="preserve"> la cual comprende la provincia de Arauco en la Región del Bio Bío, y el territorio insular y continental de las regiones de La Araucanía, de Los Ríos, de Aysén, y de Magallanes, y además actualiza las disposiciones relativas a evitar la diseminación de estas plagas cuarentenarias hacia esta área, como por ejemplo la obligatoriedad de inscribirse en la </t>
    </r>
    <r>
      <rPr>
        <b/>
        <i/>
        <sz val="11"/>
        <rFont val="Arial"/>
        <family val="2"/>
      </rPr>
      <t>Nómina de Comerciantes del Programa Nacional de Sanidad de la Papa del SAG</t>
    </r>
    <r>
      <rPr>
        <i/>
        <sz val="11"/>
        <rFont val="Arial"/>
        <family val="2"/>
      </rPr>
      <t>, para autorizar la comercialización de papas procedentes del área libre, y los predios productores del área. Para mayor información, revise la resolución en el siguiente enlace:</t>
    </r>
  </si>
  <si>
    <t>https://www.leychile.cl/Navegar?idNorma=1092497</t>
  </si>
  <si>
    <t>Cuadro 1</t>
  </si>
  <si>
    <t>Precio promedio mensual de papa en mercados mayoristas</t>
  </si>
  <si>
    <t>($ nominales con IVA / 25 kilos)</t>
  </si>
  <si>
    <t>Mes</t>
  </si>
  <si>
    <t>Año</t>
  </si>
  <si>
    <t>Variación (%)</t>
  </si>
  <si>
    <t>Mensual</t>
  </si>
  <si>
    <t>Anual</t>
  </si>
  <si>
    <t>Enero</t>
  </si>
  <si>
    <t>Febrero</t>
  </si>
  <si>
    <t>Marzo</t>
  </si>
  <si>
    <t>Abril</t>
  </si>
  <si>
    <t>Mayo</t>
  </si>
  <si>
    <t>Junio</t>
  </si>
  <si>
    <t>Julio</t>
  </si>
  <si>
    <t>Agosto</t>
  </si>
  <si>
    <t>Septiembre</t>
  </si>
  <si>
    <t>Octubre</t>
  </si>
  <si>
    <t>Noviembre</t>
  </si>
  <si>
    <t>Diciembre</t>
  </si>
  <si>
    <t xml:space="preserve">Promedio anual </t>
  </si>
  <si>
    <t>Fuente: Odepa.
Precio promedio ponderado por volúmen de todas las variedades,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</si>
  <si>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Cuadro 2</t>
  </si>
  <si>
    <t xml:space="preserve">Fecha </t>
  </si>
  <si>
    <t>Asterix</t>
  </si>
  <si>
    <t>Cardinal</t>
  </si>
  <si>
    <t>Karú</t>
  </si>
  <si>
    <t>Patagonia</t>
  </si>
  <si>
    <t>Pukará</t>
  </si>
  <si>
    <t>Rodeo</t>
  </si>
  <si>
    <t>Rosara</t>
  </si>
  <si>
    <t>Promedio ponderado</t>
  </si>
  <si>
    <t>Fuente: Odepa.
Precio promedio ponderado por volúmen de todas las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</si>
  <si>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Cuadro 3</t>
  </si>
  <si>
    <t>Fecha</t>
  </si>
  <si>
    <t>Agrícola del Norte de Arica</t>
  </si>
  <si>
    <t>Terminal La Palmera de La Serena</t>
  </si>
  <si>
    <t>Femacal de La Calera</t>
  </si>
  <si>
    <t>Central Lo Valledor de Santiago</t>
  </si>
  <si>
    <t>Vega Central Mapocho de Santiago</t>
  </si>
  <si>
    <t>Macroferia Regional de Talca</t>
  </si>
  <si>
    <t>Terminal Hortofrutícola Agro Chillán</t>
  </si>
  <si>
    <t>Vega Monumental Concepción</t>
  </si>
  <si>
    <t>Vega Modelo de Temuco</t>
  </si>
  <si>
    <t>Feria Lagunitas de Puerto Montt</t>
  </si>
  <si>
    <t>Fuente: Odepa.
Precio promedio ponderado por volúmen de todas las variedades, calidades y unidades de comercialización.</t>
  </si>
  <si>
    <t>Cuadro 4</t>
  </si>
  <si>
    <t>Precio a consumidor promedio mensual de papa en supermercados y ferias libres de Santiago</t>
  </si>
  <si>
    <t>($ / kilo nominales con IVA)</t>
  </si>
  <si>
    <t>Supermercados</t>
  </si>
  <si>
    <t>Ferias libres</t>
  </si>
  <si>
    <t>Promedio año</t>
  </si>
  <si>
    <t>Fuente: Odepa.
Precio promedio mensual de la primera calidad de todas las variedades.</t>
  </si>
  <si>
    <t>Mayorista</t>
  </si>
  <si>
    <t xml:space="preserve"> </t>
  </si>
  <si>
    <t>Cuadro 5</t>
  </si>
  <si>
    <t>SUPERMERCADO</t>
  </si>
  <si>
    <t>FERIA LIBRE</t>
  </si>
  <si>
    <t>Semana</t>
  </si>
  <si>
    <t>Arica</t>
  </si>
  <si>
    <t>Coquimbo</t>
  </si>
  <si>
    <t>Valparaíso</t>
  </si>
  <si>
    <t>RM</t>
  </si>
  <si>
    <t>Maule</t>
  </si>
  <si>
    <t>Ñuble</t>
  </si>
  <si>
    <t>Bío Bío</t>
  </si>
  <si>
    <t>La Araucanía</t>
  </si>
  <si>
    <t>Los Lagos</t>
  </si>
  <si>
    <t>Fuente: Odepa. Precio promedio de la primera calidad de todas las variedades.</t>
  </si>
  <si>
    <t>Precio Promedio Super</t>
  </si>
  <si>
    <t>Precio Promedio FL</t>
  </si>
  <si>
    <t>comparación S con respecto a FL</t>
  </si>
  <si>
    <r>
      <rPr>
        <i/>
        <sz val="10"/>
        <color indexed="8"/>
        <rFont val="Arial"/>
        <family val="2"/>
      </rPr>
      <t>Fuente</t>
    </r>
    <r>
      <rPr>
        <sz val="10"/>
        <color indexed="8"/>
        <rFont val="Arial"/>
        <family val="2"/>
      </rPr>
      <t>: Odepa. Se considera el precio promedio de la primera calidad de distintas variedades.</t>
    </r>
  </si>
  <si>
    <t>Cuadro 6</t>
  </si>
  <si>
    <t>Año agrícola</t>
  </si>
  <si>
    <t>Superficie (ha)</t>
  </si>
  <si>
    <t>Producción (ton)</t>
  </si>
  <si>
    <t>Rendimiento (ton/ha)</t>
  </si>
  <si>
    <t>2002/03</t>
  </si>
  <si>
    <t>2003/04</t>
  </si>
  <si>
    <t>2004/05</t>
  </si>
  <si>
    <t>2005/06</t>
  </si>
  <si>
    <t>2006/07</t>
  </si>
  <si>
    <t>2007/08</t>
  </si>
  <si>
    <t>2008/09</t>
  </si>
  <si>
    <t>2009/10</t>
  </si>
  <si>
    <t>2010/11</t>
  </si>
  <si>
    <t>2011/12</t>
  </si>
  <si>
    <t>2012/13</t>
  </si>
  <si>
    <t>2013/14</t>
  </si>
  <si>
    <t>2014/15</t>
  </si>
  <si>
    <t>2015/16</t>
  </si>
  <si>
    <t>2016/17</t>
  </si>
  <si>
    <t>2017/18</t>
  </si>
  <si>
    <t>2018/19</t>
  </si>
  <si>
    <t>2019/20</t>
  </si>
  <si>
    <t>Fuente: elaborado por Odepa con información del INE.</t>
  </si>
  <si>
    <t>Cuadro 7</t>
  </si>
  <si>
    <t>(hectáreas)</t>
  </si>
  <si>
    <t>Región de</t>
  </si>
  <si>
    <t>Región</t>
  </si>
  <si>
    <t>Región del</t>
  </si>
  <si>
    <t>Resto del</t>
  </si>
  <si>
    <t>Metropolitana</t>
  </si>
  <si>
    <t>O´Higgins</t>
  </si>
  <si>
    <t>Los Ríos</t>
  </si>
  <si>
    <t>país</t>
  </si>
  <si>
    <t>-</t>
  </si>
  <si>
    <t xml:space="preserve">Fuente: elaborado por Odepa con información del INE. </t>
  </si>
  <si>
    <t>Cuadro 8</t>
  </si>
  <si>
    <t>(toneladas)</t>
  </si>
  <si>
    <t>Cuadro 9</t>
  </si>
  <si>
    <t>(ton/ha)</t>
  </si>
  <si>
    <t xml:space="preserve">Cuadro 10. </t>
  </si>
  <si>
    <t>Mano de obra</t>
  </si>
  <si>
    <t>Maquinaria</t>
  </si>
  <si>
    <t>Insumos</t>
  </si>
  <si>
    <r>
      <t>Otros costos (indirectos + imprevistos)</t>
    </r>
    <r>
      <rPr>
        <b/>
        <vertAlign val="superscript"/>
        <sz val="10"/>
        <rFont val="Arial"/>
        <family val="2"/>
      </rPr>
      <t>2</t>
    </r>
  </si>
  <si>
    <t>Total costos</t>
  </si>
  <si>
    <r>
      <t>Precio papa mayorista saco 25 kg sin IVA</t>
    </r>
    <r>
      <rPr>
        <b/>
        <vertAlign val="superscript"/>
        <sz val="10"/>
        <rFont val="Arial"/>
        <family val="2"/>
      </rPr>
      <t>3</t>
    </r>
  </si>
  <si>
    <t xml:space="preserve">Ingreso por hectárea </t>
  </si>
  <si>
    <t>Margen neto por hectárea</t>
  </si>
  <si>
    <r>
      <t xml:space="preserve">Análisis de sensibilidad </t>
    </r>
    <r>
      <rPr>
        <b/>
        <vertAlign val="superscript"/>
        <sz val="10"/>
        <color indexed="9"/>
        <rFont val="Arial"/>
        <family val="2"/>
      </rPr>
      <t>4</t>
    </r>
    <r>
      <rPr>
        <b/>
        <sz val="10"/>
        <color indexed="9"/>
        <rFont val="Arial"/>
        <family val="2"/>
      </rPr>
      <t xml:space="preserve">
Margen neto ($/ha) Región de La Araucanía</t>
    </r>
  </si>
  <si>
    <t>Rendimiento (Kg/ha)</t>
  </si>
  <si>
    <t>Precio ($/saco 25 kg)</t>
  </si>
  <si>
    <r>
      <t xml:space="preserve">Punto de Equilibrio Región de La Araucanía </t>
    </r>
    <r>
      <rPr>
        <b/>
        <vertAlign val="superscript"/>
        <sz val="10"/>
        <color indexed="9"/>
        <rFont val="Arial"/>
        <family val="2"/>
      </rPr>
      <t>5</t>
    </r>
  </si>
  <si>
    <t>Rendimiento (kg/ha)</t>
  </si>
  <si>
    <t>Costo unitario mínimo saco 25 kg</t>
  </si>
  <si>
    <r>
      <rPr>
        <i/>
        <sz val="10"/>
        <rFont val="Arial"/>
        <family val="2"/>
      </rPr>
      <t>Fuente:</t>
    </r>
    <r>
      <rPr>
        <sz val="10"/>
        <rFont val="Arial"/>
        <family val="2"/>
      </rPr>
      <t xml:space="preserve"> Odepa</t>
    </r>
  </si>
  <si>
    <t>Notas:</t>
  </si>
  <si>
    <t xml:space="preserve">(1) Las fichas completas por región se encuentran publicadas en el sitio web www.odepa.cl/rubro/papas-y-tuberculos </t>
  </si>
  <si>
    <t>(2) Costos Indirectos: corresponde al costo financiero, y equivale a 1,5% mensual simple. Tasa de interés promedio de las empresas distribuidoras de insumos. Imprevistos: corresponde al 5% del total de los costos.</t>
  </si>
  <si>
    <t>(4) Este análisis entrega márgenes netos bajo tres escenarios diferentes de precio y rendimiento de la papa.</t>
  </si>
  <si>
    <t>(5) Representa el precio de venta mínimo para cubrir los costos totales de producción para distintos rendimientos.</t>
  </si>
  <si>
    <t>Los costos estimados están orientados a un sistema tecnológico promedio de producción.</t>
  </si>
  <si>
    <t>Cuadro 11. Exportaciones chilenas de papa fresca y procesada, por producto y país de destino</t>
  </si>
  <si>
    <t>Producto</t>
  </si>
  <si>
    <t>País</t>
  </si>
  <si>
    <t>Volumen (kilos)</t>
  </si>
  <si>
    <t>Valor FOB (dólares)</t>
  </si>
  <si>
    <t>variación (%)</t>
  </si>
  <si>
    <t>Preparadas sin congelar</t>
  </si>
  <si>
    <t>Argentina</t>
  </si>
  <si>
    <t>Uruguay</t>
  </si>
  <si>
    <t>Paraguay</t>
  </si>
  <si>
    <t>Ecuador</t>
  </si>
  <si>
    <t>Perú</t>
  </si>
  <si>
    <t>Estados Unidos</t>
  </si>
  <si>
    <t>Corea del Sur</t>
  </si>
  <si>
    <t>Australia</t>
  </si>
  <si>
    <t>Nueva Zelanda</t>
  </si>
  <si>
    <t>--</t>
  </si>
  <si>
    <t>Alemania</t>
  </si>
  <si>
    <t>Total Preparadas sin congelar</t>
  </si>
  <si>
    <t>Papa semilla</t>
  </si>
  <si>
    <t>Brasil</t>
  </si>
  <si>
    <t>Guatemala</t>
  </si>
  <si>
    <t>Total Papa semilla</t>
  </si>
  <si>
    <t>Consumo fresca</t>
  </si>
  <si>
    <t>Total Consumo fresca</t>
  </si>
  <si>
    <t>Papas "in vitro" para siembra</t>
  </si>
  <si>
    <t>Total Papas "in vitro" para siembra</t>
  </si>
  <si>
    <t>Copos (puré)</t>
  </si>
  <si>
    <t>Bolivia</t>
  </si>
  <si>
    <t>Canadá</t>
  </si>
  <si>
    <t>Total Copos (puré)</t>
  </si>
  <si>
    <t>Congeladas</t>
  </si>
  <si>
    <t>Total Congeladas</t>
  </si>
  <si>
    <t>Preparadas congeladas</t>
  </si>
  <si>
    <t>Total Preparadas congeladas</t>
  </si>
  <si>
    <t>Harina de papa</t>
  </si>
  <si>
    <t>Total Harina de papa</t>
  </si>
  <si>
    <t>Fécula (almidón)</t>
  </si>
  <si>
    <t>Total Fécula (almidón)</t>
  </si>
  <si>
    <t xml:space="preserve">Total </t>
  </si>
  <si>
    <t xml:space="preserve">Fuente: elaborado por Odepa con información del Servicio Nacional de Aduanas. Cifras sujetas a revisión por Informes de Variación de Valor (IVV). </t>
  </si>
  <si>
    <t>Cuadro 12. Importaciones chilenas de papa fresca y procesada, por producto y país de origen</t>
  </si>
  <si>
    <t>Valor CIF (dólares)</t>
  </si>
  <si>
    <t>Bélgica</t>
  </si>
  <si>
    <t>Países Bajos</t>
  </si>
  <si>
    <t>Francia</t>
  </si>
  <si>
    <t>España</t>
  </si>
  <si>
    <t>Polonia</t>
  </si>
  <si>
    <t>Dinamarca</t>
  </si>
  <si>
    <t>China</t>
  </si>
  <si>
    <t>Reino Unido</t>
  </si>
  <si>
    <t>Colombia</t>
  </si>
  <si>
    <t>Taiwán</t>
  </si>
  <si>
    <t>India</t>
  </si>
  <si>
    <t>México</t>
  </si>
  <si>
    <t>Rusia</t>
  </si>
  <si>
    <t>Chile</t>
  </si>
  <si>
    <t>Austria</t>
  </si>
  <si>
    <t>Origen o destino no precisado</t>
  </si>
  <si>
    <t>Suecia</t>
  </si>
  <si>
    <t>Total</t>
  </si>
  <si>
    <t>2020/21*</t>
  </si>
  <si>
    <t>*La temporada 2020/21 se proyectó con la superficie del estudio de intención de siembra de octubre de 2020 y el promedio del rendimiento de las últimas dos temporadas.</t>
  </si>
  <si>
    <t>Venezuela</t>
  </si>
  <si>
    <r>
      <t xml:space="preserve">Costos por hectárea según rendimiento esperado ($/ha) </t>
    </r>
    <r>
      <rPr>
        <b/>
        <vertAlign val="superscript"/>
        <sz val="10"/>
        <color indexed="8"/>
        <rFont val="Arial"/>
        <family val="2"/>
      </rPr>
      <t>1</t>
    </r>
  </si>
  <si>
    <t>Fecha de publicación: 2018 Región La Araucanía, 2019 Región Bio Bío, 2018 Región de Coquimbo</t>
  </si>
  <si>
    <r>
      <t xml:space="preserve">Región de La Araucanía
</t>
    </r>
    <r>
      <rPr>
        <sz val="10"/>
        <rFont val="Arial"/>
        <family val="2"/>
      </rPr>
      <t>Variedad Patagonia, Pucará o Desiree
Papa de guarda riego, tecnología media</t>
    </r>
    <r>
      <rPr>
        <b/>
        <sz val="10"/>
        <rFont val="Arial"/>
        <family val="2"/>
      </rPr>
      <t xml:space="preserve">
</t>
    </r>
    <r>
      <rPr>
        <sz val="10"/>
        <rFont val="Arial"/>
        <family val="2"/>
      </rPr>
      <t>Mayo 2018</t>
    </r>
  </si>
  <si>
    <r>
      <t xml:space="preserve">Región del Bio Bío
</t>
    </r>
    <r>
      <rPr>
        <sz val="10"/>
        <rFont val="Arial"/>
        <family val="2"/>
      </rPr>
      <t>Variedad Patagonia, Karú
Papa de guarda riego, tecnología media
Marzo 2019</t>
    </r>
  </si>
  <si>
    <r>
      <t>Región de Coquimbo</t>
    </r>
    <r>
      <rPr>
        <sz val="10"/>
        <color theme="1"/>
        <rFont val="Arial"/>
        <family val="2"/>
      </rPr>
      <t xml:space="preserve">
Variedad Cardinal, Asterik
Papa temprana riego, tecnología media
Septiembre 2018</t>
    </r>
  </si>
  <si>
    <t>Red Lady</t>
  </si>
  <si>
    <r>
      <t xml:space="preserve">4. </t>
    </r>
    <r>
      <rPr>
        <u/>
        <sz val="11"/>
        <rFont val="Arial"/>
        <family val="2"/>
      </rPr>
      <t>Ficha de costos</t>
    </r>
    <r>
      <rPr>
        <sz val="11"/>
        <rFont val="Arial"/>
        <family val="2"/>
      </rPr>
      <t xml:space="preserve">: márgenes positivos en fichas de costos.
Odepa publica fichas de costos de los principales cultivos, que corresponden a estudios de caso realizados en terreno con entrevistas a agricultores.
Para este mes el análisis del margen neto entrega valores positivos en las fichas de costos de las regiones de La Araucanía, Biobío y Coquimbo. En el análisis de sensibilidad se pueden revisar los precios que permiten alcanzar ingresos rentables del cultivo según la estructura de costos de La Araucanía. El punto de equilibrio (el precio al cual se pagan los costos) para este mes, para un cultivo con un rendimiento de 25 ton/ha en la Región de La Araucanía, es de $3.810 por saco de 25 kilos (cuadro 10).
Los valores son referenciales. Para mayor información y detalle del cálculo, revisar www.odepa.cl/rubro/papas-y-tuberculos.
Además, en el siguiente link del Manual Interactivo de la Papa de INIA y, previo registro, encontrará una ficha técnico-económica interactiva que le permitirá estimar los costos de producción: http://manualinia.papachile.cl/?page=login </t>
    </r>
  </si>
  <si>
    <t>Italia</t>
  </si>
  <si>
    <t>Emiratos Arabes</t>
  </si>
  <si>
    <t>Nota: En esta edición fueron corregidas las cifras mal clasificadas en papa semilla y consumo fresca.</t>
  </si>
  <si>
    <t>Honduras</t>
  </si>
  <si>
    <r>
      <t xml:space="preserve">3. </t>
    </r>
    <r>
      <rPr>
        <u/>
        <sz val="11"/>
        <rFont val="Arial"/>
        <family val="2"/>
      </rPr>
      <t>Superficie, producción y rendimiento</t>
    </r>
    <r>
      <rPr>
        <sz val="11"/>
        <rFont val="Arial"/>
        <family val="2"/>
      </rPr>
      <t xml:space="preserve">: intenciones de siembra señalan leve baja en superficie para 2020/21
El estudio de intenciones de siembra de INE del mes de octubre, señala una baja de 0,26% para la temporada 2020/21, esto es 44.032 hectáreas de papas en el país. Se proyecta una baja de 0,26% en la producción, con el rendimiento promedio de las últimas dos temporadas (cuadro 6 y gráfico 7). 
La encuesta de superficie sembrada de cultivos anuales e industriales de la temporada 2020/21 que realiza INE en convenio con Odepa, indicó una superficie de  36.329 hectáreas para la papa, lo que corresponde a una baja de 17,7% respecto a la anterior, lo cual no se condice con el estado actual del mercado, que muestra estabilidad en los precios y el abastecimiento. Diversos agricultores han señalado que no hay una variación importante en la superficie respecto a la temporada pasada y que la actual cosecha ha mostrado buenos rendimientos en los cultivos de riego y algo más bajos en zonas de secano. Se debe considerar que la actual encuesta de superficie de INE se basa en el marco muestral del VII Censo Agropecuario del año 2007, lo que afecta la calidad de los resultados debido a la antigüedad de esta referencia con la cual se expanden los resultados. La superficie cultivada de esta temporada se podrá conocer en forma muy precisa con los resultados del VIII Censo Nacional Agropecuario y Forestal que está en pleno proceso de levantamiento. Con estos antecedentes, se conserva la proyección de la producción realizada con el estudio de intenciones de siembra de octubre. Para revisar los resultados de la encuesta 2020/21 siga el enlace: 
Resultados nacionales: </t>
    </r>
    <r>
      <rPr>
        <u/>
        <sz val="11"/>
        <color theme="3"/>
        <rFont val="Arial"/>
        <family val="2"/>
      </rPr>
      <t>https://www.odepa.gob.cl/wp-content/uploads/2021/05/cultivosAnualesHistorico-04.05.2021.xls</t>
    </r>
    <r>
      <rPr>
        <sz val="11"/>
        <rFont val="Arial"/>
        <family val="2"/>
      </rPr>
      <t xml:space="preserve">
Resultados regionales: </t>
    </r>
    <r>
      <rPr>
        <u/>
        <sz val="11"/>
        <color theme="3"/>
        <rFont val="Arial"/>
        <family val="2"/>
      </rPr>
      <t xml:space="preserve">https://www.odepa.gob.cl/wp-content/uploads/2021/05/cultivosRegional_04.05.2021.xls </t>
    </r>
    <r>
      <rPr>
        <sz val="11"/>
        <rFont val="Arial"/>
        <family val="2"/>
      </rPr>
      <t xml:space="preserve">
Según los resultados regionales 2019/20 las regiones con mayor producción de papa fueron Los Lagos con 462.451 toneladas y La Araucanía con 349.145 (cuadro 7 y gráfico 8).</t>
    </r>
  </si>
  <si>
    <t>Puyehue</t>
  </si>
  <si>
    <t>Septiembre 2021</t>
  </si>
  <si>
    <r>
      <t>Información de mercado nacional y comercio exterior hasta agosto</t>
    </r>
    <r>
      <rPr>
        <sz val="11"/>
        <color indexed="8"/>
        <rFont val="Arial"/>
        <family val="2"/>
      </rPr>
      <t xml:space="preserve"> de 2021</t>
    </r>
  </si>
  <si>
    <t>Promedio ene-ago</t>
  </si>
  <si>
    <r>
      <t xml:space="preserve">(3) El precio de la papa utilizado corresponde al precio promedio mayorista regional de </t>
    </r>
    <r>
      <rPr>
        <sz val="10"/>
        <color rgb="FFFF0000"/>
        <rFont val="Arial"/>
        <family val="2"/>
      </rPr>
      <t>agosto</t>
    </r>
    <r>
      <rPr>
        <sz val="10"/>
        <rFont val="Arial"/>
        <family val="2"/>
      </rPr>
      <t xml:space="preserve"> de 2021.</t>
    </r>
  </si>
  <si>
    <t>Turquía</t>
  </si>
  <si>
    <r>
      <t xml:space="preserve">2. </t>
    </r>
    <r>
      <rPr>
        <u/>
        <sz val="11"/>
        <rFont val="Arial"/>
        <family val="2"/>
      </rPr>
      <t>Precio de la papa en mercados minoristas</t>
    </r>
    <r>
      <rPr>
        <sz val="11"/>
        <rFont val="Arial"/>
        <family val="2"/>
      </rPr>
      <t>:  leve alza en supermercados y ferias.
En el monitoreo de precios al consumidor que realiza Odepa en la ciudad de Santiago, se observó que el precio promedio mensual de agosto de 2021 en supermercados fue $1.241 por kilo, 1% superior respecto al mes anterior y 5,9% mayor al mismo mes del año anterior. En ferias el precio promedio fue $580 por kilo, 3,2% mayor al mes anterior y 23,4% mayor al mismo mes del año 2020 (cuadro 4 y gráfico 4).
En el precio semanal a consumidor que Odepa recoge en regiones se observa una relativa estabilidad tanto en supermercados y leves alzas en ferias (cuadro 5, gráficos 5 y 6).</t>
    </r>
  </si>
  <si>
    <t>ene-ago 2020</t>
  </si>
  <si>
    <t>ene-ago 2021</t>
  </si>
  <si>
    <r>
      <t xml:space="preserve">5. </t>
    </r>
    <r>
      <rPr>
        <u/>
        <sz val="11"/>
        <rFont val="Arial"/>
        <family val="2"/>
      </rPr>
      <t>Comercio exterior papa fresca y procesada</t>
    </r>
    <r>
      <rPr>
        <sz val="11"/>
        <rFont val="Arial"/>
        <family val="2"/>
      </rPr>
      <t>: bajan exportaciones y suben importaciones.
Entre enero y agosto de 2021 las exportaciones sumaron USD 1,3 millones, cifra 48,9% menor al mismo período del año anterior. En el período disminuyeron principalmente las exportaciones de papas para consumo frescas  y las preparadas sin congelar (snack). Por otra parte, suben las exportaciones de papa semilla.
Las importaciones a agosto de 2021 sumaron USD 83,4 millones, lo que representa un aumento de 59,4% en comparación con el año anterior. Las papas preparadas congeladas son el principal producto importado y muestran un crecimiento de 81,1% en este período.</t>
    </r>
  </si>
  <si>
    <t>María José Irarrázaval</t>
  </si>
  <si>
    <t>Directora Nacional y representante legal</t>
  </si>
  <si>
    <r>
      <t xml:space="preserve">1. </t>
    </r>
    <r>
      <rPr>
        <u/>
        <sz val="11"/>
        <rFont val="Arial"/>
        <family val="2"/>
      </rPr>
      <t>Precios de la papa en mercados mayoristas</t>
    </r>
    <r>
      <rPr>
        <sz val="11"/>
        <rFont val="Arial"/>
        <family val="2"/>
      </rPr>
      <t>: suben en agosto.
El precio promedio ponderado mensual de la papa en los mercados mayoristas en agosto de 2021 fue $8.269 por saco de 25 kilos, valor 6,7% más alto que el mes anterior y 29,1% más alto que el mismo mes del año 2020 (cuadro 1 y gráfico 1).
En el precio diario del saco de 25 kilos se observa estabilidad desde mediados de febrero y un alza en los primeros días de julio que se mantiene hasta los primeros días de septiembre (cuadro 2 y gráfico 2). En los distintos terminales mayoristas monitoreados por Odepa se observa una tendencia similar (cuadro 3 y gráfico 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</si>
</sst>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5" formatCode="&quot;$&quot;#,##0;&quot;$&quot;\-#,##0"/>
    <numFmt numFmtId="6" formatCode="&quot;$&quot;#,##0;[Red]&quot;$&quot;\-#,##0"/>
    <numFmt numFmtId="41" formatCode="_ * #,##0_ ;_ * \-#,##0_ ;_ * &quot;-&quot;_ ;_ @_ "/>
    <numFmt numFmtId="43" formatCode="_ * #,##0.00_ ;_ * \-#,##0.00_ ;_ * &quot;-&quot;??_ ;_ @_ "/>
    <numFmt numFmtId="164" formatCode="_-* #,##0.00\ _€_-;\-* #,##0.00\ _€_-;_-* &quot;-&quot;??\ _€_-;_-@_-"/>
    <numFmt numFmtId="165" formatCode="_-&quot;$&quot;\ * #,##0_-;\-&quot;$&quot;\ * #,##0_-;_-&quot;$&quot;\ * &quot;-&quot;_-;_-@_-"/>
    <numFmt numFmtId="166" formatCode="_-* #,##0_-;\-* #,##0_-;_-* &quot;-&quot;_-;_-@_-"/>
    <numFmt numFmtId="167" formatCode="_-* #,##0.00_-;\-* #,##0.00_-;_-* &quot;-&quot;??_-;_-@_-"/>
    <numFmt numFmtId="168" formatCode="_(* #,##0_);_(* \(#,##0\);_(* &quot;-&quot;_);_(@_)"/>
    <numFmt numFmtId="169" formatCode="0.0"/>
    <numFmt numFmtId="170" formatCode="#,##0.0"/>
    <numFmt numFmtId="171" formatCode="_(* #,##0.00_);_(* \(#,##0.00\);_(* &quot;-&quot;??_);_(@_)"/>
    <numFmt numFmtId="172" formatCode="_(* #,##0_);_(* \(#,##0\);_(* &quot;-&quot;??_);_(@_)"/>
    <numFmt numFmtId="173" formatCode="_(* #,##0.0000_);_(* \(#,##0.0000\);_(* &quot;-&quot;_);_(@_)"/>
    <numFmt numFmtId="174" formatCode="dd/mm/yy;@"/>
    <numFmt numFmtId="175" formatCode="0.0%"/>
    <numFmt numFmtId="176" formatCode="#,##0.0_ ;\-#,##0.0\ "/>
    <numFmt numFmtId="177" formatCode="mmmm/yyyy"/>
  </numFmts>
  <fonts count="87">
    <font>
      <sz val="11"/>
      <color theme="1"/>
      <name val="Calibri"/>
      <family val="2"/>
      <scheme val="minor"/>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sz val="10"/>
      <color indexed="12"/>
      <name val="Arial"/>
      <family val="2"/>
    </font>
    <font>
      <sz val="9"/>
      <name val="Arial"/>
      <family val="2"/>
    </font>
    <font>
      <i/>
      <sz val="9"/>
      <name val="Arial"/>
      <family val="2"/>
    </font>
    <font>
      <i/>
      <sz val="9"/>
      <color indexed="8"/>
      <name val="Arial"/>
      <family val="2"/>
    </font>
    <font>
      <u/>
      <sz val="11"/>
      <name val="Arial"/>
      <family val="2"/>
    </font>
    <font>
      <i/>
      <sz val="10"/>
      <color indexed="8"/>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b/>
      <vertAlign val="superscript"/>
      <sz val="10"/>
      <color indexed="8"/>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u/>
      <sz val="10"/>
      <color theme="10"/>
      <name val="Arial"/>
      <family val="2"/>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0000FF"/>
      <name val="Arial"/>
      <family val="2"/>
    </font>
    <font>
      <b/>
      <sz val="10"/>
      <color rgb="FF0000FF"/>
      <name val="Arial"/>
      <family val="2"/>
    </font>
    <font>
      <b/>
      <sz val="10"/>
      <color theme="1"/>
      <name val="Arial"/>
      <family val="2"/>
    </font>
    <font>
      <sz val="10"/>
      <color theme="1"/>
      <name val="Arial"/>
      <family val="2"/>
    </font>
    <font>
      <sz val="9"/>
      <color theme="1"/>
      <name val="Arial"/>
      <family val="2"/>
    </font>
    <font>
      <b/>
      <sz val="9"/>
      <color rgb="FF000000"/>
      <name val="Arial"/>
      <family val="2"/>
    </font>
    <font>
      <u/>
      <sz val="10"/>
      <color theme="10"/>
      <name val="Calibri"/>
      <family val="2"/>
      <scheme val="minor"/>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b/>
      <sz val="11"/>
      <color theme="1"/>
      <name val="Arial"/>
      <family val="2"/>
    </font>
    <font>
      <b/>
      <sz val="12"/>
      <color theme="1"/>
      <name val="Verdana"/>
      <family val="2"/>
    </font>
    <font>
      <sz val="10"/>
      <color theme="0"/>
      <name val="Arial"/>
      <family val="2"/>
    </font>
    <font>
      <sz val="10"/>
      <color rgb="FFFF0000"/>
      <name val="Arial"/>
      <family val="2"/>
    </font>
    <font>
      <u/>
      <sz val="10"/>
      <color rgb="FFFF0000"/>
      <name val="Arial"/>
      <family val="2"/>
    </font>
    <font>
      <b/>
      <sz val="12"/>
      <color theme="1"/>
      <name val="Arial"/>
      <family val="2"/>
    </font>
    <font>
      <sz val="10"/>
      <color theme="6" tint="-0.499984740745262"/>
      <name val="Arial"/>
      <family val="2"/>
    </font>
    <font>
      <b/>
      <sz val="10"/>
      <color theme="0"/>
      <name val="Arial"/>
      <family val="2"/>
    </font>
    <font>
      <b/>
      <sz val="10"/>
      <color rgb="FFFF0000"/>
      <name val="Arial"/>
      <family val="2"/>
    </font>
    <font>
      <i/>
      <sz val="10"/>
      <color rgb="FFFF0000"/>
      <name val="Arial"/>
      <family val="2"/>
    </font>
    <font>
      <u/>
      <sz val="11"/>
      <color theme="11"/>
      <name val="Calibri"/>
      <family val="2"/>
      <scheme val="minor"/>
    </font>
    <font>
      <u/>
      <sz val="10"/>
      <color rgb="FF0033CC"/>
      <name val="Arial"/>
      <family val="2"/>
    </font>
    <font>
      <b/>
      <sz val="12"/>
      <name val="Arial"/>
      <family val="2"/>
    </font>
    <font>
      <i/>
      <sz val="11"/>
      <name val="Arial"/>
      <family val="2"/>
    </font>
    <font>
      <b/>
      <i/>
      <sz val="11"/>
      <name val="Arial"/>
      <family val="2"/>
    </font>
    <font>
      <u/>
      <sz val="11"/>
      <color theme="3"/>
      <name val="Arial"/>
      <family val="2"/>
    </font>
    <font>
      <sz val="11"/>
      <color theme="1"/>
      <name val="Calibri"/>
      <scheme val="minor"/>
    </font>
    <font>
      <b/>
      <sz val="11"/>
      <color theme="1"/>
      <name val="Calibri"/>
      <scheme val="minor"/>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theme="4" tint="0.79998168889431442"/>
      </patternFill>
    </fill>
    <fill>
      <patternFill patternType="solid">
        <fgColor theme="6" tint="-0.499984740745262"/>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1" tint="0.499984740745262"/>
      </top>
      <bottom style="thin">
        <color theme="0" tint="-0.14999847407452621"/>
      </bottom>
      <diagonal/>
    </border>
    <border>
      <left style="thin">
        <color auto="1"/>
      </left>
      <right style="thin">
        <color auto="1"/>
      </right>
      <top/>
      <bottom style="thin">
        <color theme="0" tint="-0.14999847407452621"/>
      </bottom>
      <diagonal/>
    </border>
    <border>
      <left style="thin">
        <color auto="1"/>
      </left>
      <right/>
      <top/>
      <bottom style="thin">
        <color theme="0" tint="-0.14999847407452621"/>
      </bottom>
      <diagonal/>
    </border>
    <border>
      <left/>
      <right style="thin">
        <color auto="1"/>
      </right>
      <top/>
      <bottom style="thin">
        <color theme="0" tint="-0.14999847407452621"/>
      </bottom>
      <diagonal/>
    </border>
    <border>
      <left/>
      <right/>
      <top style="thin">
        <color theme="1" tint="0.499984740745262"/>
      </top>
      <bottom style="thin">
        <color theme="1" tint="0.34998626667073579"/>
      </bottom>
      <diagonal/>
    </border>
    <border>
      <left style="thin">
        <color indexed="64"/>
      </left>
      <right/>
      <top style="thin">
        <color indexed="64"/>
      </top>
      <bottom style="thin">
        <color theme="0" tint="-0.14999847407452621"/>
      </bottom>
      <diagonal/>
    </border>
    <border>
      <left/>
      <right/>
      <top style="thin">
        <color indexed="64"/>
      </top>
      <bottom/>
      <diagonal/>
    </border>
    <border>
      <left/>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right/>
      <top style="thin">
        <color rgb="FF999999"/>
      </top>
      <bottom/>
      <diagonal/>
    </border>
    <border>
      <left style="thin">
        <color rgb="FF999999"/>
      </left>
      <right/>
      <top/>
      <bottom/>
      <diagonal/>
    </border>
    <border>
      <left style="thin">
        <color indexed="65"/>
      </left>
      <right/>
      <top style="thin">
        <color rgb="FF999999"/>
      </top>
      <bottom/>
      <diagonal/>
    </border>
    <border>
      <left style="thin">
        <color rgb="FF999999"/>
      </left>
      <right/>
      <top style="thin">
        <color rgb="FF999999"/>
      </top>
      <bottom/>
      <diagonal/>
    </border>
    <border>
      <left style="thin">
        <color indexed="64"/>
      </left>
      <right/>
      <top style="thin">
        <color rgb="FF999999"/>
      </top>
      <bottom/>
      <diagonal/>
    </border>
    <border>
      <left/>
      <right style="thin">
        <color indexed="64"/>
      </right>
      <top style="thin">
        <color rgb="FF999999"/>
      </top>
      <bottom/>
      <diagonal/>
    </border>
    <border>
      <left style="thin">
        <color indexed="64"/>
      </left>
      <right/>
      <top style="thin">
        <color rgb="FF999999"/>
      </top>
      <bottom style="thin">
        <color indexed="64"/>
      </bottom>
      <diagonal/>
    </border>
    <border>
      <left/>
      <right/>
      <top style="thin">
        <color rgb="FF999999"/>
      </top>
      <bottom style="thin">
        <color indexed="64"/>
      </bottom>
      <diagonal/>
    </border>
    <border>
      <left/>
      <right style="thin">
        <color indexed="64"/>
      </right>
      <top style="thin">
        <color rgb="FF999999"/>
      </top>
      <bottom style="thin">
        <color indexed="64"/>
      </bottom>
      <diagonal/>
    </border>
    <border>
      <left/>
      <right style="thin">
        <color rgb="FF999999"/>
      </right>
      <top style="thin">
        <color rgb="FF999999"/>
      </top>
      <bottom/>
      <diagonal/>
    </border>
    <border>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top style="thin">
        <color theme="0" tint="-0.14999847407452621"/>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s>
  <cellStyleXfs count="451">
    <xf numFmtId="0" fontId="0" fillId="0" borderId="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40" fillId="43" borderId="17" applyNumberFormat="0" applyAlignment="0" applyProtection="0"/>
    <xf numFmtId="0" fontId="10" fillId="16" borderId="1" applyNumberFormat="0" applyAlignment="0" applyProtection="0"/>
    <xf numFmtId="0" fontId="40" fillId="43" borderId="17" applyNumberFormat="0" applyAlignment="0" applyProtection="0"/>
    <xf numFmtId="0" fontId="40" fillId="43" borderId="17" applyNumberFormat="0" applyAlignment="0" applyProtection="0"/>
    <xf numFmtId="0" fontId="40" fillId="43" borderId="17" applyNumberFormat="0" applyAlignment="0" applyProtection="0"/>
    <xf numFmtId="0" fontId="10" fillId="16" borderId="1" applyNumberFormat="0" applyAlignment="0" applyProtection="0"/>
    <xf numFmtId="0" fontId="40" fillId="43" borderId="17" applyNumberFormat="0" applyAlignment="0" applyProtection="0"/>
    <xf numFmtId="0" fontId="40" fillId="43" borderId="17" applyNumberFormat="0" applyAlignment="0" applyProtection="0"/>
    <xf numFmtId="0" fontId="10" fillId="16" borderId="1" applyNumberFormat="0" applyAlignment="0" applyProtection="0"/>
    <xf numFmtId="0" fontId="41" fillId="44" borderId="18" applyNumberFormat="0" applyAlignment="0" applyProtection="0"/>
    <xf numFmtId="0" fontId="11" fillId="17" borderId="2" applyNumberFormat="0" applyAlignment="0" applyProtection="0"/>
    <xf numFmtId="0" fontId="41" fillId="44" borderId="18" applyNumberFormat="0" applyAlignment="0" applyProtection="0"/>
    <xf numFmtId="0" fontId="41" fillId="44" borderId="18" applyNumberFormat="0" applyAlignment="0" applyProtection="0"/>
    <xf numFmtId="0" fontId="41" fillId="44" borderId="18" applyNumberFormat="0" applyAlignment="0" applyProtection="0"/>
    <xf numFmtId="0" fontId="11" fillId="17" borderId="2" applyNumberFormat="0" applyAlignment="0" applyProtection="0"/>
    <xf numFmtId="0" fontId="41" fillId="44" borderId="18" applyNumberFormat="0" applyAlignment="0" applyProtection="0"/>
    <xf numFmtId="0" fontId="41" fillId="44" borderId="18" applyNumberFormat="0" applyAlignment="0" applyProtection="0"/>
    <xf numFmtId="0" fontId="11" fillId="17" borderId="2" applyNumberFormat="0" applyAlignment="0" applyProtection="0"/>
    <xf numFmtId="0" fontId="42" fillId="0" borderId="19" applyNumberFormat="0" applyFill="0" applyAlignment="0" applyProtection="0"/>
    <xf numFmtId="0" fontId="12" fillId="0" borderId="3"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12" fillId="0" borderId="3" applyNumberFormat="0" applyFill="0" applyAlignment="0" applyProtection="0"/>
    <xf numFmtId="0" fontId="42" fillId="0" borderId="19" applyNumberFormat="0" applyFill="0" applyAlignment="0" applyProtection="0"/>
    <xf numFmtId="0" fontId="42" fillId="0" borderId="19" applyNumberFormat="0" applyFill="0" applyAlignment="0" applyProtection="0"/>
    <xf numFmtId="0" fontId="12" fillId="0" borderId="3"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44" fillId="51" borderId="17" applyNumberFormat="0" applyAlignment="0" applyProtection="0"/>
    <xf numFmtId="0" fontId="14" fillId="7" borderId="1" applyNumberFormat="0" applyAlignment="0" applyProtection="0"/>
    <xf numFmtId="0" fontId="44" fillId="51" borderId="17" applyNumberFormat="0" applyAlignment="0" applyProtection="0"/>
    <xf numFmtId="0" fontId="44" fillId="51" borderId="17" applyNumberFormat="0" applyAlignment="0" applyProtection="0"/>
    <xf numFmtId="0" fontId="44" fillId="51" borderId="17" applyNumberFormat="0" applyAlignment="0" applyProtection="0"/>
    <xf numFmtId="0" fontId="14" fillId="7" borderId="1" applyNumberFormat="0" applyAlignment="0" applyProtection="0"/>
    <xf numFmtId="0" fontId="44" fillId="51" borderId="17" applyNumberFormat="0" applyAlignment="0" applyProtection="0"/>
    <xf numFmtId="0" fontId="44" fillId="51" borderId="17" applyNumberFormat="0" applyAlignment="0" applyProtection="0"/>
    <xf numFmtId="0" fontId="14" fillId="7" borderId="1"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167" fontId="37" fillId="0" borderId="0" applyFont="0" applyFill="0" applyBorder="0" applyAlignment="0" applyProtection="0"/>
    <xf numFmtId="166" fontId="37"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4" fontId="37" fillId="0" borderId="0" applyFont="0" applyFill="0" applyBorder="0" applyAlignment="0" applyProtection="0"/>
    <xf numFmtId="167"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1"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7" fontId="37" fillId="0" borderId="0" applyFont="0" applyFill="0" applyBorder="0" applyAlignment="0" applyProtection="0"/>
    <xf numFmtId="167"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7" fillId="0" borderId="0" applyFont="0" applyFill="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37" fillId="0" borderId="0"/>
    <xf numFmtId="0" fontId="1" fillId="0" borderId="0"/>
    <xf numFmtId="0" fontId="49" fillId="0" borderId="0"/>
    <xf numFmtId="0" fontId="1" fillId="0" borderId="0"/>
    <xf numFmtId="0" fontId="1" fillId="0" borderId="0"/>
    <xf numFmtId="0" fontId="1" fillId="0" borderId="0"/>
    <xf numFmtId="0" fontId="1" fillId="0" borderId="0">
      <alignment wrapText="1"/>
    </xf>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1" fillId="0" borderId="0"/>
    <xf numFmtId="0" fontId="1" fillId="0" borderId="0"/>
    <xf numFmtId="0" fontId="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37" fillId="54" borderId="20" applyNumberFormat="0" applyFont="0" applyAlignment="0" applyProtection="0"/>
    <xf numFmtId="0" fontId="1" fillId="23" borderId="5" applyNumberFormat="0" applyFont="0" applyAlignment="0" applyProtection="0"/>
    <xf numFmtId="0" fontId="37" fillId="54" borderId="20" applyNumberFormat="0" applyFont="0" applyAlignment="0" applyProtection="0"/>
    <xf numFmtId="0" fontId="37" fillId="54" borderId="20" applyNumberFormat="0" applyFont="0" applyAlignment="0" applyProtection="0"/>
    <xf numFmtId="0" fontId="37" fillId="54" borderId="20" applyNumberFormat="0" applyFont="0" applyAlignment="0" applyProtection="0"/>
    <xf numFmtId="0" fontId="1" fillId="23" borderId="5" applyNumberFormat="0" applyFont="0" applyAlignment="0" applyProtection="0"/>
    <xf numFmtId="0" fontId="37" fillId="54" borderId="20" applyNumberFormat="0" applyFont="0" applyAlignment="0" applyProtection="0"/>
    <xf numFmtId="0" fontId="37" fillId="54" borderId="20" applyNumberFormat="0" applyFont="0" applyAlignment="0" applyProtection="0"/>
    <xf numFmtId="0" fontId="1" fillId="23" borderId="5" applyNumberFormat="0" applyFont="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0" fontId="50" fillId="43" borderId="21" applyNumberFormat="0" applyAlignment="0" applyProtection="0"/>
    <xf numFmtId="0" fontId="17" fillId="16" borderId="6" applyNumberFormat="0" applyAlignment="0" applyProtection="0"/>
    <xf numFmtId="0" fontId="50" fillId="43" borderId="21" applyNumberFormat="0" applyAlignment="0" applyProtection="0"/>
    <xf numFmtId="0" fontId="50" fillId="43" borderId="21" applyNumberFormat="0" applyAlignment="0" applyProtection="0"/>
    <xf numFmtId="0" fontId="50" fillId="43" borderId="21" applyNumberFormat="0" applyAlignment="0" applyProtection="0"/>
    <xf numFmtId="0" fontId="17" fillId="16" borderId="6" applyNumberFormat="0" applyAlignment="0" applyProtection="0"/>
    <xf numFmtId="0" fontId="50" fillId="43" borderId="21" applyNumberFormat="0" applyAlignment="0" applyProtection="0"/>
    <xf numFmtId="0" fontId="50" fillId="43" borderId="21" applyNumberFormat="0" applyAlignment="0" applyProtection="0"/>
    <xf numFmtId="0" fontId="17" fillId="16" borderId="6" applyNumberFormat="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20" fillId="0" borderId="4" applyNumberFormat="0" applyFill="0" applyAlignment="0" applyProtection="0"/>
    <xf numFmtId="0" fontId="54" fillId="0" borderId="22" applyNumberFormat="0" applyFill="0" applyAlignment="0" applyProtection="0"/>
    <xf numFmtId="0" fontId="54" fillId="0" borderId="22" applyNumberFormat="0" applyFill="0" applyAlignment="0" applyProtection="0"/>
    <xf numFmtId="0" fontId="54" fillId="0" borderId="22" applyNumberFormat="0" applyFill="0" applyAlignment="0" applyProtection="0"/>
    <xf numFmtId="0" fontId="20" fillId="0" borderId="4" applyNumberFormat="0" applyFill="0" applyAlignment="0" applyProtection="0"/>
    <xf numFmtId="0" fontId="54" fillId="0" borderId="22" applyNumberFormat="0" applyFill="0" applyAlignment="0" applyProtection="0"/>
    <xf numFmtId="0" fontId="54" fillId="0" borderId="22" applyNumberFormat="0" applyFill="0" applyAlignment="0" applyProtection="0"/>
    <xf numFmtId="0" fontId="20" fillId="0" borderId="4" applyNumberFormat="0" applyFill="0" applyAlignment="0" applyProtection="0"/>
    <xf numFmtId="0" fontId="55" fillId="0" borderId="23" applyNumberFormat="0" applyFill="0" applyAlignment="0" applyProtection="0"/>
    <xf numFmtId="0" fontId="21" fillId="0" borderId="7"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21" fillId="0" borderId="7" applyNumberFormat="0" applyFill="0" applyAlignment="0" applyProtection="0"/>
    <xf numFmtId="0" fontId="55" fillId="0" borderId="23" applyNumberFormat="0" applyFill="0" applyAlignment="0" applyProtection="0"/>
    <xf numFmtId="0" fontId="55" fillId="0" borderId="23" applyNumberFormat="0" applyFill="0" applyAlignment="0" applyProtection="0"/>
    <xf numFmtId="0" fontId="21" fillId="0" borderId="7" applyNumberFormat="0" applyFill="0" applyAlignment="0" applyProtection="0"/>
    <xf numFmtId="0" fontId="43" fillId="0" borderId="24" applyNumberFormat="0" applyFill="0" applyAlignment="0" applyProtection="0"/>
    <xf numFmtId="0" fontId="13" fillId="0" borderId="8" applyNumberFormat="0" applyFill="0" applyAlignment="0" applyProtection="0"/>
    <xf numFmtId="0" fontId="43" fillId="0" borderId="24" applyNumberFormat="0" applyFill="0" applyAlignment="0" applyProtection="0"/>
    <xf numFmtId="0" fontId="43" fillId="0" borderId="24" applyNumberFormat="0" applyFill="0" applyAlignment="0" applyProtection="0"/>
    <xf numFmtId="0" fontId="43" fillId="0" borderId="24" applyNumberFormat="0" applyFill="0" applyAlignment="0" applyProtection="0"/>
    <xf numFmtId="0" fontId="13" fillId="0" borderId="8" applyNumberFormat="0" applyFill="0" applyAlignment="0" applyProtection="0"/>
    <xf numFmtId="0" fontId="43" fillId="0" borderId="24" applyNumberFormat="0" applyFill="0" applyAlignment="0" applyProtection="0"/>
    <xf numFmtId="0" fontId="43" fillId="0" borderId="24" applyNumberFormat="0" applyFill="0" applyAlignment="0" applyProtection="0"/>
    <xf numFmtId="0" fontId="13" fillId="0" borderId="8" applyNumberFormat="0" applyFill="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6" fillId="0" borderId="25" applyNumberFormat="0" applyFill="0" applyAlignment="0" applyProtection="0"/>
    <xf numFmtId="0" fontId="5" fillId="0" borderId="9"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 fillId="0" borderId="9"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 fillId="0" borderId="9"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cellStyleXfs>
  <cellXfs count="382">
    <xf numFmtId="0" fontId="0" fillId="0" borderId="0" xfId="0"/>
    <xf numFmtId="0" fontId="22" fillId="55" borderId="0" xfId="344" applyFont="1" applyFill="1" applyBorder="1" applyAlignment="1">
      <alignment horizontal="center" vertical="center" wrapText="1"/>
    </xf>
    <xf numFmtId="0" fontId="1" fillId="55" borderId="0" xfId="344" applyFont="1" applyFill="1" applyBorder="1"/>
    <xf numFmtId="0" fontId="22" fillId="55" borderId="26" xfId="344" applyFont="1" applyFill="1" applyBorder="1"/>
    <xf numFmtId="0" fontId="22" fillId="55" borderId="28" xfId="344" applyFont="1" applyFill="1" applyBorder="1"/>
    <xf numFmtId="0" fontId="1" fillId="55" borderId="0" xfId="332" applyFill="1"/>
    <xf numFmtId="0" fontId="1" fillId="55" borderId="0" xfId="332" applyFont="1" applyFill="1"/>
    <xf numFmtId="0" fontId="1" fillId="55" borderId="0" xfId="332" applyFont="1" applyFill="1" applyAlignment="1">
      <alignment horizontal="center" vertical="center"/>
    </xf>
    <xf numFmtId="0" fontId="1" fillId="55" borderId="0" xfId="332" applyFont="1" applyFill="1" applyAlignment="1"/>
    <xf numFmtId="0" fontId="1" fillId="55" borderId="0" xfId="332" applyFont="1" applyFill="1" applyAlignment="1">
      <alignment horizontal="center"/>
    </xf>
    <xf numFmtId="0" fontId="1" fillId="55" borderId="0" xfId="354" applyFont="1" applyFill="1" applyBorder="1" applyAlignment="1" applyProtection="1">
      <alignment horizontal="center"/>
    </xf>
    <xf numFmtId="0" fontId="57" fillId="55" borderId="0" xfId="354" applyFont="1" applyFill="1" applyBorder="1" applyAlignment="1" applyProtection="1">
      <alignment horizontal="right"/>
    </xf>
    <xf numFmtId="0" fontId="1" fillId="55" borderId="0" xfId="354" applyFont="1" applyFill="1" applyBorder="1" applyAlignment="1" applyProtection="1"/>
    <xf numFmtId="0" fontId="22" fillId="55" borderId="0" xfId="354" applyFont="1" applyFill="1" applyBorder="1" applyAlignment="1" applyProtection="1">
      <alignment horizontal="center"/>
    </xf>
    <xf numFmtId="0" fontId="57" fillId="55" borderId="0" xfId="354" applyFont="1" applyFill="1" applyBorder="1" applyAlignment="1" applyProtection="1">
      <alignment horizontal="center"/>
    </xf>
    <xf numFmtId="0" fontId="57" fillId="55" borderId="0" xfId="354" applyFont="1" applyFill="1" applyBorder="1" applyProtection="1"/>
    <xf numFmtId="0" fontId="1" fillId="55" borderId="0" xfId="354" applyFont="1" applyFill="1" applyBorder="1" applyProtection="1"/>
    <xf numFmtId="0" fontId="1" fillId="55" borderId="0" xfId="354" applyFont="1" applyFill="1" applyBorder="1" applyAlignment="1" applyProtection="1">
      <alignment horizontal="center" vertical="center"/>
    </xf>
    <xf numFmtId="0" fontId="58" fillId="55" borderId="0" xfId="354" applyFont="1" applyFill="1" applyBorder="1" applyAlignment="1" applyProtection="1">
      <alignment horizontal="center"/>
    </xf>
    <xf numFmtId="0" fontId="22" fillId="55" borderId="0" xfId="354" applyFont="1" applyFill="1" applyBorder="1" applyProtection="1"/>
    <xf numFmtId="0" fontId="1" fillId="55" borderId="0" xfId="344" applyFont="1" applyFill="1"/>
    <xf numFmtId="0" fontId="1" fillId="55" borderId="0" xfId="332" applyFont="1" applyFill="1" applyAlignment="1">
      <alignment wrapText="1"/>
    </xf>
    <xf numFmtId="0" fontId="46" fillId="55" borderId="0" xfId="270" applyFont="1" applyFill="1" applyAlignment="1" applyProtection="1"/>
    <xf numFmtId="0" fontId="46" fillId="55" borderId="0" xfId="270" applyFont="1" applyFill="1" applyBorder="1" applyAlignment="1" applyProtection="1">
      <alignment horizontal="right"/>
    </xf>
    <xf numFmtId="0" fontId="46" fillId="55" borderId="0" xfId="270" quotePrefix="1" applyFont="1" applyFill="1" applyBorder="1" applyAlignment="1" applyProtection="1">
      <alignment horizontal="right"/>
    </xf>
    <xf numFmtId="3" fontId="60" fillId="55" borderId="10" xfId="0" applyNumberFormat="1" applyFont="1" applyFill="1" applyBorder="1" applyAlignment="1">
      <alignment horizontal="center"/>
    </xf>
    <xf numFmtId="0" fontId="60" fillId="55" borderId="0" xfId="0" applyFont="1" applyFill="1"/>
    <xf numFmtId="3" fontId="60" fillId="55" borderId="0" xfId="0" applyNumberFormat="1" applyFont="1" applyFill="1"/>
    <xf numFmtId="0" fontId="46" fillId="55" borderId="0" xfId="270" applyFont="1" applyFill="1"/>
    <xf numFmtId="170" fontId="1" fillId="55" borderId="0" xfId="344" applyNumberFormat="1" applyFont="1" applyFill="1" applyBorder="1"/>
    <xf numFmtId="0" fontId="1" fillId="55" borderId="0" xfId="344" applyFont="1" applyFill="1" applyBorder="1" applyAlignment="1"/>
    <xf numFmtId="0" fontId="24" fillId="55" borderId="0" xfId="344" applyFont="1" applyFill="1"/>
    <xf numFmtId="3" fontId="1" fillId="55" borderId="0" xfId="344" applyNumberFormat="1" applyFont="1" applyFill="1" applyBorder="1"/>
    <xf numFmtId="3" fontId="1" fillId="55" borderId="0" xfId="344" applyNumberFormat="1" applyFont="1" applyFill="1"/>
    <xf numFmtId="173" fontId="1" fillId="55" borderId="0" xfId="344" applyNumberFormat="1" applyFont="1" applyFill="1"/>
    <xf numFmtId="0" fontId="61" fillId="55" borderId="0" xfId="0" applyFont="1" applyFill="1"/>
    <xf numFmtId="0" fontId="60" fillId="55" borderId="0" xfId="0" applyFont="1" applyFill="1" applyAlignment="1">
      <alignment horizontal="center"/>
    </xf>
    <xf numFmtId="0" fontId="62" fillId="55" borderId="0" xfId="0" applyFont="1" applyFill="1" applyAlignment="1">
      <alignment horizontal="center" vertical="center" readingOrder="1"/>
    </xf>
    <xf numFmtId="0" fontId="60" fillId="55" borderId="0" xfId="0" applyFont="1" applyFill="1" applyBorder="1"/>
    <xf numFmtId="0" fontId="63" fillId="55" borderId="0" xfId="270" applyFont="1" applyFill="1"/>
    <xf numFmtId="3" fontId="1" fillId="55" borderId="0" xfId="344" applyNumberFormat="1" applyFont="1" applyFill="1" applyBorder="1" applyAlignment="1">
      <alignment horizontal="center"/>
    </xf>
    <xf numFmtId="0" fontId="1" fillId="55" borderId="0" xfId="344" applyFont="1" applyFill="1" applyBorder="1" applyAlignment="1">
      <alignment horizontal="center"/>
    </xf>
    <xf numFmtId="3" fontId="1" fillId="55" borderId="0" xfId="348" applyNumberFormat="1" applyFont="1" applyFill="1" applyBorder="1" applyAlignment="1">
      <alignment horizontal="center"/>
    </xf>
    <xf numFmtId="0" fontId="0" fillId="55" borderId="0" xfId="0" applyFill="1"/>
    <xf numFmtId="0" fontId="64" fillId="55" borderId="0" xfId="0" applyFont="1" applyFill="1"/>
    <xf numFmtId="0" fontId="64" fillId="55" borderId="0" xfId="340" applyFont="1" applyFill="1"/>
    <xf numFmtId="0" fontId="0" fillId="55" borderId="0" xfId="0" applyFill="1" applyAlignment="1">
      <alignment horizontal="center" vertical="center"/>
    </xf>
    <xf numFmtId="0" fontId="65" fillId="55" borderId="0" xfId="340" applyFont="1" applyFill="1" applyAlignment="1">
      <alignment vertical="top"/>
    </xf>
    <xf numFmtId="0" fontId="66" fillId="55" borderId="0" xfId="340" applyFont="1" applyFill="1" applyAlignment="1">
      <alignment horizontal="left" vertical="top"/>
    </xf>
    <xf numFmtId="17" fontId="67" fillId="55" borderId="0" xfId="340" quotePrefix="1" applyNumberFormat="1" applyFont="1" applyFill="1" applyAlignment="1">
      <alignment vertical="center"/>
    </xf>
    <xf numFmtId="0" fontId="67" fillId="55" borderId="0" xfId="340" applyFont="1" applyFill="1" applyAlignment="1">
      <alignment vertical="center"/>
    </xf>
    <xf numFmtId="0" fontId="68" fillId="55" borderId="0" xfId="340" applyFont="1" applyFill="1" applyAlignment="1">
      <alignment horizontal="left" vertical="center"/>
    </xf>
    <xf numFmtId="169" fontId="1" fillId="55" borderId="0" xfId="344" applyNumberFormat="1" applyFont="1" applyFill="1" applyBorder="1" applyAlignment="1">
      <alignment horizontal="center"/>
    </xf>
    <xf numFmtId="3" fontId="1" fillId="55" borderId="0" xfId="288" applyNumberFormat="1" applyFont="1" applyFill="1" applyBorder="1" applyAlignment="1">
      <alignment horizontal="center" vertical="center"/>
    </xf>
    <xf numFmtId="170" fontId="1" fillId="55" borderId="0" xfId="288" applyNumberFormat="1" applyFont="1" applyFill="1" applyBorder="1" applyAlignment="1">
      <alignment horizontal="center" vertical="center" wrapText="1"/>
    </xf>
    <xf numFmtId="170" fontId="1" fillId="55" borderId="0" xfId="344" applyNumberFormat="1" applyFont="1" applyFill="1" applyBorder="1" applyAlignment="1">
      <alignment horizontal="center"/>
    </xf>
    <xf numFmtId="0" fontId="1" fillId="55" borderId="0" xfId="332" applyFont="1" applyFill="1" applyBorder="1"/>
    <xf numFmtId="170" fontId="1" fillId="55" borderId="0" xfId="288" applyNumberFormat="1" applyFont="1" applyFill="1" applyBorder="1" applyAlignment="1">
      <alignment horizontal="center" vertical="center"/>
    </xf>
    <xf numFmtId="14" fontId="60" fillId="55" borderId="29" xfId="0" applyNumberFormat="1" applyFont="1" applyFill="1" applyBorder="1" applyAlignment="1">
      <alignment horizontal="left"/>
    </xf>
    <xf numFmtId="3" fontId="60" fillId="55" borderId="29" xfId="0" applyNumberFormat="1" applyFont="1" applyFill="1" applyBorder="1" applyAlignment="1">
      <alignment horizontal="center"/>
    </xf>
    <xf numFmtId="14" fontId="60" fillId="55" borderId="30" xfId="0" applyNumberFormat="1" applyFont="1" applyFill="1" applyBorder="1" applyAlignment="1">
      <alignment horizontal="left"/>
    </xf>
    <xf numFmtId="3" fontId="60" fillId="55" borderId="30" xfId="0" applyNumberFormat="1" applyFont="1" applyFill="1" applyBorder="1" applyAlignment="1">
      <alignment horizontal="center"/>
    </xf>
    <xf numFmtId="174" fontId="60" fillId="55" borderId="29" xfId="0" applyNumberFormat="1" applyFont="1" applyFill="1" applyBorder="1" applyAlignment="1">
      <alignment horizontal="left"/>
    </xf>
    <xf numFmtId="0" fontId="1" fillId="55" borderId="31" xfId="344" applyFont="1" applyFill="1" applyBorder="1"/>
    <xf numFmtId="0" fontId="1" fillId="55" borderId="30" xfId="344" applyFont="1" applyFill="1" applyBorder="1"/>
    <xf numFmtId="0" fontId="59" fillId="55" borderId="0" xfId="340" applyFont="1" applyFill="1" applyAlignment="1">
      <alignment horizontal="center"/>
    </xf>
    <xf numFmtId="0" fontId="24" fillId="55" borderId="0" xfId="344" applyFont="1" applyFill="1" applyBorder="1" applyAlignment="1">
      <alignment vertical="center" wrapText="1"/>
    </xf>
    <xf numFmtId="0" fontId="0" fillId="55" borderId="0" xfId="0" applyFont="1" applyFill="1"/>
    <xf numFmtId="0" fontId="64" fillId="55" borderId="0" xfId="340" applyFont="1" applyFill="1" applyAlignment="1">
      <alignment horizontal="center"/>
    </xf>
    <xf numFmtId="0" fontId="69" fillId="55" borderId="0" xfId="340" applyFont="1" applyFill="1" applyAlignment="1"/>
    <xf numFmtId="0" fontId="64" fillId="55" borderId="0" xfId="340" applyFont="1" applyFill="1" applyAlignment="1"/>
    <xf numFmtId="0" fontId="27" fillId="55" borderId="0" xfId="270" applyFont="1" applyFill="1" applyAlignment="1">
      <alignment vertical="center"/>
    </xf>
    <xf numFmtId="0" fontId="27" fillId="55" borderId="0" xfId="270" applyFont="1" applyFill="1" applyAlignment="1">
      <alignment horizontal="center" vertical="center"/>
    </xf>
    <xf numFmtId="0" fontId="69" fillId="55" borderId="0" xfId="340" applyFont="1" applyFill="1" applyAlignment="1">
      <alignment vertical="center"/>
    </xf>
    <xf numFmtId="170" fontId="59" fillId="55" borderId="0" xfId="0" applyNumberFormat="1" applyFont="1" applyFill="1" applyBorder="1" applyAlignment="1">
      <alignment horizontal="center" vertical="center" wrapText="1"/>
    </xf>
    <xf numFmtId="0" fontId="59" fillId="56" borderId="0" xfId="0" applyFont="1" applyFill="1" applyBorder="1" applyAlignment="1">
      <alignment horizontal="center" vertical="center" wrapText="1"/>
    </xf>
    <xf numFmtId="3" fontId="60" fillId="55" borderId="0" xfId="0" applyNumberFormat="1" applyFont="1" applyFill="1" applyBorder="1" applyAlignment="1">
      <alignment horizontal="center"/>
    </xf>
    <xf numFmtId="0" fontId="1" fillId="55" borderId="0" xfId="344" applyFont="1" applyFill="1" applyBorder="1" applyAlignment="1">
      <alignment wrapText="1"/>
    </xf>
    <xf numFmtId="3" fontId="1" fillId="55" borderId="0" xfId="344" applyNumberFormat="1" applyFont="1" applyFill="1" applyBorder="1" applyAlignment="1">
      <alignment wrapText="1"/>
    </xf>
    <xf numFmtId="0" fontId="1" fillId="55" borderId="0" xfId="344" applyFont="1" applyFill="1" applyAlignment="1">
      <alignment wrapText="1"/>
    </xf>
    <xf numFmtId="0" fontId="69" fillId="55" borderId="0" xfId="340" applyFont="1" applyFill="1" applyAlignment="1">
      <alignment horizontal="center"/>
    </xf>
    <xf numFmtId="0" fontId="64" fillId="55" borderId="0" xfId="340" applyFont="1" applyFill="1" applyAlignment="1">
      <alignment wrapText="1"/>
    </xf>
    <xf numFmtId="17" fontId="64" fillId="55" borderId="0" xfId="340" quotePrefix="1" applyNumberFormat="1" applyFont="1" applyFill="1" applyAlignment="1">
      <alignment horizontal="center"/>
    </xf>
    <xf numFmtId="0" fontId="24" fillId="55" borderId="0" xfId="348" applyFont="1" applyFill="1" applyBorder="1" applyAlignment="1">
      <alignment vertical="center" wrapText="1"/>
    </xf>
    <xf numFmtId="9" fontId="1" fillId="55" borderId="0" xfId="364" applyFont="1" applyFill="1"/>
    <xf numFmtId="0" fontId="71" fillId="55" borderId="0" xfId="344" applyFont="1" applyFill="1"/>
    <xf numFmtId="0" fontId="72" fillId="55" borderId="0" xfId="0" applyFont="1" applyFill="1"/>
    <xf numFmtId="175" fontId="72" fillId="55" borderId="0" xfId="364" applyNumberFormat="1" applyFont="1" applyFill="1"/>
    <xf numFmtId="0" fontId="73" fillId="55" borderId="0" xfId="270" applyFont="1" applyFill="1"/>
    <xf numFmtId="0" fontId="72" fillId="55" borderId="0" xfId="344" applyFont="1" applyFill="1"/>
    <xf numFmtId="170" fontId="1" fillId="55" borderId="30" xfId="333" applyNumberFormat="1" applyFont="1" applyFill="1" applyBorder="1" applyAlignment="1">
      <alignment horizontal="center" vertical="center" wrapText="1"/>
    </xf>
    <xf numFmtId="170" fontId="22" fillId="55" borderId="28" xfId="333" applyNumberFormat="1" applyFont="1" applyFill="1" applyBorder="1" applyAlignment="1">
      <alignment horizontal="center" vertical="center" wrapText="1"/>
    </xf>
    <xf numFmtId="170" fontId="22" fillId="55" borderId="26" xfId="333" applyNumberFormat="1" applyFont="1" applyFill="1" applyBorder="1" applyAlignment="1">
      <alignment horizontal="center" vertical="center" wrapText="1"/>
    </xf>
    <xf numFmtId="0" fontId="1" fillId="55" borderId="0" xfId="344" applyFont="1" applyFill="1" applyBorder="1" applyAlignment="1">
      <alignment horizontal="left" vertical="top" wrapText="1"/>
    </xf>
    <xf numFmtId="3" fontId="72" fillId="55" borderId="0" xfId="0" applyNumberFormat="1" applyFont="1" applyFill="1"/>
    <xf numFmtId="0" fontId="1" fillId="55" borderId="0" xfId="0" applyFont="1" applyFill="1"/>
    <xf numFmtId="0" fontId="59" fillId="56" borderId="0" xfId="0" applyFont="1" applyFill="1" applyBorder="1" applyAlignment="1">
      <alignment horizontal="center"/>
    </xf>
    <xf numFmtId="0" fontId="59" fillId="56" borderId="13" xfId="0" applyFont="1" applyFill="1" applyBorder="1" applyAlignment="1">
      <alignment horizontal="center" vertical="center" wrapText="1"/>
    </xf>
    <xf numFmtId="0" fontId="59" fillId="56" borderId="10" xfId="0" applyFont="1" applyFill="1" applyBorder="1" applyAlignment="1">
      <alignment horizontal="center" vertical="center" wrapText="1"/>
    </xf>
    <xf numFmtId="0" fontId="59" fillId="56" borderId="14" xfId="0" applyFont="1" applyFill="1" applyBorder="1" applyAlignment="1">
      <alignment horizontal="center" vertical="center" wrapText="1"/>
    </xf>
    <xf numFmtId="174" fontId="60" fillId="55" borderId="32" xfId="0" applyNumberFormat="1" applyFont="1" applyFill="1" applyBorder="1" applyAlignment="1">
      <alignment horizontal="left"/>
    </xf>
    <xf numFmtId="3" fontId="60" fillId="55" borderId="33" xfId="0" applyNumberFormat="1" applyFont="1" applyFill="1" applyBorder="1" applyAlignment="1">
      <alignment horizontal="center"/>
    </xf>
    <xf numFmtId="3" fontId="60" fillId="55" borderId="34" xfId="0" applyNumberFormat="1" applyFont="1" applyFill="1" applyBorder="1" applyAlignment="1">
      <alignment horizontal="center"/>
    </xf>
    <xf numFmtId="174" fontId="60" fillId="55" borderId="15" xfId="0" applyNumberFormat="1" applyFont="1" applyFill="1" applyBorder="1" applyAlignment="1">
      <alignment horizontal="left"/>
    </xf>
    <xf numFmtId="3" fontId="60" fillId="55" borderId="13" xfId="0" applyNumberFormat="1" applyFont="1" applyFill="1" applyBorder="1" applyAlignment="1">
      <alignment horizontal="center"/>
    </xf>
    <xf numFmtId="3" fontId="60" fillId="55" borderId="14" xfId="0" applyNumberFormat="1" applyFont="1" applyFill="1" applyBorder="1" applyAlignment="1">
      <alignment horizontal="center"/>
    </xf>
    <xf numFmtId="3" fontId="1" fillId="55" borderId="0" xfId="0" applyNumberFormat="1" applyFont="1" applyFill="1"/>
    <xf numFmtId="0" fontId="45" fillId="55" borderId="0" xfId="270" applyFill="1" applyBorder="1" applyAlignment="1" applyProtection="1">
      <alignment horizontal="right"/>
    </xf>
    <xf numFmtId="0" fontId="22" fillId="55" borderId="0" xfId="0" applyFont="1" applyFill="1" applyBorder="1" applyAlignment="1"/>
    <xf numFmtId="5" fontId="31" fillId="55" borderId="0" xfId="318" applyNumberFormat="1" applyFont="1" applyFill="1" applyBorder="1" applyAlignment="1">
      <alignment vertical="center" wrapText="1"/>
    </xf>
    <xf numFmtId="0" fontId="1" fillId="55" borderId="0" xfId="0" applyFont="1" applyFill="1" applyBorder="1" applyAlignment="1">
      <alignment vertical="center"/>
    </xf>
    <xf numFmtId="0" fontId="60" fillId="55" borderId="0" xfId="0" applyFont="1" applyFill="1" applyBorder="1" applyAlignment="1"/>
    <xf numFmtId="3" fontId="22" fillId="55" borderId="0" xfId="283" applyNumberFormat="1" applyFont="1" applyFill="1" applyBorder="1" applyAlignment="1">
      <alignment horizontal="center" vertical="center"/>
    </xf>
    <xf numFmtId="0" fontId="74" fillId="55" borderId="0" xfId="340" applyFont="1" applyFill="1" applyAlignment="1">
      <alignment horizontal="center"/>
    </xf>
    <xf numFmtId="0" fontId="59" fillId="55" borderId="0" xfId="340" applyFont="1" applyFill="1" applyAlignment="1">
      <alignment horizontal="center" vertical="center"/>
    </xf>
    <xf numFmtId="0" fontId="35" fillId="55" borderId="0" xfId="344" applyFont="1" applyFill="1"/>
    <xf numFmtId="0" fontId="35" fillId="55" borderId="0" xfId="344" applyFont="1" applyFill="1" applyBorder="1"/>
    <xf numFmtId="0" fontId="1" fillId="55" borderId="0" xfId="348" applyFont="1" applyFill="1" applyBorder="1" applyAlignment="1">
      <alignment horizontal="center"/>
    </xf>
    <xf numFmtId="0" fontId="60" fillId="55" borderId="0" xfId="0" applyFont="1" applyFill="1"/>
    <xf numFmtId="0" fontId="22" fillId="55" borderId="15" xfId="0" applyFont="1" applyFill="1" applyBorder="1" applyAlignment="1">
      <alignment horizontal="left"/>
    </xf>
    <xf numFmtId="3" fontId="1" fillId="55" borderId="15" xfId="283" applyNumberFormat="1" applyFont="1" applyFill="1" applyBorder="1" applyAlignment="1">
      <alignment horizontal="center" vertical="center"/>
    </xf>
    <xf numFmtId="0" fontId="77" fillId="55" borderId="0" xfId="344" applyFont="1" applyFill="1" applyBorder="1" applyAlignment="1">
      <alignment horizontal="center"/>
    </xf>
    <xf numFmtId="0" fontId="1" fillId="55" borderId="0" xfId="344" applyFont="1" applyFill="1" applyBorder="1" applyAlignment="1">
      <alignment vertical="center" wrapText="1"/>
    </xf>
    <xf numFmtId="3" fontId="72" fillId="55" borderId="0" xfId="344" applyNumberFormat="1" applyFont="1" applyFill="1" applyBorder="1" applyAlignment="1">
      <alignment horizontal="center"/>
    </xf>
    <xf numFmtId="0" fontId="78" fillId="55" borderId="0" xfId="344" applyFont="1" applyFill="1"/>
    <xf numFmtId="175" fontId="78" fillId="55" borderId="0" xfId="364" applyNumberFormat="1" applyFont="1" applyFill="1"/>
    <xf numFmtId="0" fontId="72" fillId="55" borderId="0" xfId="344" applyFont="1" applyFill="1" applyAlignment="1">
      <alignment horizontal="center"/>
    </xf>
    <xf numFmtId="3" fontId="78" fillId="55" borderId="0" xfId="344" applyNumberFormat="1" applyFont="1" applyFill="1" applyBorder="1" applyAlignment="1">
      <alignment horizontal="center"/>
    </xf>
    <xf numFmtId="0" fontId="72" fillId="55" borderId="0" xfId="344" applyFont="1" applyFill="1" applyAlignment="1">
      <alignment wrapText="1"/>
    </xf>
    <xf numFmtId="175" fontId="72" fillId="55" borderId="0" xfId="364" applyNumberFormat="1" applyFont="1" applyFill="1" applyAlignment="1">
      <alignment wrapText="1"/>
    </xf>
    <xf numFmtId="175" fontId="72" fillId="55" borderId="0" xfId="344" applyNumberFormat="1" applyFont="1" applyFill="1" applyAlignment="1">
      <alignment wrapText="1"/>
    </xf>
    <xf numFmtId="0" fontId="1" fillId="55" borderId="0" xfId="344" applyFont="1" applyFill="1" applyAlignment="1"/>
    <xf numFmtId="0" fontId="31" fillId="55" borderId="0" xfId="344" applyFont="1" applyFill="1" applyAlignment="1"/>
    <xf numFmtId="0" fontId="72" fillId="55" borderId="0" xfId="344" applyFont="1" applyFill="1" applyBorder="1"/>
    <xf numFmtId="0" fontId="77" fillId="55" borderId="0" xfId="344" applyFont="1" applyFill="1" applyBorder="1" applyAlignment="1">
      <alignment horizontal="center" vertical="center" wrapText="1"/>
    </xf>
    <xf numFmtId="170" fontId="72" fillId="55" borderId="0" xfId="344" applyNumberFormat="1" applyFont="1" applyFill="1" applyBorder="1"/>
    <xf numFmtId="0" fontId="22" fillId="55" borderId="35" xfId="344" applyFont="1" applyFill="1" applyBorder="1" applyAlignment="1">
      <alignment horizontal="center"/>
    </xf>
    <xf numFmtId="6" fontId="1" fillId="55" borderId="0" xfId="318" applyNumberFormat="1" applyFont="1" applyFill="1" applyBorder="1" applyAlignment="1">
      <alignment horizontal="center" vertical="center" wrapText="1"/>
    </xf>
    <xf numFmtId="170" fontId="60" fillId="55" borderId="29" xfId="0" applyNumberFormat="1" applyFont="1" applyFill="1" applyBorder="1" applyAlignment="1">
      <alignment horizontal="center"/>
    </xf>
    <xf numFmtId="3" fontId="60" fillId="55" borderId="36" xfId="0" applyNumberFormat="1" applyFont="1" applyFill="1" applyBorder="1" applyAlignment="1">
      <alignment horizontal="center"/>
    </xf>
    <xf numFmtId="170" fontId="60" fillId="55" borderId="38" xfId="0" applyNumberFormat="1" applyFont="1" applyFill="1" applyBorder="1" applyAlignment="1">
      <alignment horizontal="center"/>
    </xf>
    <xf numFmtId="170" fontId="60" fillId="55" borderId="39" xfId="0" applyNumberFormat="1" applyFont="1" applyFill="1" applyBorder="1" applyAlignment="1">
      <alignment horizontal="center"/>
    </xf>
    <xf numFmtId="170" fontId="60" fillId="55" borderId="40" xfId="0" applyNumberFormat="1" applyFont="1" applyFill="1" applyBorder="1" applyAlignment="1">
      <alignment horizontal="center"/>
    </xf>
    <xf numFmtId="3" fontId="60" fillId="55" borderId="38" xfId="0" applyNumberFormat="1" applyFont="1" applyFill="1" applyBorder="1" applyAlignment="1">
      <alignment horizontal="center"/>
    </xf>
    <xf numFmtId="3" fontId="60" fillId="55" borderId="42" xfId="0" applyNumberFormat="1" applyFont="1" applyFill="1" applyBorder="1" applyAlignment="1">
      <alignment horizontal="center"/>
    </xf>
    <xf numFmtId="3" fontId="59" fillId="55" borderId="36" xfId="0" applyNumberFormat="1" applyFont="1" applyFill="1" applyBorder="1" applyAlignment="1">
      <alignment horizontal="center"/>
    </xf>
    <xf numFmtId="3" fontId="59" fillId="55" borderId="38" xfId="0" applyNumberFormat="1" applyFont="1" applyFill="1" applyBorder="1" applyAlignment="1">
      <alignment horizontal="center"/>
    </xf>
    <xf numFmtId="3" fontId="59" fillId="55" borderId="41" xfId="0" applyNumberFormat="1" applyFont="1" applyFill="1" applyBorder="1" applyAlignment="1">
      <alignment horizontal="center"/>
    </xf>
    <xf numFmtId="3" fontId="59" fillId="55" borderId="42" xfId="0" applyNumberFormat="1" applyFont="1" applyFill="1" applyBorder="1" applyAlignment="1">
      <alignment horizontal="center"/>
    </xf>
    <xf numFmtId="170" fontId="59" fillId="55" borderId="43" xfId="0" applyNumberFormat="1" applyFont="1" applyFill="1" applyBorder="1" applyAlignment="1">
      <alignment horizontal="center"/>
    </xf>
    <xf numFmtId="0" fontId="60" fillId="55" borderId="44" xfId="0" applyNumberFormat="1" applyFont="1" applyFill="1" applyBorder="1" applyAlignment="1">
      <alignment horizontal="left"/>
    </xf>
    <xf numFmtId="0" fontId="60" fillId="55" borderId="45" xfId="0" applyNumberFormat="1" applyFont="1" applyFill="1" applyBorder="1" applyAlignment="1">
      <alignment horizontal="left"/>
    </xf>
    <xf numFmtId="0" fontId="60" fillId="55" borderId="46" xfId="0" applyNumberFormat="1" applyFont="1" applyFill="1" applyBorder="1" applyAlignment="1">
      <alignment horizontal="left"/>
    </xf>
    <xf numFmtId="0" fontId="59" fillId="55" borderId="44" xfId="0" applyNumberFormat="1" applyFont="1" applyFill="1" applyBorder="1" applyAlignment="1">
      <alignment horizontal="left"/>
    </xf>
    <xf numFmtId="0" fontId="59" fillId="55" borderId="46" xfId="0" applyNumberFormat="1" applyFont="1" applyFill="1" applyBorder="1" applyAlignment="1">
      <alignment horizontal="left"/>
    </xf>
    <xf numFmtId="0" fontId="1" fillId="0" borderId="0" xfId="344" applyFont="1" applyFill="1" applyAlignment="1">
      <alignment horizontal="center"/>
    </xf>
    <xf numFmtId="0" fontId="24" fillId="55" borderId="0" xfId="344" applyFont="1" applyFill="1" applyAlignment="1">
      <alignment wrapText="1"/>
    </xf>
    <xf numFmtId="3" fontId="60" fillId="0" borderId="34" xfId="0" applyNumberFormat="1" applyFont="1" applyFill="1" applyBorder="1" applyAlignment="1">
      <alignment horizontal="center"/>
    </xf>
    <xf numFmtId="3" fontId="60" fillId="0" borderId="14" xfId="0" applyNumberFormat="1" applyFont="1" applyFill="1" applyBorder="1" applyAlignment="1">
      <alignment horizontal="center"/>
    </xf>
    <xf numFmtId="0" fontId="1" fillId="0" borderId="0" xfId="344" applyFont="1" applyFill="1"/>
    <xf numFmtId="0" fontId="80" fillId="55" borderId="0" xfId="270" applyFont="1" applyFill="1"/>
    <xf numFmtId="175" fontId="71" fillId="55" borderId="0" xfId="364" applyNumberFormat="1" applyFont="1" applyFill="1"/>
    <xf numFmtId="0" fontId="71" fillId="55" borderId="0" xfId="344" applyFont="1" applyFill="1" applyAlignment="1">
      <alignment horizontal="center"/>
    </xf>
    <xf numFmtId="0" fontId="76" fillId="55" borderId="0" xfId="344" applyFont="1" applyFill="1" applyBorder="1" applyAlignment="1">
      <alignment horizontal="center"/>
    </xf>
    <xf numFmtId="0" fontId="71" fillId="55" borderId="0" xfId="344" applyFont="1" applyFill="1" applyBorder="1"/>
    <xf numFmtId="0" fontId="76" fillId="55" borderId="0" xfId="344" applyFont="1" applyFill="1" applyBorder="1" applyAlignment="1">
      <alignment horizontal="center" vertical="center" wrapText="1"/>
    </xf>
    <xf numFmtId="174" fontId="60" fillId="55" borderId="44" xfId="0" applyNumberFormat="1" applyFont="1" applyFill="1" applyBorder="1" applyAlignment="1">
      <alignment horizontal="left"/>
    </xf>
    <xf numFmtId="3" fontId="60" fillId="55" borderId="39" xfId="0" applyNumberFormat="1" applyFont="1" applyFill="1" applyBorder="1" applyAlignment="1">
      <alignment horizontal="center"/>
    </xf>
    <xf numFmtId="9" fontId="71" fillId="55" borderId="0" xfId="364" applyFont="1" applyFill="1" applyAlignment="1">
      <alignment horizontal="center"/>
    </xf>
    <xf numFmtId="0" fontId="22" fillId="55" borderId="0" xfId="348" applyFont="1" applyFill="1" applyBorder="1" applyAlignment="1">
      <alignment horizontal="center" vertical="center"/>
    </xf>
    <xf numFmtId="17" fontId="1" fillId="55" borderId="0" xfId="344" applyNumberFormat="1" applyFont="1" applyFill="1"/>
    <xf numFmtId="0" fontId="71" fillId="55" borderId="0" xfId="0" applyFont="1" applyFill="1"/>
    <xf numFmtId="3" fontId="71" fillId="55" borderId="0" xfId="0" applyNumberFormat="1" applyFont="1" applyFill="1"/>
    <xf numFmtId="3" fontId="71" fillId="55" borderId="0" xfId="0" applyNumberFormat="1" applyFont="1" applyFill="1" applyAlignment="1">
      <alignment horizontal="center"/>
    </xf>
    <xf numFmtId="0" fontId="76" fillId="56" borderId="0" xfId="0" applyFont="1" applyFill="1" applyBorder="1" applyAlignment="1">
      <alignment horizontal="center" vertical="center"/>
    </xf>
    <xf numFmtId="0" fontId="76" fillId="55" borderId="0" xfId="0" applyFont="1" applyFill="1" applyAlignment="1">
      <alignment horizontal="right"/>
    </xf>
    <xf numFmtId="3" fontId="1" fillId="55" borderId="31" xfId="333" applyNumberFormat="1" applyFont="1" applyFill="1" applyBorder="1" applyAlignment="1">
      <alignment horizontal="center" vertical="center" wrapText="1"/>
    </xf>
    <xf numFmtId="3" fontId="1" fillId="55" borderId="30" xfId="333" applyNumberFormat="1" applyFont="1" applyFill="1" applyBorder="1" applyAlignment="1">
      <alignment horizontal="center" vertical="center" wrapText="1"/>
    </xf>
    <xf numFmtId="3" fontId="1" fillId="0" borderId="30" xfId="333" applyNumberFormat="1" applyFont="1" applyFill="1" applyBorder="1" applyAlignment="1">
      <alignment horizontal="center" vertical="center" wrapText="1"/>
    </xf>
    <xf numFmtId="3" fontId="1" fillId="55" borderId="0" xfId="333" applyNumberFormat="1" applyFont="1" applyFill="1" applyBorder="1" applyAlignment="1">
      <alignment horizontal="center" vertical="center" wrapText="1"/>
    </xf>
    <xf numFmtId="3" fontId="22" fillId="55" borderId="28" xfId="333" applyNumberFormat="1" applyFont="1" applyFill="1" applyBorder="1" applyAlignment="1">
      <alignment horizontal="center" vertical="center" wrapText="1"/>
    </xf>
    <xf numFmtId="3" fontId="22" fillId="55" borderId="26" xfId="333" applyNumberFormat="1" applyFont="1" applyFill="1" applyBorder="1" applyAlignment="1">
      <alignment horizontal="center" vertical="center" wrapText="1"/>
    </xf>
    <xf numFmtId="1" fontId="1" fillId="55" borderId="0" xfId="344" applyNumberFormat="1" applyFont="1" applyFill="1"/>
    <xf numFmtId="1" fontId="1" fillId="55" borderId="0" xfId="364" applyNumberFormat="1" applyFont="1" applyFill="1"/>
    <xf numFmtId="0" fontId="1" fillId="55" borderId="13" xfId="344" applyFont="1" applyFill="1" applyBorder="1"/>
    <xf numFmtId="0" fontId="1" fillId="55" borderId="10" xfId="344" applyFont="1" applyFill="1" applyBorder="1"/>
    <xf numFmtId="0" fontId="1" fillId="55" borderId="14" xfId="344" applyFont="1" applyFill="1" applyBorder="1"/>
    <xf numFmtId="5" fontId="60" fillId="55" borderId="0" xfId="0" applyNumberFormat="1" applyFont="1" applyFill="1"/>
    <xf numFmtId="3" fontId="1" fillId="0" borderId="0" xfId="348" applyNumberFormat="1" applyFont="1" applyFill="1" applyBorder="1" applyAlignment="1">
      <alignment horizontal="center"/>
    </xf>
    <xf numFmtId="175" fontId="1" fillId="55" borderId="0" xfId="364" applyNumberFormat="1" applyFont="1" applyFill="1"/>
    <xf numFmtId="9" fontId="60" fillId="55" borderId="0" xfId="364" applyFont="1" applyFill="1"/>
    <xf numFmtId="0" fontId="1" fillId="55" borderId="0" xfId="344" applyFont="1" applyFill="1" applyAlignment="1">
      <alignment vertical="top"/>
    </xf>
    <xf numFmtId="3" fontId="60" fillId="55" borderId="60" xfId="0" applyNumberFormat="1" applyFont="1" applyFill="1" applyBorder="1" applyAlignment="1">
      <alignment horizontal="center"/>
    </xf>
    <xf numFmtId="170" fontId="59" fillId="55" borderId="39" xfId="0" applyNumberFormat="1" applyFont="1" applyFill="1" applyBorder="1" applyAlignment="1">
      <alignment horizontal="center"/>
    </xf>
    <xf numFmtId="17" fontId="60" fillId="55" borderId="0" xfId="0" applyNumberFormat="1" applyFont="1" applyFill="1"/>
    <xf numFmtId="0" fontId="34" fillId="55" borderId="0" xfId="344" applyFont="1" applyFill="1" applyBorder="1" applyAlignment="1">
      <alignment horizontal="center" vertical="center"/>
    </xf>
    <xf numFmtId="0" fontId="35" fillId="55" borderId="0" xfId="344" applyFont="1" applyFill="1" applyBorder="1" applyAlignment="1">
      <alignment horizontal="left" vertical="top" wrapText="1"/>
    </xf>
    <xf numFmtId="0" fontId="22" fillId="55" borderId="0" xfId="354" applyFont="1" applyFill="1" applyBorder="1" applyAlignment="1" applyProtection="1">
      <alignment horizontal="center" vertical="center"/>
    </xf>
    <xf numFmtId="0" fontId="22" fillId="55" borderId="0" xfId="344" applyFont="1" applyFill="1" applyBorder="1" applyAlignment="1">
      <alignment horizontal="center"/>
    </xf>
    <xf numFmtId="0" fontId="22" fillId="55" borderId="0" xfId="344" applyFont="1" applyFill="1" applyBorder="1" applyAlignment="1">
      <alignment horizontal="center" vertical="center"/>
    </xf>
    <xf numFmtId="0" fontId="22" fillId="55" borderId="10" xfId="344" applyFont="1" applyFill="1" applyBorder="1" applyAlignment="1">
      <alignment horizontal="center" vertical="center" wrapText="1"/>
    </xf>
    <xf numFmtId="0" fontId="22" fillId="55" borderId="27" xfId="344" applyFont="1" applyFill="1" applyBorder="1" applyAlignment="1">
      <alignment horizontal="center" vertical="center" wrapText="1"/>
    </xf>
    <xf numFmtId="0" fontId="22" fillId="55" borderId="26" xfId="344" applyFont="1" applyFill="1" applyBorder="1" applyAlignment="1">
      <alignment horizontal="center" vertical="center" wrapText="1"/>
    </xf>
    <xf numFmtId="0" fontId="59" fillId="55" borderId="0" xfId="0" applyFont="1" applyFill="1" applyBorder="1" applyAlignment="1">
      <alignment horizontal="center"/>
    </xf>
    <xf numFmtId="174" fontId="60" fillId="55" borderId="38" xfId="0" applyNumberFormat="1" applyFont="1" applyFill="1" applyBorder="1" applyAlignment="1">
      <alignment horizontal="left"/>
    </xf>
    <xf numFmtId="0" fontId="22" fillId="55" borderId="37" xfId="344" applyFont="1" applyFill="1" applyBorder="1" applyAlignment="1">
      <alignment horizontal="center" vertical="center"/>
    </xf>
    <xf numFmtId="0" fontId="25" fillId="55" borderId="37" xfId="344" applyFont="1" applyFill="1" applyBorder="1"/>
    <xf numFmtId="0" fontId="25" fillId="55" borderId="37" xfId="348" applyFont="1" applyFill="1" applyBorder="1" applyAlignment="1">
      <alignment horizontal="left" vertical="center" wrapText="1"/>
    </xf>
    <xf numFmtId="0" fontId="22" fillId="55" borderId="37" xfId="344" applyFont="1" applyFill="1" applyBorder="1" applyAlignment="1">
      <alignment horizontal="center" vertical="center" wrapText="1"/>
    </xf>
    <xf numFmtId="3" fontId="59" fillId="55" borderId="37" xfId="0" quotePrefix="1" applyNumberFormat="1" applyFont="1" applyFill="1" applyBorder="1" applyAlignment="1">
      <alignment horizontal="center" vertical="center" wrapText="1"/>
    </xf>
    <xf numFmtId="170" fontId="59" fillId="55" borderId="37" xfId="0" applyNumberFormat="1" applyFont="1" applyFill="1" applyBorder="1" applyAlignment="1">
      <alignment horizontal="center" vertical="center" wrapText="1"/>
    </xf>
    <xf numFmtId="3" fontId="59" fillId="55" borderId="37" xfId="0" applyNumberFormat="1" applyFont="1" applyFill="1" applyBorder="1" applyAlignment="1">
      <alignment horizontal="center" vertical="center" wrapText="1"/>
    </xf>
    <xf numFmtId="0" fontId="22" fillId="55" borderId="61" xfId="354" applyFont="1" applyFill="1" applyBorder="1" applyAlignment="1" applyProtection="1">
      <alignment horizontal="left" vertical="center"/>
    </xf>
    <xf numFmtId="0" fontId="22" fillId="55" borderId="61" xfId="354" applyFont="1" applyFill="1" applyBorder="1" applyAlignment="1" applyProtection="1">
      <alignment horizontal="center" vertical="center"/>
    </xf>
    <xf numFmtId="0" fontId="22" fillId="55" borderId="61" xfId="354" applyFont="1" applyFill="1" applyBorder="1" applyAlignment="1" applyProtection="1">
      <alignment vertical="center"/>
    </xf>
    <xf numFmtId="0" fontId="59" fillId="55" borderId="61" xfId="0" applyFont="1" applyFill="1" applyBorder="1" applyAlignment="1">
      <alignment vertical="center"/>
    </xf>
    <xf numFmtId="0" fontId="59" fillId="55" borderId="61" xfId="0" applyFont="1" applyFill="1" applyBorder="1" applyAlignment="1">
      <alignment horizontal="center" vertical="center" wrapText="1"/>
    </xf>
    <xf numFmtId="0" fontId="59" fillId="56" borderId="61" xfId="0" applyFont="1" applyFill="1" applyBorder="1" applyAlignment="1">
      <alignment vertical="center"/>
    </xf>
    <xf numFmtId="0" fontId="59" fillId="56" borderId="61" xfId="0" applyFont="1" applyFill="1" applyBorder="1" applyAlignment="1">
      <alignment horizontal="center" vertical="center" wrapText="1"/>
    </xf>
    <xf numFmtId="0" fontId="22" fillId="55" borderId="63" xfId="344" applyFont="1" applyFill="1" applyBorder="1" applyAlignment="1">
      <alignment horizontal="center" vertical="center"/>
    </xf>
    <xf numFmtId="0" fontId="22" fillId="55" borderId="61" xfId="344" applyFont="1" applyFill="1" applyBorder="1" applyAlignment="1">
      <alignment horizontal="center" vertical="center"/>
    </xf>
    <xf numFmtId="0" fontId="22" fillId="55" borderId="66" xfId="344" applyFont="1" applyFill="1" applyBorder="1" applyAlignment="1">
      <alignment horizontal="center" vertical="center"/>
    </xf>
    <xf numFmtId="0" fontId="59" fillId="56" borderId="67" xfId="0" applyFont="1" applyFill="1" applyBorder="1" applyAlignment="1">
      <alignment vertical="center"/>
    </xf>
    <xf numFmtId="0" fontId="22" fillId="55" borderId="67" xfId="0" applyFont="1" applyFill="1" applyBorder="1" applyAlignment="1">
      <alignment horizontal="center" vertical="center" wrapText="1"/>
    </xf>
    <xf numFmtId="0" fontId="22" fillId="55" borderId="67" xfId="0" applyFont="1" applyFill="1" applyBorder="1" applyAlignment="1">
      <alignment vertical="center" wrapText="1"/>
    </xf>
    <xf numFmtId="176" fontId="1" fillId="55" borderId="67" xfId="284" applyNumberFormat="1" applyFont="1" applyFill="1" applyBorder="1" applyAlignment="1">
      <alignment horizontal="center" vertical="center" wrapText="1"/>
    </xf>
    <xf numFmtId="5" fontId="1" fillId="55" borderId="67" xfId="318" applyNumberFormat="1" applyFont="1" applyFill="1" applyBorder="1" applyAlignment="1">
      <alignment horizontal="center" vertical="center" wrapText="1"/>
    </xf>
    <xf numFmtId="0" fontId="22" fillId="55" borderId="67" xfId="0" applyFont="1" applyFill="1" applyBorder="1" applyAlignment="1">
      <alignment vertical="center"/>
    </xf>
    <xf numFmtId="0" fontId="30" fillId="55" borderId="67" xfId="0" applyFont="1" applyFill="1" applyBorder="1" applyAlignment="1">
      <alignment horizontal="right" vertical="center" wrapText="1"/>
    </xf>
    <xf numFmtId="5" fontId="31" fillId="55" borderId="67" xfId="318" applyNumberFormat="1" applyFont="1" applyFill="1" applyBorder="1" applyAlignment="1">
      <alignment horizontal="right" vertical="center" wrapText="1"/>
    </xf>
    <xf numFmtId="5" fontId="75" fillId="0" borderId="67" xfId="318" applyNumberFormat="1" applyFont="1" applyFill="1" applyBorder="1" applyAlignment="1">
      <alignment horizontal="center" vertical="center" wrapText="1"/>
    </xf>
    <xf numFmtId="5" fontId="75" fillId="55" borderId="67" xfId="318" applyNumberFormat="1" applyFont="1" applyFill="1" applyBorder="1" applyAlignment="1">
      <alignment horizontal="center" vertical="center" wrapText="1"/>
    </xf>
    <xf numFmtId="0" fontId="30" fillId="55" borderId="67" xfId="0" applyFont="1" applyFill="1" applyBorder="1" applyAlignment="1">
      <alignment horizontal="right"/>
    </xf>
    <xf numFmtId="6" fontId="30" fillId="55" borderId="67" xfId="318" applyNumberFormat="1" applyFont="1" applyFill="1" applyBorder="1" applyAlignment="1">
      <alignment horizontal="right" vertical="center" wrapText="1"/>
    </xf>
    <xf numFmtId="5" fontId="22" fillId="55" borderId="67" xfId="318" applyNumberFormat="1" applyFont="1" applyFill="1" applyBorder="1" applyAlignment="1">
      <alignment horizontal="center" vertical="center" wrapText="1"/>
    </xf>
    <xf numFmtId="3" fontId="22" fillId="55" borderId="67" xfId="283" applyNumberFormat="1" applyFont="1" applyFill="1" applyBorder="1" applyAlignment="1">
      <alignment horizontal="center" vertical="center"/>
    </xf>
    <xf numFmtId="6" fontId="31" fillId="55" borderId="67" xfId="318" applyNumberFormat="1" applyFont="1" applyFill="1" applyBorder="1" applyAlignment="1">
      <alignment horizontal="center" vertical="center" wrapText="1"/>
    </xf>
    <xf numFmtId="0" fontId="22" fillId="55" borderId="67" xfId="0" applyFont="1" applyFill="1" applyBorder="1" applyAlignment="1">
      <alignment horizontal="left"/>
    </xf>
    <xf numFmtId="5" fontId="31" fillId="55" borderId="67" xfId="318" applyNumberFormat="1" applyFont="1" applyFill="1" applyBorder="1" applyAlignment="1">
      <alignment horizontal="center" vertical="center" wrapText="1"/>
    </xf>
    <xf numFmtId="3" fontId="59" fillId="55" borderId="61" xfId="0" quotePrefix="1" applyNumberFormat="1" applyFont="1" applyFill="1" applyBorder="1" applyAlignment="1">
      <alignment horizontal="center" vertical="center" wrapText="1"/>
    </xf>
    <xf numFmtId="3" fontId="59" fillId="55" borderId="61" xfId="0" applyNumberFormat="1" applyFont="1" applyFill="1" applyBorder="1" applyAlignment="1">
      <alignment horizontal="center" vertical="center" wrapText="1"/>
    </xf>
    <xf numFmtId="170" fontId="59" fillId="55" borderId="66" xfId="0" applyNumberFormat="1" applyFont="1" applyFill="1" applyBorder="1" applyAlignment="1">
      <alignment horizontal="center" vertical="center" wrapText="1"/>
    </xf>
    <xf numFmtId="170" fontId="59" fillId="55" borderId="63" xfId="0" applyNumberFormat="1" applyFont="1" applyFill="1" applyBorder="1" applyAlignment="1">
      <alignment horizontal="center" vertical="center" wrapText="1"/>
    </xf>
    <xf numFmtId="3" fontId="31" fillId="55" borderId="0" xfId="288" applyNumberFormat="1" applyFont="1" applyFill="1" applyBorder="1" applyAlignment="1">
      <alignment horizontal="center" vertical="center"/>
    </xf>
    <xf numFmtId="170" fontId="31" fillId="55" borderId="0" xfId="288" applyNumberFormat="1" applyFont="1" applyFill="1" applyBorder="1" applyAlignment="1">
      <alignment horizontal="center" vertical="center"/>
    </xf>
    <xf numFmtId="10" fontId="1" fillId="55" borderId="0" xfId="364" applyNumberFormat="1" applyFont="1" applyFill="1"/>
    <xf numFmtId="0" fontId="59" fillId="55" borderId="67" xfId="0" applyFont="1" applyFill="1" applyBorder="1" applyAlignment="1">
      <alignment horizontal="center" vertical="center" wrapText="1"/>
    </xf>
    <xf numFmtId="0" fontId="22" fillId="55" borderId="0" xfId="344" applyFont="1" applyFill="1" applyBorder="1" applyAlignment="1">
      <alignment horizontal="center"/>
    </xf>
    <xf numFmtId="1" fontId="59" fillId="55" borderId="65" xfId="0" quotePrefix="1" applyNumberFormat="1" applyFont="1" applyFill="1" applyBorder="1" applyAlignment="1">
      <alignment horizontal="center" vertical="center" wrapText="1"/>
    </xf>
    <xf numFmtId="1" fontId="59" fillId="55" borderId="62" xfId="0" quotePrefix="1" applyNumberFormat="1" applyFont="1" applyFill="1" applyBorder="1" applyAlignment="1">
      <alignment horizontal="center" vertical="center" wrapText="1"/>
    </xf>
    <xf numFmtId="1" fontId="59" fillId="55" borderId="61" xfId="0" quotePrefix="1" applyNumberFormat="1" applyFont="1" applyFill="1" applyBorder="1" applyAlignment="1">
      <alignment horizontal="center" vertical="center" wrapText="1"/>
    </xf>
    <xf numFmtId="0" fontId="85" fillId="0" borderId="37" xfId="0" applyFont="1" applyBorder="1"/>
    <xf numFmtId="3" fontId="85" fillId="0" borderId="62" xfId="0" applyNumberFormat="1" applyFont="1" applyBorder="1" applyAlignment="1">
      <alignment horizontal="right"/>
    </xf>
    <xf numFmtId="3" fontId="85" fillId="0" borderId="37" xfId="0" applyNumberFormat="1" applyFont="1" applyBorder="1" applyAlignment="1">
      <alignment horizontal="right"/>
    </xf>
    <xf numFmtId="170" fontId="85" fillId="0" borderId="37" xfId="0" applyNumberFormat="1" applyFont="1" applyBorder="1" applyAlignment="1">
      <alignment horizontal="right"/>
    </xf>
    <xf numFmtId="170" fontId="85" fillId="0" borderId="63" xfId="0" applyNumberFormat="1" applyFont="1" applyBorder="1" applyAlignment="1">
      <alignment horizontal="right"/>
    </xf>
    <xf numFmtId="0" fontId="85" fillId="0" borderId="0" xfId="0" applyFont="1"/>
    <xf numFmtId="3" fontId="85" fillId="0" borderId="11" xfId="0" applyNumberFormat="1" applyFont="1" applyBorder="1" applyAlignment="1">
      <alignment horizontal="right"/>
    </xf>
    <xf numFmtId="3" fontId="85" fillId="0" borderId="0" xfId="0" applyNumberFormat="1" applyFont="1" applyAlignment="1">
      <alignment horizontal="right"/>
    </xf>
    <xf numFmtId="170" fontId="85" fillId="0" borderId="0" xfId="0" applyNumberFormat="1" applyFont="1" applyAlignment="1">
      <alignment horizontal="right"/>
    </xf>
    <xf numFmtId="170" fontId="85" fillId="0" borderId="12" xfId="0" applyNumberFormat="1" applyFont="1" applyBorder="1" applyAlignment="1">
      <alignment horizontal="right"/>
    </xf>
    <xf numFmtId="0" fontId="85" fillId="0" borderId="10" xfId="0" applyFont="1" applyBorder="1"/>
    <xf numFmtId="0" fontId="86" fillId="0" borderId="65" xfId="0" applyFont="1" applyBorder="1"/>
    <xf numFmtId="0" fontId="86" fillId="0" borderId="61" xfId="0" applyFont="1" applyBorder="1"/>
    <xf numFmtId="3" fontId="86" fillId="0" borderId="65" xfId="0" applyNumberFormat="1" applyFont="1" applyBorder="1" applyAlignment="1">
      <alignment horizontal="right"/>
    </xf>
    <xf numFmtId="3" fontId="86" fillId="0" borderId="61" xfId="0" applyNumberFormat="1" applyFont="1" applyBorder="1" applyAlignment="1">
      <alignment horizontal="right"/>
    </xf>
    <xf numFmtId="170" fontId="86" fillId="0" borderId="61" xfId="0" applyNumberFormat="1" applyFont="1" applyBorder="1" applyAlignment="1">
      <alignment horizontal="right"/>
    </xf>
    <xf numFmtId="170" fontId="86" fillId="0" borderId="66" xfId="0" applyNumberFormat="1" applyFont="1" applyBorder="1" applyAlignment="1">
      <alignment horizontal="right"/>
    </xf>
    <xf numFmtId="0" fontId="85" fillId="0" borderId="63" xfId="0" applyFont="1" applyBorder="1"/>
    <xf numFmtId="3" fontId="85" fillId="0" borderId="51" xfId="0" applyNumberFormat="1" applyFont="1" applyBorder="1" applyAlignment="1">
      <alignment horizontal="right"/>
    </xf>
    <xf numFmtId="3" fontId="85" fillId="0" borderId="47" xfId="0" applyNumberFormat="1" applyFont="1" applyBorder="1" applyAlignment="1">
      <alignment horizontal="right"/>
    </xf>
    <xf numFmtId="170" fontId="85" fillId="0" borderId="47" xfId="0" applyNumberFormat="1" applyFont="1" applyBorder="1" applyAlignment="1">
      <alignment horizontal="right"/>
    </xf>
    <xf numFmtId="170" fontId="85" fillId="0" borderId="52" xfId="0" applyNumberFormat="1" applyFont="1" applyBorder="1" applyAlignment="1">
      <alignment horizontal="right"/>
    </xf>
    <xf numFmtId="0" fontId="85" fillId="0" borderId="12" xfId="0" applyFont="1" applyBorder="1"/>
    <xf numFmtId="0" fontId="85" fillId="0" borderId="14" xfId="0" applyFont="1" applyBorder="1"/>
    <xf numFmtId="0" fontId="85" fillId="0" borderId="67" xfId="0" applyFont="1" applyBorder="1"/>
    <xf numFmtId="0" fontId="85" fillId="0" borderId="66" xfId="0" applyFont="1" applyBorder="1"/>
    <xf numFmtId="0" fontId="86" fillId="0" borderId="13" xfId="0" applyFont="1" applyBorder="1"/>
    <xf numFmtId="0" fontId="86" fillId="0" borderId="10" xfId="0" applyFont="1" applyBorder="1"/>
    <xf numFmtId="3" fontId="86" fillId="0" borderId="53" xfId="0" applyNumberFormat="1" applyFont="1" applyBorder="1" applyAlignment="1">
      <alignment horizontal="right"/>
    </xf>
    <xf numFmtId="3" fontId="86" fillId="0" borderId="54" xfId="0" applyNumberFormat="1" applyFont="1" applyBorder="1" applyAlignment="1">
      <alignment horizontal="right"/>
    </xf>
    <xf numFmtId="170" fontId="86" fillId="0" borderId="54" xfId="0" applyNumberFormat="1" applyFont="1" applyBorder="1" applyAlignment="1">
      <alignment horizontal="right"/>
    </xf>
    <xf numFmtId="170" fontId="86" fillId="0" borderId="55" xfId="0" applyNumberFormat="1" applyFont="1" applyBorder="1" applyAlignment="1">
      <alignment horizontal="right"/>
    </xf>
    <xf numFmtId="0" fontId="85" fillId="0" borderId="50" xfId="0" applyFont="1" applyBorder="1"/>
    <xf numFmtId="0" fontId="85" fillId="0" borderId="48" xfId="0" applyFont="1" applyBorder="1"/>
    <xf numFmtId="3" fontId="85" fillId="0" borderId="13" xfId="0" applyNumberFormat="1" applyFont="1" applyBorder="1" applyAlignment="1">
      <alignment horizontal="right"/>
    </xf>
    <xf numFmtId="3" fontId="85" fillId="0" borderId="10" xfId="0" applyNumberFormat="1" applyFont="1" applyBorder="1" applyAlignment="1">
      <alignment horizontal="right"/>
    </xf>
    <xf numFmtId="170" fontId="85" fillId="0" borderId="14" xfId="0" applyNumberFormat="1" applyFont="1" applyBorder="1" applyAlignment="1">
      <alignment horizontal="right"/>
    </xf>
    <xf numFmtId="0" fontId="86" fillId="0" borderId="50" xfId="0" applyFont="1" applyBorder="1"/>
    <xf numFmtId="0" fontId="86" fillId="0" borderId="49" xfId="0" applyFont="1" applyBorder="1"/>
    <xf numFmtId="3" fontId="86" fillId="0" borderId="51" xfId="0" applyNumberFormat="1" applyFont="1" applyBorder="1" applyAlignment="1">
      <alignment horizontal="right"/>
    </xf>
    <xf numFmtId="3" fontId="86" fillId="0" borderId="47" xfId="0" applyNumberFormat="1" applyFont="1" applyBorder="1" applyAlignment="1">
      <alignment horizontal="right"/>
    </xf>
    <xf numFmtId="170" fontId="86" fillId="0" borderId="52" xfId="0" applyNumberFormat="1" applyFont="1" applyBorder="1" applyAlignment="1">
      <alignment horizontal="right"/>
    </xf>
    <xf numFmtId="170" fontId="86" fillId="0" borderId="56" xfId="0" applyNumberFormat="1" applyFont="1" applyBorder="1" applyAlignment="1">
      <alignment horizontal="right"/>
    </xf>
    <xf numFmtId="170" fontId="85" fillId="0" borderId="56" xfId="0" applyNumberFormat="1" applyFont="1" applyBorder="1" applyAlignment="1">
      <alignment horizontal="right"/>
    </xf>
    <xf numFmtId="170" fontId="85" fillId="0" borderId="57" xfId="0" applyNumberFormat="1" applyFont="1" applyBorder="1" applyAlignment="1">
      <alignment horizontal="right"/>
    </xf>
    <xf numFmtId="0" fontId="86" fillId="0" borderId="58" xfId="0" applyFont="1" applyBorder="1"/>
    <xf numFmtId="0" fontId="86" fillId="0" borderId="59" xfId="0" applyFont="1" applyBorder="1"/>
    <xf numFmtId="3" fontId="86" fillId="0" borderId="68" xfId="0" applyNumberFormat="1" applyFont="1" applyBorder="1" applyAlignment="1">
      <alignment horizontal="right"/>
    </xf>
    <xf numFmtId="170" fontId="86" fillId="0" borderId="69" xfId="0" applyNumberFormat="1" applyFont="1" applyBorder="1" applyAlignment="1">
      <alignment horizontal="right"/>
    </xf>
    <xf numFmtId="0" fontId="85" fillId="0" borderId="67" xfId="0" applyFont="1" applyBorder="1" applyAlignment="1">
      <alignment horizontal="left" vertical="center" wrapText="1"/>
    </xf>
    <xf numFmtId="17" fontId="74" fillId="55" borderId="0" xfId="0" quotePrefix="1" applyNumberFormat="1" applyFont="1" applyFill="1" applyAlignment="1">
      <alignment horizontal="center"/>
    </xf>
    <xf numFmtId="0" fontId="74" fillId="55" borderId="0" xfId="0" applyFont="1" applyFill="1" applyAlignment="1">
      <alignment horizontal="center"/>
    </xf>
    <xf numFmtId="177" fontId="70" fillId="55" borderId="0" xfId="0" quotePrefix="1" applyNumberFormat="1" applyFont="1" applyFill="1" applyAlignment="1">
      <alignment horizontal="center"/>
    </xf>
    <xf numFmtId="0" fontId="35" fillId="55" borderId="0" xfId="344" applyFont="1" applyFill="1" applyBorder="1" applyAlignment="1">
      <alignment horizontal="left" vertical="top" wrapText="1" indent="3"/>
    </xf>
    <xf numFmtId="0" fontId="34" fillId="55" borderId="0" xfId="344" applyFont="1" applyFill="1" applyBorder="1" applyAlignment="1">
      <alignment horizontal="center" vertical="center"/>
    </xf>
    <xf numFmtId="0" fontId="35" fillId="55" borderId="0" xfId="344" applyFont="1" applyFill="1" applyBorder="1" applyAlignment="1">
      <alignment horizontal="left" vertical="top" wrapText="1"/>
    </xf>
    <xf numFmtId="0" fontId="22" fillId="55" borderId="0" xfId="354" applyFont="1" applyFill="1" applyBorder="1" applyAlignment="1" applyProtection="1">
      <alignment horizontal="center" vertical="center"/>
    </xf>
    <xf numFmtId="0" fontId="82" fillId="55" borderId="62" xfId="344" applyFont="1" applyFill="1" applyBorder="1" applyAlignment="1">
      <alignment horizontal="center" vertical="center" wrapText="1"/>
    </xf>
    <xf numFmtId="0" fontId="82" fillId="55" borderId="37" xfId="344" applyFont="1" applyFill="1" applyBorder="1" applyAlignment="1">
      <alignment horizontal="center" vertical="center" wrapText="1"/>
    </xf>
    <xf numFmtId="0" fontId="82" fillId="55" borderId="63" xfId="344" applyFont="1" applyFill="1" applyBorder="1" applyAlignment="1">
      <alignment horizontal="center" vertical="center" wrapText="1"/>
    </xf>
    <xf numFmtId="0" fontId="45" fillId="55" borderId="11" xfId="270" applyFill="1" applyBorder="1" applyAlignment="1">
      <alignment horizontal="center"/>
    </xf>
    <xf numFmtId="0" fontId="45" fillId="55" borderId="0" xfId="270" applyFill="1" applyBorder="1" applyAlignment="1">
      <alignment horizontal="center"/>
    </xf>
    <xf numFmtId="0" fontId="45" fillId="55" borderId="12" xfId="270" applyFill="1" applyBorder="1" applyAlignment="1">
      <alignment horizontal="center"/>
    </xf>
    <xf numFmtId="0" fontId="81" fillId="55" borderId="0" xfId="348" applyFont="1" applyFill="1" applyBorder="1" applyAlignment="1">
      <alignment horizontal="center" vertical="center"/>
    </xf>
    <xf numFmtId="0" fontId="35" fillId="55" borderId="0" xfId="348" applyFont="1" applyFill="1" applyBorder="1" applyAlignment="1">
      <alignment horizontal="left" vertical="top" wrapText="1"/>
    </xf>
    <xf numFmtId="0" fontId="35" fillId="0" borderId="0" xfId="348" applyFont="1" applyFill="1" applyBorder="1" applyAlignment="1">
      <alignment horizontal="left" vertical="top" wrapText="1"/>
    </xf>
    <xf numFmtId="0" fontId="31" fillId="55" borderId="27" xfId="344" applyFont="1" applyFill="1" applyBorder="1" applyAlignment="1">
      <alignment horizontal="left" vertical="center" wrapText="1"/>
    </xf>
    <xf numFmtId="0" fontId="22" fillId="55" borderId="28" xfId="344" applyFont="1" applyFill="1" applyBorder="1" applyAlignment="1">
      <alignment horizontal="center"/>
    </xf>
    <xf numFmtId="0" fontId="22" fillId="55" borderId="27" xfId="344" applyFont="1" applyFill="1" applyBorder="1" applyAlignment="1">
      <alignment horizontal="left" vertical="center"/>
    </xf>
    <xf numFmtId="0" fontId="22" fillId="55" borderId="26" xfId="344" applyFont="1" applyFill="1" applyBorder="1" applyAlignment="1">
      <alignment horizontal="left" vertical="center"/>
    </xf>
    <xf numFmtId="0" fontId="22" fillId="55" borderId="0" xfId="344" applyFont="1" applyFill="1" applyBorder="1" applyAlignment="1">
      <alignment horizontal="center"/>
    </xf>
    <xf numFmtId="0" fontId="31" fillId="55" borderId="37" xfId="0" applyFont="1" applyFill="1" applyBorder="1" applyAlignment="1">
      <alignment horizontal="justify" vertical="center" wrapText="1"/>
    </xf>
    <xf numFmtId="0" fontId="22" fillId="55" borderId="0" xfId="344" applyFont="1" applyFill="1" applyBorder="1" applyAlignment="1">
      <alignment horizontal="center" vertical="center"/>
    </xf>
    <xf numFmtId="0" fontId="22" fillId="55" borderId="10" xfId="344" applyFont="1" applyFill="1" applyBorder="1" applyAlignment="1">
      <alignment horizontal="center" vertical="center"/>
    </xf>
    <xf numFmtId="0" fontId="28" fillId="55" borderId="37" xfId="0" applyFont="1" applyFill="1" applyBorder="1" applyAlignment="1">
      <alignment horizontal="left" vertical="top" wrapText="1"/>
    </xf>
    <xf numFmtId="0" fontId="31" fillId="55" borderId="0" xfId="344" applyFont="1" applyFill="1" applyBorder="1" applyAlignment="1">
      <alignment vertical="center" wrapText="1"/>
    </xf>
    <xf numFmtId="0" fontId="22" fillId="55" borderId="64" xfId="344" applyFont="1" applyFill="1" applyBorder="1" applyAlignment="1">
      <alignment horizontal="center" vertical="center"/>
    </xf>
    <xf numFmtId="0" fontId="22" fillId="55" borderId="16" xfId="344" applyFont="1" applyFill="1" applyBorder="1" applyAlignment="1">
      <alignment horizontal="center" vertical="center"/>
    </xf>
    <xf numFmtId="0" fontId="22" fillId="55" borderId="15" xfId="344" applyFont="1" applyFill="1" applyBorder="1" applyAlignment="1">
      <alignment horizontal="center" vertical="center"/>
    </xf>
    <xf numFmtId="0" fontId="22" fillId="55" borderId="65" xfId="344" applyFont="1" applyFill="1" applyBorder="1" applyAlignment="1">
      <alignment horizontal="center" vertical="center"/>
    </xf>
    <xf numFmtId="0" fontId="22" fillId="55" borderId="61" xfId="344" applyFont="1" applyFill="1" applyBorder="1" applyAlignment="1">
      <alignment horizontal="center" vertical="center"/>
    </xf>
    <xf numFmtId="0" fontId="22" fillId="55" borderId="66" xfId="344" applyFont="1" applyFill="1" applyBorder="1" applyAlignment="1">
      <alignment horizontal="center" vertical="center"/>
    </xf>
    <xf numFmtId="0" fontId="28" fillId="55" borderId="37" xfId="0" applyFont="1" applyFill="1" applyBorder="1" applyAlignment="1">
      <alignment horizontal="left"/>
    </xf>
    <xf numFmtId="0" fontId="59" fillId="56" borderId="67" xfId="0" applyFont="1" applyFill="1" applyBorder="1" applyAlignment="1">
      <alignment horizontal="center"/>
    </xf>
    <xf numFmtId="0" fontId="25" fillId="55" borderId="0" xfId="348" applyFont="1" applyFill="1" applyAlignment="1">
      <alignment horizontal="left" vertical="top" wrapText="1"/>
    </xf>
    <xf numFmtId="0" fontId="22" fillId="55" borderId="0" xfId="348" applyFont="1" applyFill="1" applyBorder="1" applyAlignment="1">
      <alignment horizontal="center"/>
    </xf>
    <xf numFmtId="0" fontId="22" fillId="55" borderId="27" xfId="348" applyFont="1" applyFill="1" applyBorder="1" applyAlignment="1">
      <alignment horizontal="left" vertical="center" wrapText="1"/>
    </xf>
    <xf numFmtId="0" fontId="22" fillId="55" borderId="26" xfId="348" applyFont="1" applyFill="1" applyBorder="1" applyAlignment="1">
      <alignment horizontal="left" vertical="center" wrapText="1"/>
    </xf>
    <xf numFmtId="0" fontId="22" fillId="55" borderId="27" xfId="348" applyFont="1" applyFill="1" applyBorder="1" applyAlignment="1">
      <alignment horizontal="center" vertical="center" wrapText="1"/>
    </xf>
    <xf numFmtId="0" fontId="22" fillId="55" borderId="26" xfId="348" applyFont="1" applyFill="1" applyBorder="1" applyAlignment="1">
      <alignment horizontal="center" vertical="center" wrapText="1"/>
    </xf>
    <xf numFmtId="0" fontId="22" fillId="55" borderId="37" xfId="344" applyFont="1" applyFill="1" applyBorder="1" applyAlignment="1">
      <alignment horizontal="center" vertical="center" wrapText="1"/>
    </xf>
    <xf numFmtId="0" fontId="22" fillId="55" borderId="10" xfId="344" applyFont="1" applyFill="1" applyBorder="1" applyAlignment="1">
      <alignment horizontal="center" vertical="center" wrapText="1"/>
    </xf>
    <xf numFmtId="0" fontId="31" fillId="55" borderId="37" xfId="344" applyFont="1" applyFill="1" applyBorder="1" applyAlignment="1">
      <alignment horizontal="left" vertical="center" wrapText="1"/>
    </xf>
    <xf numFmtId="0" fontId="31" fillId="55" borderId="37" xfId="344" applyFont="1" applyFill="1" applyBorder="1" applyAlignment="1">
      <alignment horizontal="left" vertical="center"/>
    </xf>
    <xf numFmtId="0" fontId="22" fillId="55" borderId="27" xfId="344" applyFont="1" applyFill="1" applyBorder="1" applyAlignment="1">
      <alignment horizontal="center" vertical="center" wrapText="1"/>
    </xf>
    <xf numFmtId="0" fontId="22" fillId="55" borderId="26" xfId="344" applyFont="1" applyFill="1" applyBorder="1" applyAlignment="1">
      <alignment horizontal="center" vertical="center" wrapText="1"/>
    </xf>
    <xf numFmtId="0" fontId="22" fillId="55" borderId="0" xfId="344" applyFont="1" applyFill="1" applyBorder="1" applyAlignment="1">
      <alignment horizontal="center" wrapText="1"/>
    </xf>
    <xf numFmtId="0" fontId="31" fillId="55" borderId="37" xfId="344" applyNumberFormat="1" applyFont="1" applyFill="1" applyBorder="1" applyAlignment="1">
      <alignment horizontal="left" vertical="center" wrapText="1"/>
    </xf>
    <xf numFmtId="0" fontId="31" fillId="55" borderId="37" xfId="344" applyNumberFormat="1" applyFont="1" applyFill="1" applyBorder="1" applyAlignment="1">
      <alignment horizontal="left" vertical="center"/>
    </xf>
    <xf numFmtId="0" fontId="60" fillId="55" borderId="0" xfId="0" applyFont="1" applyFill="1" applyBorder="1" applyAlignment="1">
      <alignment horizontal="left"/>
    </xf>
    <xf numFmtId="0" fontId="76" fillId="57" borderId="65" xfId="0" applyFont="1" applyFill="1" applyBorder="1" applyAlignment="1">
      <alignment horizontal="center" wrapText="1"/>
    </xf>
    <xf numFmtId="0" fontId="76" fillId="57" borderId="61" xfId="0" applyFont="1" applyFill="1" applyBorder="1" applyAlignment="1">
      <alignment horizontal="center" wrapText="1"/>
    </xf>
    <xf numFmtId="0" fontId="76" fillId="57" borderId="66" xfId="0" applyFont="1" applyFill="1" applyBorder="1" applyAlignment="1">
      <alignment horizontal="center" wrapText="1"/>
    </xf>
    <xf numFmtId="0" fontId="60" fillId="55" borderId="0" xfId="0" applyFont="1" applyFill="1" applyBorder="1" applyAlignment="1">
      <alignment horizontal="left" wrapText="1"/>
    </xf>
    <xf numFmtId="0" fontId="1" fillId="55" borderId="0" xfId="0" applyFont="1" applyFill="1" applyBorder="1" applyAlignment="1">
      <alignment horizontal="left"/>
    </xf>
    <xf numFmtId="172" fontId="22" fillId="55" borderId="16" xfId="283" applyNumberFormat="1" applyFont="1" applyFill="1" applyBorder="1" applyAlignment="1">
      <alignment horizontal="center" vertical="center"/>
    </xf>
    <xf numFmtId="172" fontId="22" fillId="55" borderId="15" xfId="283" applyNumberFormat="1" applyFont="1" applyFill="1" applyBorder="1" applyAlignment="1">
      <alignment horizontal="center" vertical="center"/>
    </xf>
    <xf numFmtId="0" fontId="22" fillId="55" borderId="0" xfId="0" applyFont="1" applyFill="1" applyBorder="1" applyAlignment="1">
      <alignment horizontal="center" vertical="center" wrapText="1"/>
    </xf>
    <xf numFmtId="0" fontId="22" fillId="55" borderId="0" xfId="0" applyFont="1" applyFill="1" applyAlignment="1">
      <alignment horizontal="center" vertical="center" wrapText="1"/>
    </xf>
    <xf numFmtId="0" fontId="22" fillId="55" borderId="65" xfId="0" applyFont="1" applyFill="1" applyBorder="1" applyAlignment="1">
      <alignment horizontal="center"/>
    </xf>
    <xf numFmtId="0" fontId="22" fillId="55" borderId="61" xfId="0" applyFont="1" applyFill="1" applyBorder="1" applyAlignment="1">
      <alignment horizontal="center"/>
    </xf>
    <xf numFmtId="0" fontId="22" fillId="55" borderId="66" xfId="0" applyFont="1" applyFill="1" applyBorder="1" applyAlignment="1">
      <alignment horizontal="center"/>
    </xf>
    <xf numFmtId="0" fontId="26" fillId="55" borderId="37" xfId="0" applyFont="1" applyFill="1" applyBorder="1" applyAlignment="1">
      <alignment horizontal="left"/>
    </xf>
    <xf numFmtId="0" fontId="59" fillId="55" borderId="0" xfId="0" applyFont="1" applyFill="1" applyBorder="1" applyAlignment="1">
      <alignment horizontal="center"/>
    </xf>
    <xf numFmtId="0" fontId="59" fillId="55" borderId="65" xfId="0" applyFont="1" applyFill="1" applyBorder="1" applyAlignment="1">
      <alignment horizontal="center"/>
    </xf>
    <xf numFmtId="0" fontId="59" fillId="55" borderId="61" xfId="0" applyFont="1" applyFill="1" applyBorder="1" applyAlignment="1">
      <alignment horizontal="center"/>
    </xf>
    <xf numFmtId="0" fontId="59" fillId="55" borderId="66" xfId="0" applyFont="1" applyFill="1" applyBorder="1" applyAlignment="1">
      <alignment horizontal="center"/>
    </xf>
    <xf numFmtId="0" fontId="59" fillId="55" borderId="64" xfId="0" applyFont="1" applyFill="1" applyBorder="1" applyAlignment="1">
      <alignment horizontal="left" vertical="center"/>
    </xf>
    <xf numFmtId="0" fontId="59" fillId="55" borderId="15" xfId="0" applyFont="1" applyFill="1" applyBorder="1" applyAlignment="1">
      <alignment horizontal="left" vertical="center"/>
    </xf>
    <xf numFmtId="0" fontId="85" fillId="0" borderId="64" xfId="0" applyFont="1" applyBorder="1" applyAlignment="1">
      <alignment horizontal="left" vertical="center" wrapText="1"/>
    </xf>
    <xf numFmtId="0" fontId="85" fillId="0" borderId="16" xfId="0" applyFont="1" applyBorder="1" applyAlignment="1">
      <alignment horizontal="left" vertical="center" wrapText="1"/>
    </xf>
    <xf numFmtId="0" fontId="85" fillId="0" borderId="15" xfId="0" applyFont="1" applyBorder="1" applyAlignment="1">
      <alignment horizontal="left" vertical="center" wrapText="1"/>
    </xf>
    <xf numFmtId="0" fontId="26" fillId="55" borderId="0" xfId="0" applyFont="1" applyFill="1" applyBorder="1" applyAlignment="1">
      <alignment horizontal="left"/>
    </xf>
    <xf numFmtId="0" fontId="59" fillId="55" borderId="64" xfId="0" applyFont="1" applyFill="1" applyBorder="1" applyAlignment="1">
      <alignment horizontal="center" vertical="center"/>
    </xf>
    <xf numFmtId="0" fontId="59" fillId="55" borderId="16" xfId="0" applyFont="1" applyFill="1" applyBorder="1" applyAlignment="1">
      <alignment horizontal="center" vertical="center"/>
    </xf>
    <xf numFmtId="0" fontId="85" fillId="0" borderId="70" xfId="0" applyFont="1" applyBorder="1" applyAlignment="1">
      <alignment horizontal="left" vertical="center" wrapText="1"/>
    </xf>
    <xf numFmtId="0" fontId="85" fillId="0" borderId="71" xfId="0" applyFont="1" applyBorder="1" applyAlignment="1">
      <alignment horizontal="left" vertical="center" wrapText="1"/>
    </xf>
    <xf numFmtId="0" fontId="85" fillId="0" borderId="72" xfId="0" applyFont="1" applyBorder="1" applyAlignment="1">
      <alignment horizontal="left" vertical="center" wrapText="1"/>
    </xf>
    <xf numFmtId="0" fontId="85" fillId="0" borderId="70" xfId="0" applyFont="1" applyBorder="1" applyAlignment="1">
      <alignment horizontal="left" vertical="center"/>
    </xf>
    <xf numFmtId="0" fontId="85" fillId="0" borderId="71" xfId="0" applyFont="1" applyBorder="1" applyAlignment="1">
      <alignment horizontal="left" vertical="center"/>
    </xf>
    <xf numFmtId="0" fontId="85" fillId="0" borderId="72" xfId="0" applyFont="1" applyBorder="1" applyAlignment="1">
      <alignment horizontal="left" vertical="center"/>
    </xf>
  </cellXfs>
  <cellStyles count="451">
    <cellStyle name="20% - Énfasis1" xfId="1" builtinId="30" customBuiltin="1"/>
    <cellStyle name="20% - Énfasis1 2 2" xfId="2" xr:uid="{00000000-0005-0000-0000-000001000000}"/>
    <cellStyle name="20% - Énfasis1 2 2 2" xfId="3" xr:uid="{00000000-0005-0000-0000-000002000000}"/>
    <cellStyle name="20% - Énfasis1 2 2 3" xfId="4" xr:uid="{00000000-0005-0000-0000-000003000000}"/>
    <cellStyle name="20% - Énfasis1 2 3" xfId="5" xr:uid="{00000000-0005-0000-0000-000004000000}"/>
    <cellStyle name="20% - Énfasis1 2 4" xfId="6" xr:uid="{00000000-0005-0000-0000-000005000000}"/>
    <cellStyle name="20% - Énfasis1 3 2" xfId="7" xr:uid="{00000000-0005-0000-0000-000006000000}"/>
    <cellStyle name="20% - Énfasis1 3 3" xfId="8" xr:uid="{00000000-0005-0000-0000-000007000000}"/>
    <cellStyle name="20% - Énfasis1 4" xfId="9" xr:uid="{00000000-0005-0000-0000-000008000000}"/>
    <cellStyle name="20% - Énfasis2" xfId="10" builtinId="34" customBuiltin="1"/>
    <cellStyle name="20% - Énfasis2 2 2" xfId="11" xr:uid="{00000000-0005-0000-0000-00000A000000}"/>
    <cellStyle name="20% - Énfasis2 2 2 2" xfId="12" xr:uid="{00000000-0005-0000-0000-00000B000000}"/>
    <cellStyle name="20% - Énfasis2 2 2 3" xfId="13" xr:uid="{00000000-0005-0000-0000-00000C000000}"/>
    <cellStyle name="20% - Énfasis2 2 3" xfId="14" xr:uid="{00000000-0005-0000-0000-00000D000000}"/>
    <cellStyle name="20% - Énfasis2 2 4" xfId="15" xr:uid="{00000000-0005-0000-0000-00000E000000}"/>
    <cellStyle name="20% - Énfasis2 3 2" xfId="16" xr:uid="{00000000-0005-0000-0000-00000F000000}"/>
    <cellStyle name="20% - Énfasis2 3 3" xfId="17" xr:uid="{00000000-0005-0000-0000-000010000000}"/>
    <cellStyle name="20% - Énfasis2 4" xfId="18" xr:uid="{00000000-0005-0000-0000-000011000000}"/>
    <cellStyle name="20% - Énfasis3" xfId="19" builtinId="38" customBuiltin="1"/>
    <cellStyle name="20% - Énfasis3 2 2" xfId="20" xr:uid="{00000000-0005-0000-0000-000013000000}"/>
    <cellStyle name="20% - Énfasis3 2 2 2" xfId="21" xr:uid="{00000000-0005-0000-0000-000014000000}"/>
    <cellStyle name="20% - Énfasis3 2 2 3" xfId="22" xr:uid="{00000000-0005-0000-0000-000015000000}"/>
    <cellStyle name="20% - Énfasis3 2 3" xfId="23" xr:uid="{00000000-0005-0000-0000-000016000000}"/>
    <cellStyle name="20% - Énfasis3 2 4" xfId="24" xr:uid="{00000000-0005-0000-0000-000017000000}"/>
    <cellStyle name="20% - Énfasis3 3 2" xfId="25" xr:uid="{00000000-0005-0000-0000-000018000000}"/>
    <cellStyle name="20% - Énfasis3 3 3" xfId="26" xr:uid="{00000000-0005-0000-0000-000019000000}"/>
    <cellStyle name="20% - Énfasis3 4" xfId="27" xr:uid="{00000000-0005-0000-0000-00001A000000}"/>
    <cellStyle name="20% - Énfasis4" xfId="28" builtinId="42" customBuiltin="1"/>
    <cellStyle name="20% - Énfasis4 2 2" xfId="29" xr:uid="{00000000-0005-0000-0000-00001C000000}"/>
    <cellStyle name="20% - Énfasis4 2 2 2" xfId="30" xr:uid="{00000000-0005-0000-0000-00001D000000}"/>
    <cellStyle name="20% - Énfasis4 2 2 3" xfId="31" xr:uid="{00000000-0005-0000-0000-00001E000000}"/>
    <cellStyle name="20% - Énfasis4 2 3" xfId="32" xr:uid="{00000000-0005-0000-0000-00001F000000}"/>
    <cellStyle name="20% - Énfasis4 2 4" xfId="33" xr:uid="{00000000-0005-0000-0000-000020000000}"/>
    <cellStyle name="20% - Énfasis4 3 2" xfId="34" xr:uid="{00000000-0005-0000-0000-000021000000}"/>
    <cellStyle name="20% - Énfasis4 3 3" xfId="35" xr:uid="{00000000-0005-0000-0000-000022000000}"/>
    <cellStyle name="20% - Énfasis4 4" xfId="36" xr:uid="{00000000-0005-0000-0000-000023000000}"/>
    <cellStyle name="20% - Énfasis5" xfId="37" builtinId="46" customBuiltin="1"/>
    <cellStyle name="20% - Énfasis5 2 2" xfId="38" xr:uid="{00000000-0005-0000-0000-000025000000}"/>
    <cellStyle name="20% - Énfasis5 2 2 2" xfId="39" xr:uid="{00000000-0005-0000-0000-000026000000}"/>
    <cellStyle name="20% - Énfasis5 2 2 3" xfId="40" xr:uid="{00000000-0005-0000-0000-000027000000}"/>
    <cellStyle name="20% - Énfasis5 2 3" xfId="41" xr:uid="{00000000-0005-0000-0000-000028000000}"/>
    <cellStyle name="20% - Énfasis5 2 4" xfId="42" xr:uid="{00000000-0005-0000-0000-000029000000}"/>
    <cellStyle name="20% - Énfasis5 3 2" xfId="43" xr:uid="{00000000-0005-0000-0000-00002A000000}"/>
    <cellStyle name="20% - Énfasis5 3 3" xfId="44" xr:uid="{00000000-0005-0000-0000-00002B000000}"/>
    <cellStyle name="20% - Énfasis5 4" xfId="45" xr:uid="{00000000-0005-0000-0000-00002C000000}"/>
    <cellStyle name="20% - Énfasis6" xfId="46" builtinId="50" customBuiltin="1"/>
    <cellStyle name="20% - Énfasis6 2 2" xfId="47" xr:uid="{00000000-0005-0000-0000-00002E000000}"/>
    <cellStyle name="20% - Énfasis6 2 2 2" xfId="48" xr:uid="{00000000-0005-0000-0000-00002F000000}"/>
    <cellStyle name="20% - Énfasis6 2 2 3" xfId="49" xr:uid="{00000000-0005-0000-0000-000030000000}"/>
    <cellStyle name="20% - Énfasis6 2 3" xfId="50" xr:uid="{00000000-0005-0000-0000-000031000000}"/>
    <cellStyle name="20% - Énfasis6 2 4" xfId="51" xr:uid="{00000000-0005-0000-0000-000032000000}"/>
    <cellStyle name="20% - Énfasis6 3 2" xfId="52" xr:uid="{00000000-0005-0000-0000-000033000000}"/>
    <cellStyle name="20% - Énfasis6 3 3" xfId="53" xr:uid="{00000000-0005-0000-0000-000034000000}"/>
    <cellStyle name="20% - Énfasis6 4" xfId="54" xr:uid="{00000000-0005-0000-0000-000035000000}"/>
    <cellStyle name="40% - Énfasis1" xfId="55" builtinId="31" customBuiltin="1"/>
    <cellStyle name="40% - Énfasis1 2 2" xfId="56" xr:uid="{00000000-0005-0000-0000-000037000000}"/>
    <cellStyle name="40% - Énfasis1 2 2 2" xfId="57" xr:uid="{00000000-0005-0000-0000-000038000000}"/>
    <cellStyle name="40% - Énfasis1 2 2 3" xfId="58" xr:uid="{00000000-0005-0000-0000-000039000000}"/>
    <cellStyle name="40% - Énfasis1 2 3" xfId="59" xr:uid="{00000000-0005-0000-0000-00003A000000}"/>
    <cellStyle name="40% - Énfasis1 2 4" xfId="60" xr:uid="{00000000-0005-0000-0000-00003B000000}"/>
    <cellStyle name="40% - Énfasis1 3 2" xfId="61" xr:uid="{00000000-0005-0000-0000-00003C000000}"/>
    <cellStyle name="40% - Énfasis1 3 3" xfId="62" xr:uid="{00000000-0005-0000-0000-00003D000000}"/>
    <cellStyle name="40% - Énfasis1 4" xfId="63" xr:uid="{00000000-0005-0000-0000-00003E000000}"/>
    <cellStyle name="40% - Énfasis2" xfId="64" builtinId="35" customBuiltin="1"/>
    <cellStyle name="40% - Énfasis2 2 2" xfId="65" xr:uid="{00000000-0005-0000-0000-000040000000}"/>
    <cellStyle name="40% - Énfasis2 2 2 2" xfId="66" xr:uid="{00000000-0005-0000-0000-000041000000}"/>
    <cellStyle name="40% - Énfasis2 2 2 3" xfId="67" xr:uid="{00000000-0005-0000-0000-000042000000}"/>
    <cellStyle name="40% - Énfasis2 2 3" xfId="68" xr:uid="{00000000-0005-0000-0000-000043000000}"/>
    <cellStyle name="40% - Énfasis2 2 4" xfId="69" xr:uid="{00000000-0005-0000-0000-000044000000}"/>
    <cellStyle name="40% - Énfasis2 3 2" xfId="70" xr:uid="{00000000-0005-0000-0000-000045000000}"/>
    <cellStyle name="40% - Énfasis2 3 3" xfId="71" xr:uid="{00000000-0005-0000-0000-000046000000}"/>
    <cellStyle name="40% - Énfasis2 4" xfId="72" xr:uid="{00000000-0005-0000-0000-000047000000}"/>
    <cellStyle name="40% - Énfasis3" xfId="73" builtinId="39" customBuiltin="1"/>
    <cellStyle name="40% - Énfasis3 2 2" xfId="74" xr:uid="{00000000-0005-0000-0000-000049000000}"/>
    <cellStyle name="40% - Énfasis3 2 2 2" xfId="75" xr:uid="{00000000-0005-0000-0000-00004A000000}"/>
    <cellStyle name="40% - Énfasis3 2 2 3" xfId="76" xr:uid="{00000000-0005-0000-0000-00004B000000}"/>
    <cellStyle name="40% - Énfasis3 2 3" xfId="77" xr:uid="{00000000-0005-0000-0000-00004C000000}"/>
    <cellStyle name="40% - Énfasis3 2 4" xfId="78" xr:uid="{00000000-0005-0000-0000-00004D000000}"/>
    <cellStyle name="40% - Énfasis3 3 2" xfId="79" xr:uid="{00000000-0005-0000-0000-00004E000000}"/>
    <cellStyle name="40% - Énfasis3 3 3" xfId="80" xr:uid="{00000000-0005-0000-0000-00004F000000}"/>
    <cellStyle name="40% - Énfasis3 4" xfId="81" xr:uid="{00000000-0005-0000-0000-000050000000}"/>
    <cellStyle name="40% - Énfasis4" xfId="82" builtinId="43" customBuiltin="1"/>
    <cellStyle name="40% - Énfasis4 2 2" xfId="83" xr:uid="{00000000-0005-0000-0000-000052000000}"/>
    <cellStyle name="40% - Énfasis4 2 2 2" xfId="84" xr:uid="{00000000-0005-0000-0000-000053000000}"/>
    <cellStyle name="40% - Énfasis4 2 2 3" xfId="85" xr:uid="{00000000-0005-0000-0000-000054000000}"/>
    <cellStyle name="40% - Énfasis4 2 3" xfId="86" xr:uid="{00000000-0005-0000-0000-000055000000}"/>
    <cellStyle name="40% - Énfasis4 2 4" xfId="87" xr:uid="{00000000-0005-0000-0000-000056000000}"/>
    <cellStyle name="40% - Énfasis4 3 2" xfId="88" xr:uid="{00000000-0005-0000-0000-000057000000}"/>
    <cellStyle name="40% - Énfasis4 3 3" xfId="89" xr:uid="{00000000-0005-0000-0000-000058000000}"/>
    <cellStyle name="40% - Énfasis4 4" xfId="90" xr:uid="{00000000-0005-0000-0000-000059000000}"/>
    <cellStyle name="40% - Énfasis5" xfId="91" builtinId="47" customBuiltin="1"/>
    <cellStyle name="40% - Énfasis5 2 2" xfId="92" xr:uid="{00000000-0005-0000-0000-00005B000000}"/>
    <cellStyle name="40% - Énfasis5 2 2 2" xfId="93" xr:uid="{00000000-0005-0000-0000-00005C000000}"/>
    <cellStyle name="40% - Énfasis5 2 2 3" xfId="94" xr:uid="{00000000-0005-0000-0000-00005D000000}"/>
    <cellStyle name="40% - Énfasis5 2 3" xfId="95" xr:uid="{00000000-0005-0000-0000-00005E000000}"/>
    <cellStyle name="40% - Énfasis5 2 4" xfId="96" xr:uid="{00000000-0005-0000-0000-00005F000000}"/>
    <cellStyle name="40% - Énfasis5 3 2" xfId="97" xr:uid="{00000000-0005-0000-0000-000060000000}"/>
    <cellStyle name="40% - Énfasis5 3 3" xfId="98" xr:uid="{00000000-0005-0000-0000-000061000000}"/>
    <cellStyle name="40% - Énfasis5 4" xfId="99" xr:uid="{00000000-0005-0000-0000-000062000000}"/>
    <cellStyle name="40% - Énfasis6" xfId="100" builtinId="51" customBuiltin="1"/>
    <cellStyle name="40% - Énfasis6 2 2" xfId="101" xr:uid="{00000000-0005-0000-0000-000064000000}"/>
    <cellStyle name="40% - Énfasis6 2 2 2" xfId="102" xr:uid="{00000000-0005-0000-0000-000065000000}"/>
    <cellStyle name="40% - Énfasis6 2 2 3" xfId="103" xr:uid="{00000000-0005-0000-0000-000066000000}"/>
    <cellStyle name="40% - Énfasis6 2 3" xfId="104" xr:uid="{00000000-0005-0000-0000-000067000000}"/>
    <cellStyle name="40% - Énfasis6 2 4" xfId="105" xr:uid="{00000000-0005-0000-0000-000068000000}"/>
    <cellStyle name="40% - Énfasis6 3 2" xfId="106" xr:uid="{00000000-0005-0000-0000-000069000000}"/>
    <cellStyle name="40% - Énfasis6 3 3" xfId="107" xr:uid="{00000000-0005-0000-0000-00006A000000}"/>
    <cellStyle name="40% - Énfasis6 4" xfId="108" xr:uid="{00000000-0005-0000-0000-00006B000000}"/>
    <cellStyle name="60% - Énfasis1" xfId="109" builtinId="32" customBuiltin="1"/>
    <cellStyle name="60% - Énfasis1 2 2" xfId="110" xr:uid="{00000000-0005-0000-0000-00006D000000}"/>
    <cellStyle name="60% - Énfasis1 2 2 2" xfId="111" xr:uid="{00000000-0005-0000-0000-00006E000000}"/>
    <cellStyle name="60% - Énfasis1 2 2 3" xfId="112" xr:uid="{00000000-0005-0000-0000-00006F000000}"/>
    <cellStyle name="60% - Énfasis1 2 3" xfId="113" xr:uid="{00000000-0005-0000-0000-000070000000}"/>
    <cellStyle name="60% - Énfasis1 2 4" xfId="114" xr:uid="{00000000-0005-0000-0000-000071000000}"/>
    <cellStyle name="60% - Énfasis1 3 2" xfId="115" xr:uid="{00000000-0005-0000-0000-000072000000}"/>
    <cellStyle name="60% - Énfasis1 3 3" xfId="116" xr:uid="{00000000-0005-0000-0000-000073000000}"/>
    <cellStyle name="60% - Énfasis1 4" xfId="117" xr:uid="{00000000-0005-0000-0000-000074000000}"/>
    <cellStyle name="60% - Énfasis2" xfId="118" builtinId="36" customBuiltin="1"/>
    <cellStyle name="60% - Énfasis2 2 2" xfId="119" xr:uid="{00000000-0005-0000-0000-000076000000}"/>
    <cellStyle name="60% - Énfasis2 2 2 2" xfId="120" xr:uid="{00000000-0005-0000-0000-000077000000}"/>
    <cellStyle name="60% - Énfasis2 2 2 3" xfId="121" xr:uid="{00000000-0005-0000-0000-000078000000}"/>
    <cellStyle name="60% - Énfasis2 2 3" xfId="122" xr:uid="{00000000-0005-0000-0000-000079000000}"/>
    <cellStyle name="60% - Énfasis2 2 4" xfId="123" xr:uid="{00000000-0005-0000-0000-00007A000000}"/>
    <cellStyle name="60% - Énfasis2 3 2" xfId="124" xr:uid="{00000000-0005-0000-0000-00007B000000}"/>
    <cellStyle name="60% - Énfasis2 3 3" xfId="125" xr:uid="{00000000-0005-0000-0000-00007C000000}"/>
    <cellStyle name="60% - Énfasis2 4" xfId="126" xr:uid="{00000000-0005-0000-0000-00007D000000}"/>
    <cellStyle name="60% - Énfasis3" xfId="127" builtinId="40" customBuiltin="1"/>
    <cellStyle name="60% - Énfasis3 2 2" xfId="128" xr:uid="{00000000-0005-0000-0000-00007F000000}"/>
    <cellStyle name="60% - Énfasis3 2 2 2" xfId="129" xr:uid="{00000000-0005-0000-0000-000080000000}"/>
    <cellStyle name="60% - Énfasis3 2 2 3" xfId="130" xr:uid="{00000000-0005-0000-0000-000081000000}"/>
    <cellStyle name="60% - Énfasis3 2 3" xfId="131" xr:uid="{00000000-0005-0000-0000-000082000000}"/>
    <cellStyle name="60% - Énfasis3 2 4" xfId="132" xr:uid="{00000000-0005-0000-0000-000083000000}"/>
    <cellStyle name="60% - Énfasis3 3 2" xfId="133" xr:uid="{00000000-0005-0000-0000-000084000000}"/>
    <cellStyle name="60% - Énfasis3 3 3" xfId="134" xr:uid="{00000000-0005-0000-0000-000085000000}"/>
    <cellStyle name="60% - Énfasis3 4" xfId="135" xr:uid="{00000000-0005-0000-0000-000086000000}"/>
    <cellStyle name="60% - Énfasis4" xfId="136" builtinId="44" customBuiltin="1"/>
    <cellStyle name="60% - Énfasis4 2 2" xfId="137" xr:uid="{00000000-0005-0000-0000-000088000000}"/>
    <cellStyle name="60% - Énfasis4 2 2 2" xfId="138" xr:uid="{00000000-0005-0000-0000-000089000000}"/>
    <cellStyle name="60% - Énfasis4 2 2 3" xfId="139" xr:uid="{00000000-0005-0000-0000-00008A000000}"/>
    <cellStyle name="60% - Énfasis4 2 3" xfId="140" xr:uid="{00000000-0005-0000-0000-00008B000000}"/>
    <cellStyle name="60% - Énfasis4 2 4" xfId="141" xr:uid="{00000000-0005-0000-0000-00008C000000}"/>
    <cellStyle name="60% - Énfasis4 3 2" xfId="142" xr:uid="{00000000-0005-0000-0000-00008D000000}"/>
    <cellStyle name="60% - Énfasis4 3 3" xfId="143" xr:uid="{00000000-0005-0000-0000-00008E000000}"/>
    <cellStyle name="60% - Énfasis4 4" xfId="144" xr:uid="{00000000-0005-0000-0000-00008F000000}"/>
    <cellStyle name="60% - Énfasis5" xfId="145" builtinId="48" customBuiltin="1"/>
    <cellStyle name="60% - Énfasis5 2 2" xfId="146" xr:uid="{00000000-0005-0000-0000-000091000000}"/>
    <cellStyle name="60% - Énfasis5 2 2 2" xfId="147" xr:uid="{00000000-0005-0000-0000-000092000000}"/>
    <cellStyle name="60% - Énfasis5 2 2 3" xfId="148" xr:uid="{00000000-0005-0000-0000-000093000000}"/>
    <cellStyle name="60% - Énfasis5 2 3" xfId="149" xr:uid="{00000000-0005-0000-0000-000094000000}"/>
    <cellStyle name="60% - Énfasis5 2 4" xfId="150" xr:uid="{00000000-0005-0000-0000-000095000000}"/>
    <cellStyle name="60% - Énfasis5 3 2" xfId="151" xr:uid="{00000000-0005-0000-0000-000096000000}"/>
    <cellStyle name="60% - Énfasis5 3 3" xfId="152" xr:uid="{00000000-0005-0000-0000-000097000000}"/>
    <cellStyle name="60% - Énfasis5 4" xfId="153" xr:uid="{00000000-0005-0000-0000-000098000000}"/>
    <cellStyle name="60% - Énfasis6" xfId="154" builtinId="52" customBuiltin="1"/>
    <cellStyle name="60% - Énfasis6 2 2" xfId="155" xr:uid="{00000000-0005-0000-0000-00009A000000}"/>
    <cellStyle name="60% - Énfasis6 2 2 2" xfId="156" xr:uid="{00000000-0005-0000-0000-00009B000000}"/>
    <cellStyle name="60% - Énfasis6 2 2 3" xfId="157" xr:uid="{00000000-0005-0000-0000-00009C000000}"/>
    <cellStyle name="60% - Énfasis6 2 3" xfId="158" xr:uid="{00000000-0005-0000-0000-00009D000000}"/>
    <cellStyle name="60% - Énfasis6 2 4" xfId="159" xr:uid="{00000000-0005-0000-0000-00009E000000}"/>
    <cellStyle name="60% - Énfasis6 3 2" xfId="160" xr:uid="{00000000-0005-0000-0000-00009F000000}"/>
    <cellStyle name="60% - Énfasis6 3 3" xfId="161" xr:uid="{00000000-0005-0000-0000-0000A0000000}"/>
    <cellStyle name="60% - Énfasis6 4" xfId="162" xr:uid="{00000000-0005-0000-0000-0000A1000000}"/>
    <cellStyle name="Buena 2 2" xfId="163" xr:uid="{00000000-0005-0000-0000-0000A2000000}"/>
    <cellStyle name="Buena 2 2 2" xfId="164" xr:uid="{00000000-0005-0000-0000-0000A3000000}"/>
    <cellStyle name="Buena 2 2 3" xfId="165" xr:uid="{00000000-0005-0000-0000-0000A4000000}"/>
    <cellStyle name="Buena 2 3" xfId="166" xr:uid="{00000000-0005-0000-0000-0000A5000000}"/>
    <cellStyle name="Buena 2 4" xfId="167" xr:uid="{00000000-0005-0000-0000-0000A6000000}"/>
    <cellStyle name="Buena 3 2" xfId="168" xr:uid="{00000000-0005-0000-0000-0000A7000000}"/>
    <cellStyle name="Buena 3 3" xfId="169" xr:uid="{00000000-0005-0000-0000-0000A8000000}"/>
    <cellStyle name="Buena 4" xfId="170" xr:uid="{00000000-0005-0000-0000-0000A9000000}"/>
    <cellStyle name="Cálculo" xfId="171" builtinId="22" customBuiltin="1"/>
    <cellStyle name="Cálculo 2 2" xfId="172" xr:uid="{00000000-0005-0000-0000-0000AB000000}"/>
    <cellStyle name="Cálculo 2 2 2" xfId="173" xr:uid="{00000000-0005-0000-0000-0000AC000000}"/>
    <cellStyle name="Cálculo 2 2 3" xfId="174" xr:uid="{00000000-0005-0000-0000-0000AD000000}"/>
    <cellStyle name="Cálculo 2 3" xfId="175" xr:uid="{00000000-0005-0000-0000-0000AE000000}"/>
    <cellStyle name="Cálculo 2 4" xfId="176" xr:uid="{00000000-0005-0000-0000-0000AF000000}"/>
    <cellStyle name="Cálculo 3 2" xfId="177" xr:uid="{00000000-0005-0000-0000-0000B0000000}"/>
    <cellStyle name="Cálculo 3 3" xfId="178" xr:uid="{00000000-0005-0000-0000-0000B1000000}"/>
    <cellStyle name="Cálculo 4" xfId="179" xr:uid="{00000000-0005-0000-0000-0000B2000000}"/>
    <cellStyle name="Celda de comprobación" xfId="180" builtinId="23" customBuiltin="1"/>
    <cellStyle name="Celda de comprobación 2 2" xfId="181" xr:uid="{00000000-0005-0000-0000-0000B4000000}"/>
    <cellStyle name="Celda de comprobación 2 2 2" xfId="182" xr:uid="{00000000-0005-0000-0000-0000B5000000}"/>
    <cellStyle name="Celda de comprobación 2 2 3" xfId="183" xr:uid="{00000000-0005-0000-0000-0000B6000000}"/>
    <cellStyle name="Celda de comprobación 2 3" xfId="184" xr:uid="{00000000-0005-0000-0000-0000B7000000}"/>
    <cellStyle name="Celda de comprobación 2 4" xfId="185" xr:uid="{00000000-0005-0000-0000-0000B8000000}"/>
    <cellStyle name="Celda de comprobación 3 2" xfId="186" xr:uid="{00000000-0005-0000-0000-0000B9000000}"/>
    <cellStyle name="Celda de comprobación 3 3" xfId="187" xr:uid="{00000000-0005-0000-0000-0000BA000000}"/>
    <cellStyle name="Celda de comprobación 4" xfId="188" xr:uid="{00000000-0005-0000-0000-0000BB000000}"/>
    <cellStyle name="Celda vinculada" xfId="189" builtinId="24" customBuiltin="1"/>
    <cellStyle name="Celda vinculada 2 2" xfId="190" xr:uid="{00000000-0005-0000-0000-0000BD000000}"/>
    <cellStyle name="Celda vinculada 2 2 2" xfId="191" xr:uid="{00000000-0005-0000-0000-0000BE000000}"/>
    <cellStyle name="Celda vinculada 2 2 3" xfId="192" xr:uid="{00000000-0005-0000-0000-0000BF000000}"/>
    <cellStyle name="Celda vinculada 2 3" xfId="193" xr:uid="{00000000-0005-0000-0000-0000C0000000}"/>
    <cellStyle name="Celda vinculada 2 4" xfId="194" xr:uid="{00000000-0005-0000-0000-0000C1000000}"/>
    <cellStyle name="Celda vinculada 3 2" xfId="195" xr:uid="{00000000-0005-0000-0000-0000C2000000}"/>
    <cellStyle name="Celda vinculada 3 3" xfId="196" xr:uid="{00000000-0005-0000-0000-0000C3000000}"/>
    <cellStyle name="Celda vinculada 4" xfId="197" xr:uid="{00000000-0005-0000-0000-0000C4000000}"/>
    <cellStyle name="Encabezado 4" xfId="198" builtinId="19" customBuiltin="1"/>
    <cellStyle name="Encabezado 4 2 2" xfId="199" xr:uid="{00000000-0005-0000-0000-0000C6000000}"/>
    <cellStyle name="Encabezado 4 2 2 2" xfId="200" xr:uid="{00000000-0005-0000-0000-0000C7000000}"/>
    <cellStyle name="Encabezado 4 2 2 3" xfId="201" xr:uid="{00000000-0005-0000-0000-0000C8000000}"/>
    <cellStyle name="Encabezado 4 2 3" xfId="202" xr:uid="{00000000-0005-0000-0000-0000C9000000}"/>
    <cellStyle name="Encabezado 4 2 4" xfId="203" xr:uid="{00000000-0005-0000-0000-0000CA000000}"/>
    <cellStyle name="Encabezado 4 3 2" xfId="204" xr:uid="{00000000-0005-0000-0000-0000CB000000}"/>
    <cellStyle name="Encabezado 4 3 3" xfId="205" xr:uid="{00000000-0005-0000-0000-0000CC000000}"/>
    <cellStyle name="Encabezado 4 4" xfId="206" xr:uid="{00000000-0005-0000-0000-0000CD000000}"/>
    <cellStyle name="Énfasis1" xfId="207" builtinId="29" customBuiltin="1"/>
    <cellStyle name="Énfasis1 2 2" xfId="208" xr:uid="{00000000-0005-0000-0000-0000CF000000}"/>
    <cellStyle name="Énfasis1 2 2 2" xfId="209" xr:uid="{00000000-0005-0000-0000-0000D0000000}"/>
    <cellStyle name="Énfasis1 2 2 3" xfId="210" xr:uid="{00000000-0005-0000-0000-0000D1000000}"/>
    <cellStyle name="Énfasis1 2 3" xfId="211" xr:uid="{00000000-0005-0000-0000-0000D2000000}"/>
    <cellStyle name="Énfasis1 2 4" xfId="212" xr:uid="{00000000-0005-0000-0000-0000D3000000}"/>
    <cellStyle name="Énfasis1 3 2" xfId="213" xr:uid="{00000000-0005-0000-0000-0000D4000000}"/>
    <cellStyle name="Énfasis1 3 3" xfId="214" xr:uid="{00000000-0005-0000-0000-0000D5000000}"/>
    <cellStyle name="Énfasis1 4" xfId="215" xr:uid="{00000000-0005-0000-0000-0000D6000000}"/>
    <cellStyle name="Énfasis2" xfId="216" builtinId="33" customBuiltin="1"/>
    <cellStyle name="Énfasis2 2 2" xfId="217" xr:uid="{00000000-0005-0000-0000-0000D8000000}"/>
    <cellStyle name="Énfasis2 2 2 2" xfId="218" xr:uid="{00000000-0005-0000-0000-0000D9000000}"/>
    <cellStyle name="Énfasis2 2 2 3" xfId="219" xr:uid="{00000000-0005-0000-0000-0000DA000000}"/>
    <cellStyle name="Énfasis2 2 3" xfId="220" xr:uid="{00000000-0005-0000-0000-0000DB000000}"/>
    <cellStyle name="Énfasis2 2 4" xfId="221" xr:uid="{00000000-0005-0000-0000-0000DC000000}"/>
    <cellStyle name="Énfasis2 3 2" xfId="222" xr:uid="{00000000-0005-0000-0000-0000DD000000}"/>
    <cellStyle name="Énfasis2 3 3" xfId="223" xr:uid="{00000000-0005-0000-0000-0000DE000000}"/>
    <cellStyle name="Énfasis2 4" xfId="224" xr:uid="{00000000-0005-0000-0000-0000DF000000}"/>
    <cellStyle name="Énfasis3" xfId="225" builtinId="37" customBuiltin="1"/>
    <cellStyle name="Énfasis3 2 2" xfId="226" xr:uid="{00000000-0005-0000-0000-0000E1000000}"/>
    <cellStyle name="Énfasis3 2 2 2" xfId="227" xr:uid="{00000000-0005-0000-0000-0000E2000000}"/>
    <cellStyle name="Énfasis3 2 2 3" xfId="228" xr:uid="{00000000-0005-0000-0000-0000E3000000}"/>
    <cellStyle name="Énfasis3 2 3" xfId="229" xr:uid="{00000000-0005-0000-0000-0000E4000000}"/>
    <cellStyle name="Énfasis3 2 4" xfId="230" xr:uid="{00000000-0005-0000-0000-0000E5000000}"/>
    <cellStyle name="Énfasis3 3 2" xfId="231" xr:uid="{00000000-0005-0000-0000-0000E6000000}"/>
    <cellStyle name="Énfasis3 3 3" xfId="232" xr:uid="{00000000-0005-0000-0000-0000E7000000}"/>
    <cellStyle name="Énfasis3 4" xfId="233" xr:uid="{00000000-0005-0000-0000-0000E8000000}"/>
    <cellStyle name="Énfasis4" xfId="234" builtinId="41" customBuiltin="1"/>
    <cellStyle name="Énfasis4 2 2" xfId="235" xr:uid="{00000000-0005-0000-0000-0000EA000000}"/>
    <cellStyle name="Énfasis4 2 2 2" xfId="236" xr:uid="{00000000-0005-0000-0000-0000EB000000}"/>
    <cellStyle name="Énfasis4 2 2 3" xfId="237" xr:uid="{00000000-0005-0000-0000-0000EC000000}"/>
    <cellStyle name="Énfasis4 2 3" xfId="238" xr:uid="{00000000-0005-0000-0000-0000ED000000}"/>
    <cellStyle name="Énfasis4 2 4" xfId="239" xr:uid="{00000000-0005-0000-0000-0000EE000000}"/>
    <cellStyle name="Énfasis4 3 2" xfId="240" xr:uid="{00000000-0005-0000-0000-0000EF000000}"/>
    <cellStyle name="Énfasis4 3 3" xfId="241" xr:uid="{00000000-0005-0000-0000-0000F0000000}"/>
    <cellStyle name="Énfasis4 4" xfId="242" xr:uid="{00000000-0005-0000-0000-0000F1000000}"/>
    <cellStyle name="Énfasis5" xfId="243" builtinId="45" customBuiltin="1"/>
    <cellStyle name="Énfasis5 2 2" xfId="244" xr:uid="{00000000-0005-0000-0000-0000F3000000}"/>
    <cellStyle name="Énfasis5 2 2 2" xfId="245" xr:uid="{00000000-0005-0000-0000-0000F4000000}"/>
    <cellStyle name="Énfasis5 2 2 3" xfId="246" xr:uid="{00000000-0005-0000-0000-0000F5000000}"/>
    <cellStyle name="Énfasis5 2 3" xfId="247" xr:uid="{00000000-0005-0000-0000-0000F6000000}"/>
    <cellStyle name="Énfasis5 2 4" xfId="248" xr:uid="{00000000-0005-0000-0000-0000F7000000}"/>
    <cellStyle name="Énfasis5 3 2" xfId="249" xr:uid="{00000000-0005-0000-0000-0000F8000000}"/>
    <cellStyle name="Énfasis5 3 3" xfId="250" xr:uid="{00000000-0005-0000-0000-0000F9000000}"/>
    <cellStyle name="Énfasis5 4" xfId="251" xr:uid="{00000000-0005-0000-0000-0000FA000000}"/>
    <cellStyle name="Énfasis6" xfId="252" builtinId="49" customBuiltin="1"/>
    <cellStyle name="Énfasis6 2 2" xfId="253" xr:uid="{00000000-0005-0000-0000-0000FC000000}"/>
    <cellStyle name="Énfasis6 2 2 2" xfId="254" xr:uid="{00000000-0005-0000-0000-0000FD000000}"/>
    <cellStyle name="Énfasis6 2 2 3" xfId="255" xr:uid="{00000000-0005-0000-0000-0000FE000000}"/>
    <cellStyle name="Énfasis6 2 3" xfId="256" xr:uid="{00000000-0005-0000-0000-0000FF000000}"/>
    <cellStyle name="Énfasis6 2 4" xfId="257" xr:uid="{00000000-0005-0000-0000-000000010000}"/>
    <cellStyle name="Énfasis6 3 2" xfId="258" xr:uid="{00000000-0005-0000-0000-000001010000}"/>
    <cellStyle name="Énfasis6 3 3" xfId="259" xr:uid="{00000000-0005-0000-0000-000002010000}"/>
    <cellStyle name="Énfasis6 4" xfId="260" xr:uid="{00000000-0005-0000-0000-000003010000}"/>
    <cellStyle name="Entrada" xfId="261" builtinId="20" customBuiltin="1"/>
    <cellStyle name="Entrada 2 2" xfId="262" xr:uid="{00000000-0005-0000-0000-000005010000}"/>
    <cellStyle name="Entrada 2 2 2" xfId="263" xr:uid="{00000000-0005-0000-0000-000006010000}"/>
    <cellStyle name="Entrada 2 2 3" xfId="264" xr:uid="{00000000-0005-0000-0000-000007010000}"/>
    <cellStyle name="Entrada 2 3" xfId="265" xr:uid="{00000000-0005-0000-0000-000008010000}"/>
    <cellStyle name="Entrada 2 4" xfId="266" xr:uid="{00000000-0005-0000-0000-000009010000}"/>
    <cellStyle name="Entrada 3 2" xfId="267" xr:uid="{00000000-0005-0000-0000-00000A010000}"/>
    <cellStyle name="Entrada 3 3" xfId="268" xr:uid="{00000000-0005-0000-0000-00000B010000}"/>
    <cellStyle name="Entrada 4" xfId="269" xr:uid="{00000000-0005-0000-0000-00000C010000}"/>
    <cellStyle name="Hipervínculo" xfId="270" builtinId="8"/>
    <cellStyle name="Hipervínculo 2" xfId="271" xr:uid="{00000000-0005-0000-0000-00000E010000}"/>
    <cellStyle name="Hipervínculo 2 2" xfId="272" xr:uid="{00000000-0005-0000-0000-00000F010000}"/>
    <cellStyle name="Hipervínculo 3" xfId="273" xr:uid="{00000000-0005-0000-0000-000010010000}"/>
    <cellStyle name="Hipervínculo visitado" xfId="447" builtinId="9" hidden="1"/>
    <cellStyle name="Hipervínculo visitado" xfId="445" builtinId="9" hidden="1"/>
    <cellStyle name="Hipervínculo visitado" xfId="444" builtinId="9" hidden="1"/>
    <cellStyle name="Hipervínculo visitado" xfId="450" builtinId="9" hidden="1"/>
    <cellStyle name="Hipervínculo visitado" xfId="446" builtinId="9" hidden="1"/>
    <cellStyle name="Hipervínculo visitado" xfId="449" builtinId="9" hidden="1"/>
    <cellStyle name="Hipervínculo visitado" xfId="448" builtinId="9" hidden="1"/>
    <cellStyle name="Incorrecto" xfId="274" builtinId="27" customBuiltin="1"/>
    <cellStyle name="Incorrecto 2 2" xfId="275" xr:uid="{00000000-0005-0000-0000-000019010000}"/>
    <cellStyle name="Incorrecto 2 2 2" xfId="276" xr:uid="{00000000-0005-0000-0000-00001A010000}"/>
    <cellStyle name="Incorrecto 2 2 3" xfId="277" xr:uid="{00000000-0005-0000-0000-00001B010000}"/>
    <cellStyle name="Incorrecto 2 3" xfId="278" xr:uid="{00000000-0005-0000-0000-00001C010000}"/>
    <cellStyle name="Incorrecto 2 4" xfId="279" xr:uid="{00000000-0005-0000-0000-00001D010000}"/>
    <cellStyle name="Incorrecto 3 2" xfId="280" xr:uid="{00000000-0005-0000-0000-00001E010000}"/>
    <cellStyle name="Incorrecto 3 3" xfId="281" xr:uid="{00000000-0005-0000-0000-00001F010000}"/>
    <cellStyle name="Incorrecto 4" xfId="282" xr:uid="{00000000-0005-0000-0000-000020010000}"/>
    <cellStyle name="Millares" xfId="283" builtinId="3"/>
    <cellStyle name="Millares [0]" xfId="284" builtinId="6"/>
    <cellStyle name="Millares [0] 2" xfId="285" xr:uid="{00000000-0005-0000-0000-000023010000}"/>
    <cellStyle name="Millares [0] 2 2" xfId="286" xr:uid="{00000000-0005-0000-0000-000024010000}"/>
    <cellStyle name="Millares [0] 2 3" xfId="287" xr:uid="{00000000-0005-0000-0000-000025010000}"/>
    <cellStyle name="Millares [0] 3" xfId="288" xr:uid="{00000000-0005-0000-0000-000026010000}"/>
    <cellStyle name="Millares [0] 3 2" xfId="289" xr:uid="{00000000-0005-0000-0000-000027010000}"/>
    <cellStyle name="Millares [0] 4" xfId="290" xr:uid="{00000000-0005-0000-0000-000028010000}"/>
    <cellStyle name="Millares 2" xfId="291" xr:uid="{00000000-0005-0000-0000-000029010000}"/>
    <cellStyle name="Millares 2 2" xfId="292" xr:uid="{00000000-0005-0000-0000-00002A010000}"/>
    <cellStyle name="Millares 2 3" xfId="293" xr:uid="{00000000-0005-0000-0000-00002B010000}"/>
    <cellStyle name="Millares 2 4" xfId="294" xr:uid="{00000000-0005-0000-0000-00002C010000}"/>
    <cellStyle name="Millares 2 5" xfId="295" xr:uid="{00000000-0005-0000-0000-00002D010000}"/>
    <cellStyle name="Millares 2 5 2" xfId="296" xr:uid="{00000000-0005-0000-0000-00002E010000}"/>
    <cellStyle name="Millares 2 5 2 2" xfId="297" xr:uid="{00000000-0005-0000-0000-00002F010000}"/>
    <cellStyle name="Millares 3" xfId="298" xr:uid="{00000000-0005-0000-0000-000030010000}"/>
    <cellStyle name="Millares 3 2" xfId="299" xr:uid="{00000000-0005-0000-0000-000031010000}"/>
    <cellStyle name="Millares 3 2 2" xfId="300" xr:uid="{00000000-0005-0000-0000-000032010000}"/>
    <cellStyle name="Millares 4" xfId="301" xr:uid="{00000000-0005-0000-0000-000033010000}"/>
    <cellStyle name="Millares 4 2" xfId="302" xr:uid="{00000000-0005-0000-0000-000034010000}"/>
    <cellStyle name="Millares 4 2 2" xfId="303" xr:uid="{00000000-0005-0000-0000-000035010000}"/>
    <cellStyle name="Millares 4 3" xfId="304" xr:uid="{00000000-0005-0000-0000-000036010000}"/>
    <cellStyle name="Millares 5" xfId="305" xr:uid="{00000000-0005-0000-0000-000037010000}"/>
    <cellStyle name="Millares 5 2" xfId="306" xr:uid="{00000000-0005-0000-0000-000038010000}"/>
    <cellStyle name="Millares 5 2 2" xfId="307" xr:uid="{00000000-0005-0000-0000-000039010000}"/>
    <cellStyle name="Millares 6" xfId="308" xr:uid="{00000000-0005-0000-0000-00003A010000}"/>
    <cellStyle name="Millares 6 2" xfId="309" xr:uid="{00000000-0005-0000-0000-00003B010000}"/>
    <cellStyle name="Millares 6 2 2" xfId="310" xr:uid="{00000000-0005-0000-0000-00003C010000}"/>
    <cellStyle name="Millares 7" xfId="311" xr:uid="{00000000-0005-0000-0000-00003D010000}"/>
    <cellStyle name="Millares 7 2" xfId="312" xr:uid="{00000000-0005-0000-0000-00003E010000}"/>
    <cellStyle name="Millares 8" xfId="313" xr:uid="{00000000-0005-0000-0000-00003F010000}"/>
    <cellStyle name="Millares 8 2" xfId="314" xr:uid="{00000000-0005-0000-0000-000040010000}"/>
    <cellStyle name="Millares 8 2 2" xfId="315" xr:uid="{00000000-0005-0000-0000-000041010000}"/>
    <cellStyle name="Millares 8 3" xfId="316" xr:uid="{00000000-0005-0000-0000-000042010000}"/>
    <cellStyle name="Millares 9" xfId="317" xr:uid="{00000000-0005-0000-0000-000043010000}"/>
    <cellStyle name="Moneda [0]" xfId="318" builtinId="7"/>
    <cellStyle name="Neutral" xfId="319" builtinId="28" customBuiltin="1"/>
    <cellStyle name="Neutral 2 2" xfId="320" xr:uid="{00000000-0005-0000-0000-000046010000}"/>
    <cellStyle name="Neutral 2 2 2" xfId="321" xr:uid="{00000000-0005-0000-0000-000047010000}"/>
    <cellStyle name="Neutral 2 2 3" xfId="322" xr:uid="{00000000-0005-0000-0000-000048010000}"/>
    <cellStyle name="Neutral 2 3" xfId="323" xr:uid="{00000000-0005-0000-0000-000049010000}"/>
    <cellStyle name="Neutral 2 4" xfId="324" xr:uid="{00000000-0005-0000-0000-00004A010000}"/>
    <cellStyle name="Neutral 3 2" xfId="325" xr:uid="{00000000-0005-0000-0000-00004B010000}"/>
    <cellStyle name="Neutral 3 3" xfId="326" xr:uid="{00000000-0005-0000-0000-00004C010000}"/>
    <cellStyle name="Neutral 4" xfId="327" xr:uid="{00000000-0005-0000-0000-00004D010000}"/>
    <cellStyle name="Normal" xfId="0" builtinId="0"/>
    <cellStyle name="Normal 10" xfId="328" xr:uid="{00000000-0005-0000-0000-00004F010000}"/>
    <cellStyle name="Normal 2" xfId="329" xr:uid="{00000000-0005-0000-0000-000050010000}"/>
    <cellStyle name="Normal 2 2" xfId="330" xr:uid="{00000000-0005-0000-0000-000051010000}"/>
    <cellStyle name="Normal 2 2 2" xfId="331" xr:uid="{00000000-0005-0000-0000-000052010000}"/>
    <cellStyle name="Normal 2 2 2 2" xfId="332" xr:uid="{00000000-0005-0000-0000-000053010000}"/>
    <cellStyle name="Normal 2 2 2 2 2" xfId="333" xr:uid="{00000000-0005-0000-0000-000054010000}"/>
    <cellStyle name="Normal 2 2 3" xfId="334" xr:uid="{00000000-0005-0000-0000-000055010000}"/>
    <cellStyle name="Normal 2 3" xfId="335" xr:uid="{00000000-0005-0000-0000-000056010000}"/>
    <cellStyle name="Normal 2 4" xfId="336" xr:uid="{00000000-0005-0000-0000-000057010000}"/>
    <cellStyle name="Normal 2 4 2" xfId="337" xr:uid="{00000000-0005-0000-0000-000058010000}"/>
    <cellStyle name="Normal 2 5" xfId="338" xr:uid="{00000000-0005-0000-0000-000059010000}"/>
    <cellStyle name="Normal 3" xfId="339" xr:uid="{00000000-0005-0000-0000-00005A010000}"/>
    <cellStyle name="Normal 3 2" xfId="340" xr:uid="{00000000-0005-0000-0000-00005B010000}"/>
    <cellStyle name="Normal 3 3" xfId="341" xr:uid="{00000000-0005-0000-0000-00005C010000}"/>
    <cellStyle name="Normal 3 4" xfId="342" xr:uid="{00000000-0005-0000-0000-00005D010000}"/>
    <cellStyle name="Normal 3 5" xfId="343" xr:uid="{00000000-0005-0000-0000-00005E010000}"/>
    <cellStyle name="Normal 4" xfId="344" xr:uid="{00000000-0005-0000-0000-00005F010000}"/>
    <cellStyle name="Normal 4 2" xfId="345" xr:uid="{00000000-0005-0000-0000-000060010000}"/>
    <cellStyle name="Normal 4 2 2" xfId="346" xr:uid="{00000000-0005-0000-0000-000061010000}"/>
    <cellStyle name="Normal 4 3" xfId="347" xr:uid="{00000000-0005-0000-0000-000062010000}"/>
    <cellStyle name="Normal 4 4" xfId="348" xr:uid="{00000000-0005-0000-0000-000063010000}"/>
    <cellStyle name="Normal 5" xfId="349" xr:uid="{00000000-0005-0000-0000-000064010000}"/>
    <cellStyle name="Normal 5 2" xfId="350" xr:uid="{00000000-0005-0000-0000-000065010000}"/>
    <cellStyle name="Normal 5 2 2" xfId="351" xr:uid="{00000000-0005-0000-0000-000066010000}"/>
    <cellStyle name="Normal 5 2 2 2" xfId="352" xr:uid="{00000000-0005-0000-0000-000067010000}"/>
    <cellStyle name="Normal 9" xfId="353" xr:uid="{00000000-0005-0000-0000-000068010000}"/>
    <cellStyle name="Normal_indice" xfId="354" xr:uid="{00000000-0005-0000-0000-000069010000}"/>
    <cellStyle name="Notas" xfId="355" builtinId="10" customBuiltin="1"/>
    <cellStyle name="Notas 2 2" xfId="356" xr:uid="{00000000-0005-0000-0000-00006B010000}"/>
    <cellStyle name="Notas 2 2 2" xfId="357" xr:uid="{00000000-0005-0000-0000-00006C010000}"/>
    <cellStyle name="Notas 2 2 3" xfId="358" xr:uid="{00000000-0005-0000-0000-00006D010000}"/>
    <cellStyle name="Notas 2 3" xfId="359" xr:uid="{00000000-0005-0000-0000-00006E010000}"/>
    <cellStyle name="Notas 2 4" xfId="360" xr:uid="{00000000-0005-0000-0000-00006F010000}"/>
    <cellStyle name="Notas 3 2" xfId="361" xr:uid="{00000000-0005-0000-0000-000070010000}"/>
    <cellStyle name="Notas 3 3" xfId="362" xr:uid="{00000000-0005-0000-0000-000071010000}"/>
    <cellStyle name="Notas 4" xfId="363" xr:uid="{00000000-0005-0000-0000-000072010000}"/>
    <cellStyle name="Porcentaje" xfId="364" builtinId="5"/>
    <cellStyle name="Porcentaje 2" xfId="365" xr:uid="{00000000-0005-0000-0000-000074010000}"/>
    <cellStyle name="Porcentaje 3" xfId="366" xr:uid="{00000000-0005-0000-0000-000075010000}"/>
    <cellStyle name="Porcentual 2" xfId="367" xr:uid="{00000000-0005-0000-0000-000076010000}"/>
    <cellStyle name="Porcentual 2 2" xfId="368" xr:uid="{00000000-0005-0000-0000-000077010000}"/>
    <cellStyle name="Porcentual 2 3" xfId="369" xr:uid="{00000000-0005-0000-0000-000078010000}"/>
    <cellStyle name="Porcentual 2 4" xfId="370" xr:uid="{00000000-0005-0000-0000-000079010000}"/>
    <cellStyle name="Porcentual 2 4 2" xfId="371" xr:uid="{00000000-0005-0000-0000-00007A010000}"/>
    <cellStyle name="Porcentual 2 5" xfId="372" xr:uid="{00000000-0005-0000-0000-00007B010000}"/>
    <cellStyle name="Salida" xfId="373" builtinId="21" customBuiltin="1"/>
    <cellStyle name="Salida 2 2" xfId="374" xr:uid="{00000000-0005-0000-0000-00007D010000}"/>
    <cellStyle name="Salida 2 2 2" xfId="375" xr:uid="{00000000-0005-0000-0000-00007E010000}"/>
    <cellStyle name="Salida 2 2 3" xfId="376" xr:uid="{00000000-0005-0000-0000-00007F010000}"/>
    <cellStyle name="Salida 2 3" xfId="377" xr:uid="{00000000-0005-0000-0000-000080010000}"/>
    <cellStyle name="Salida 2 4" xfId="378" xr:uid="{00000000-0005-0000-0000-000081010000}"/>
    <cellStyle name="Salida 3 2" xfId="379" xr:uid="{00000000-0005-0000-0000-000082010000}"/>
    <cellStyle name="Salida 3 3" xfId="380" xr:uid="{00000000-0005-0000-0000-000083010000}"/>
    <cellStyle name="Salida 4" xfId="381" xr:uid="{00000000-0005-0000-0000-000084010000}"/>
    <cellStyle name="Texto de advertencia" xfId="382" builtinId="11" customBuiltin="1"/>
    <cellStyle name="Texto de advertencia 2 2" xfId="383" xr:uid="{00000000-0005-0000-0000-000086010000}"/>
    <cellStyle name="Texto de advertencia 2 2 2" xfId="384" xr:uid="{00000000-0005-0000-0000-000087010000}"/>
    <cellStyle name="Texto de advertencia 2 2 3" xfId="385" xr:uid="{00000000-0005-0000-0000-000088010000}"/>
    <cellStyle name="Texto de advertencia 2 3" xfId="386" xr:uid="{00000000-0005-0000-0000-000089010000}"/>
    <cellStyle name="Texto de advertencia 2 4" xfId="387" xr:uid="{00000000-0005-0000-0000-00008A010000}"/>
    <cellStyle name="Texto de advertencia 3 2" xfId="388" xr:uid="{00000000-0005-0000-0000-00008B010000}"/>
    <cellStyle name="Texto de advertencia 3 3" xfId="389" xr:uid="{00000000-0005-0000-0000-00008C010000}"/>
    <cellStyle name="Texto de advertencia 4" xfId="390" xr:uid="{00000000-0005-0000-0000-00008D010000}"/>
    <cellStyle name="Texto explicativo" xfId="391" builtinId="53" customBuiltin="1"/>
    <cellStyle name="Texto explicativo 2 2" xfId="392" xr:uid="{00000000-0005-0000-0000-00008F010000}"/>
    <cellStyle name="Texto explicativo 2 2 2" xfId="393" xr:uid="{00000000-0005-0000-0000-000090010000}"/>
    <cellStyle name="Texto explicativo 2 2 3" xfId="394" xr:uid="{00000000-0005-0000-0000-000091010000}"/>
    <cellStyle name="Texto explicativo 2 3" xfId="395" xr:uid="{00000000-0005-0000-0000-000092010000}"/>
    <cellStyle name="Texto explicativo 2 4" xfId="396" xr:uid="{00000000-0005-0000-0000-000093010000}"/>
    <cellStyle name="Texto explicativo 3 2" xfId="397" xr:uid="{00000000-0005-0000-0000-000094010000}"/>
    <cellStyle name="Texto explicativo 3 3" xfId="398" xr:uid="{00000000-0005-0000-0000-000095010000}"/>
    <cellStyle name="Texto explicativo 4" xfId="399" xr:uid="{00000000-0005-0000-0000-000096010000}"/>
    <cellStyle name="Título" xfId="400" builtinId="15" customBuiltin="1"/>
    <cellStyle name="Título 1 2 2" xfId="401" xr:uid="{00000000-0005-0000-0000-000098010000}"/>
    <cellStyle name="Título 1 2 2 2" xfId="402" xr:uid="{00000000-0005-0000-0000-000099010000}"/>
    <cellStyle name="Título 1 2 2 3" xfId="403" xr:uid="{00000000-0005-0000-0000-00009A010000}"/>
    <cellStyle name="Título 1 2 3" xfId="404" xr:uid="{00000000-0005-0000-0000-00009B010000}"/>
    <cellStyle name="Título 1 2 4" xfId="405" xr:uid="{00000000-0005-0000-0000-00009C010000}"/>
    <cellStyle name="Título 1 3 2" xfId="406" xr:uid="{00000000-0005-0000-0000-00009D010000}"/>
    <cellStyle name="Título 1 3 3" xfId="407" xr:uid="{00000000-0005-0000-0000-00009E010000}"/>
    <cellStyle name="Título 1 4" xfId="408" xr:uid="{00000000-0005-0000-0000-00009F010000}"/>
    <cellStyle name="Título 2" xfId="409" builtinId="17" customBuiltin="1"/>
    <cellStyle name="Título 2 2 2" xfId="410" xr:uid="{00000000-0005-0000-0000-0000A1010000}"/>
    <cellStyle name="Título 2 2 2 2" xfId="411" xr:uid="{00000000-0005-0000-0000-0000A2010000}"/>
    <cellStyle name="Título 2 2 2 3" xfId="412" xr:uid="{00000000-0005-0000-0000-0000A3010000}"/>
    <cellStyle name="Título 2 2 3" xfId="413" xr:uid="{00000000-0005-0000-0000-0000A4010000}"/>
    <cellStyle name="Título 2 2 4" xfId="414" xr:uid="{00000000-0005-0000-0000-0000A5010000}"/>
    <cellStyle name="Título 2 3 2" xfId="415" xr:uid="{00000000-0005-0000-0000-0000A6010000}"/>
    <cellStyle name="Título 2 3 3" xfId="416" xr:uid="{00000000-0005-0000-0000-0000A7010000}"/>
    <cellStyle name="Título 2 4" xfId="417" xr:uid="{00000000-0005-0000-0000-0000A8010000}"/>
    <cellStyle name="Título 3" xfId="418" builtinId="18" customBuiltin="1"/>
    <cellStyle name="Título 3 2 2" xfId="419" xr:uid="{00000000-0005-0000-0000-0000AA010000}"/>
    <cellStyle name="Título 3 2 2 2" xfId="420" xr:uid="{00000000-0005-0000-0000-0000AB010000}"/>
    <cellStyle name="Título 3 2 2 3" xfId="421" xr:uid="{00000000-0005-0000-0000-0000AC010000}"/>
    <cellStyle name="Título 3 2 3" xfId="422" xr:uid="{00000000-0005-0000-0000-0000AD010000}"/>
    <cellStyle name="Título 3 2 4" xfId="423" xr:uid="{00000000-0005-0000-0000-0000AE010000}"/>
    <cellStyle name="Título 3 3 2" xfId="424" xr:uid="{00000000-0005-0000-0000-0000AF010000}"/>
    <cellStyle name="Título 3 3 3" xfId="425" xr:uid="{00000000-0005-0000-0000-0000B0010000}"/>
    <cellStyle name="Título 3 4" xfId="426" xr:uid="{00000000-0005-0000-0000-0000B1010000}"/>
    <cellStyle name="Título 4 2" xfId="427" xr:uid="{00000000-0005-0000-0000-0000B2010000}"/>
    <cellStyle name="Título 4 2 2" xfId="428" xr:uid="{00000000-0005-0000-0000-0000B3010000}"/>
    <cellStyle name="Título 4 2 3" xfId="429" xr:uid="{00000000-0005-0000-0000-0000B4010000}"/>
    <cellStyle name="Título 4 3" xfId="430" xr:uid="{00000000-0005-0000-0000-0000B5010000}"/>
    <cellStyle name="Título 4 4" xfId="431" xr:uid="{00000000-0005-0000-0000-0000B6010000}"/>
    <cellStyle name="Título 5 2" xfId="432" xr:uid="{00000000-0005-0000-0000-0000B7010000}"/>
    <cellStyle name="Título 5 3" xfId="433" xr:uid="{00000000-0005-0000-0000-0000B8010000}"/>
    <cellStyle name="Título 6" xfId="434" xr:uid="{00000000-0005-0000-0000-0000B9010000}"/>
    <cellStyle name="Total" xfId="435" builtinId="25" customBuiltin="1"/>
    <cellStyle name="Total 2 2" xfId="436" xr:uid="{00000000-0005-0000-0000-0000BB010000}"/>
    <cellStyle name="Total 2 2 2" xfId="437" xr:uid="{00000000-0005-0000-0000-0000BC010000}"/>
    <cellStyle name="Total 2 2 3" xfId="438" xr:uid="{00000000-0005-0000-0000-0000BD010000}"/>
    <cellStyle name="Total 2 3" xfId="439" xr:uid="{00000000-0005-0000-0000-0000BE010000}"/>
    <cellStyle name="Total 2 4" xfId="440" xr:uid="{00000000-0005-0000-0000-0000BF010000}"/>
    <cellStyle name="Total 3 2" xfId="441" xr:uid="{00000000-0005-0000-0000-0000C0010000}"/>
    <cellStyle name="Total 3 3" xfId="442" xr:uid="{00000000-0005-0000-0000-0000C1010000}"/>
    <cellStyle name="Total 4" xfId="443" xr:uid="{00000000-0005-0000-0000-0000C2010000}"/>
  </cellStyles>
  <dxfs count="2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2" defaultTableStyle="TableStyleMedium2" defaultPivotStyle="PivotStyleLight16">
    <tableStyle name="PivotStyleLight16 2" table="0" count="11" xr9:uid="{00000000-0011-0000-FFFF-FFFF00000000}">
      <tableStyleElement type="headerRow" dxfId="27"/>
      <tableStyleElement type="totalRow" dxfId="26"/>
      <tableStyleElement type="firstRowStripe" dxfId="25"/>
      <tableStyleElement type="firstColumnStripe" dxfId="24"/>
      <tableStyleElement type="firstSubtotalColumn" dxfId="23"/>
      <tableStyleElement type="firstSubtotalRow" dxfId="22"/>
      <tableStyleElement type="secondSubtotalRow" dxfId="21"/>
      <tableStyleElement type="firstRowSubheading" dxfId="20"/>
      <tableStyleElement type="secondRowSubheading" dxfId="19"/>
      <tableStyleElement type="pageFieldLabels" dxfId="18"/>
      <tableStyleElement type="pageFieldValues" dxfId="17"/>
    </tableStyle>
    <tableStyle name="PivotStyleLight16 3" table="0" count="11" xr9:uid="{00000000-0011-0000-FFFF-FFFF01000000}">
      <tableStyleElement type="headerRow" dxfId="16"/>
      <tableStyleElement type="totalRow" dxfId="15"/>
      <tableStyleElement type="firstRowStripe" dxfId="14"/>
      <tableStyleElement type="firstColumnStripe" dxfId="13"/>
      <tableStyleElement type="firstSubtotalColumn" dxfId="12"/>
      <tableStyleElement type="firstSubtotalRow" dxfId="11"/>
      <tableStyleElement type="secondSubtotalRow" dxfId="10"/>
      <tableStyleElement type="firstRowSubheading" dxfId="9"/>
      <tableStyleElement type="secondRowSubheading" dxfId="8"/>
      <tableStyleElement type="pageFieldLabels" dxfId="7"/>
      <tableStyleElement type="pageFieldValues" dxfId="6"/>
    </tableStyle>
  </tableStyles>
  <colors>
    <mruColors>
      <color rgb="FF00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 Precio promedio mensual de papa en los mercados mayoristas </a:t>
            </a:r>
          </a:p>
          <a:p>
            <a:pPr>
              <a:defRPr sz="1000" b="1" i="0" u="none" strike="noStrike" baseline="0">
                <a:solidFill>
                  <a:srgbClr val="000000"/>
                </a:solidFill>
                <a:latin typeface="Arial"/>
                <a:ea typeface="Arial"/>
                <a:cs typeface="Arial"/>
              </a:defRPr>
            </a:pPr>
            <a:r>
              <a:rPr lang="en-US"/>
              <a:t>($ con IVA / 25 kg)</a:t>
            </a:r>
          </a:p>
        </c:rich>
      </c:tx>
      <c:layout>
        <c:manualLayout>
          <c:xMode val="edge"/>
          <c:yMode val="edge"/>
          <c:x val="0.16160179984526951"/>
          <c:y val="1.724757260786693E-2"/>
        </c:manualLayout>
      </c:layout>
      <c:overlay val="0"/>
      <c:spPr>
        <a:noFill/>
        <a:ln w="25400">
          <a:noFill/>
        </a:ln>
      </c:spPr>
    </c:title>
    <c:autoTitleDeleted val="0"/>
    <c:plotArea>
      <c:layout>
        <c:manualLayout>
          <c:layoutTarget val="inner"/>
          <c:xMode val="edge"/>
          <c:yMode val="edge"/>
          <c:x val="9.5165857939154372E-2"/>
          <c:y val="0.14721618066764405"/>
          <c:w val="0.87131190383052537"/>
          <c:h val="0.60307427796160851"/>
        </c:manualLayout>
      </c:layout>
      <c:lineChart>
        <c:grouping val="standard"/>
        <c:varyColors val="0"/>
        <c:ser>
          <c:idx val="0"/>
          <c:order val="0"/>
          <c:tx>
            <c:strRef>
              <c:f>'precio mayorista'!$C$7</c:f>
              <c:strCache>
                <c:ptCount val="1"/>
                <c:pt idx="0">
                  <c:v>2019</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mayorista'!$C$8:$C$19</c:f>
              <c:numCache>
                <c:formatCode>#,##0</c:formatCode>
                <c:ptCount val="12"/>
                <c:pt idx="0">
                  <c:v>4426.6851291205812</c:v>
                </c:pt>
                <c:pt idx="1">
                  <c:v>5868.5170962501034</c:v>
                </c:pt>
                <c:pt idx="2">
                  <c:v>5800.1297155858929</c:v>
                </c:pt>
                <c:pt idx="3">
                  <c:v>5819.0288503826196</c:v>
                </c:pt>
                <c:pt idx="4">
                  <c:v>6469.0614029835524</c:v>
                </c:pt>
                <c:pt idx="5">
                  <c:v>6703.5713673747223</c:v>
                </c:pt>
                <c:pt idx="6">
                  <c:v>6933.8661538584938</c:v>
                </c:pt>
                <c:pt idx="7">
                  <c:v>7035.5863465460179</c:v>
                </c:pt>
                <c:pt idx="8">
                  <c:v>7212.189549529674</c:v>
                </c:pt>
                <c:pt idx="9">
                  <c:v>8861.2732057931389</c:v>
                </c:pt>
                <c:pt idx="10">
                  <c:v>7055.5771453195703</c:v>
                </c:pt>
                <c:pt idx="11">
                  <c:v>5281.9449879131553</c:v>
                </c:pt>
              </c:numCache>
            </c:numRef>
          </c:val>
          <c:smooth val="0"/>
          <c:extLst>
            <c:ext xmlns:c16="http://schemas.microsoft.com/office/drawing/2014/chart" uri="{C3380CC4-5D6E-409C-BE32-E72D297353CC}">
              <c16:uniqueId val="{00000000-72D2-480B-B051-8CBC7447FC81}"/>
            </c:ext>
          </c:extLst>
        </c:ser>
        <c:ser>
          <c:idx val="1"/>
          <c:order val="1"/>
          <c:tx>
            <c:strRef>
              <c:f>'precio mayorista'!$D$7</c:f>
              <c:strCache>
                <c:ptCount val="1"/>
                <c:pt idx="0">
                  <c:v>2020</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mayorista'!$D$8:$D$19</c:f>
              <c:numCache>
                <c:formatCode>#,##0</c:formatCode>
                <c:ptCount val="12"/>
                <c:pt idx="0">
                  <c:v>6996.4758299064879</c:v>
                </c:pt>
                <c:pt idx="1">
                  <c:v>6660.5768464141256</c:v>
                </c:pt>
                <c:pt idx="2">
                  <c:v>7486.6751897722734</c:v>
                </c:pt>
                <c:pt idx="3">
                  <c:v>6919.7180452344728</c:v>
                </c:pt>
                <c:pt idx="4">
                  <c:v>6187.3496540866881</c:v>
                </c:pt>
                <c:pt idx="5">
                  <c:v>6232.5832779402645</c:v>
                </c:pt>
                <c:pt idx="6">
                  <c:v>6432.9370278956067</c:v>
                </c:pt>
                <c:pt idx="7">
                  <c:v>6404.302482276833</c:v>
                </c:pt>
                <c:pt idx="8">
                  <c:v>8398.6247788841083</c:v>
                </c:pt>
                <c:pt idx="9">
                  <c:v>7905.7815144399037</c:v>
                </c:pt>
                <c:pt idx="10">
                  <c:v>9867.2044520165618</c:v>
                </c:pt>
                <c:pt idx="11">
                  <c:v>11232.454614277336</c:v>
                </c:pt>
              </c:numCache>
            </c:numRef>
          </c:val>
          <c:smooth val="0"/>
          <c:extLst>
            <c:ext xmlns:c16="http://schemas.microsoft.com/office/drawing/2014/chart" uri="{C3380CC4-5D6E-409C-BE32-E72D297353CC}">
              <c16:uniqueId val="{00000001-72D2-480B-B051-8CBC7447FC81}"/>
            </c:ext>
          </c:extLst>
        </c:ser>
        <c:ser>
          <c:idx val="2"/>
          <c:order val="2"/>
          <c:tx>
            <c:strRef>
              <c:f>'precio mayorista'!$E$7</c:f>
              <c:strCache>
                <c:ptCount val="1"/>
                <c:pt idx="0">
                  <c:v>2021</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mayorista'!$E$8:$E$19</c:f>
              <c:numCache>
                <c:formatCode>#,##0</c:formatCode>
                <c:ptCount val="12"/>
                <c:pt idx="0">
                  <c:v>9812.8626906781883</c:v>
                </c:pt>
                <c:pt idx="1">
                  <c:v>6909.4892411052388</c:v>
                </c:pt>
                <c:pt idx="2">
                  <c:v>6695.26796255928</c:v>
                </c:pt>
                <c:pt idx="3">
                  <c:v>6724.6320877316975</c:v>
                </c:pt>
                <c:pt idx="4">
                  <c:v>6445.2399126539394</c:v>
                </c:pt>
                <c:pt idx="5">
                  <c:v>6783.5719298181393</c:v>
                </c:pt>
                <c:pt idx="6">
                  <c:v>7746.428260260569</c:v>
                </c:pt>
                <c:pt idx="7">
                  <c:v>8269.0626341726111</c:v>
                </c:pt>
              </c:numCache>
            </c:numRef>
          </c:val>
          <c:smooth val="0"/>
          <c:extLst>
            <c:ext xmlns:c16="http://schemas.microsoft.com/office/drawing/2014/chart" uri="{C3380CC4-5D6E-409C-BE32-E72D297353CC}">
              <c16:uniqueId val="{00000002-72D2-480B-B051-8CBC7447FC81}"/>
            </c:ext>
          </c:extLst>
        </c:ser>
        <c:dLbls>
          <c:showLegendKey val="0"/>
          <c:showVal val="0"/>
          <c:showCatName val="0"/>
          <c:showSerName val="0"/>
          <c:showPercent val="0"/>
          <c:showBubbleSize val="0"/>
        </c:dLbls>
        <c:marker val="1"/>
        <c:smooth val="0"/>
        <c:axId val="-2139825848"/>
        <c:axId val="-2139817928"/>
      </c:lineChart>
      <c:catAx>
        <c:axId val="-2139825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2139817928"/>
        <c:crosses val="autoZero"/>
        <c:auto val="1"/>
        <c:lblAlgn val="ctr"/>
        <c:lblOffset val="100"/>
        <c:noMultiLvlLbl val="0"/>
      </c:catAx>
      <c:valAx>
        <c:axId val="-2139817928"/>
        <c:scaling>
          <c:orientation val="minMax"/>
          <c:min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39825848"/>
        <c:crosses val="autoZero"/>
        <c:crossBetween val="between"/>
      </c:valAx>
      <c:spPr>
        <a:noFill/>
        <a:ln w="25400">
          <a:noFill/>
        </a:ln>
      </c:spPr>
    </c:plotArea>
    <c:legend>
      <c:legendPos val="r"/>
      <c:layout>
        <c:manualLayout>
          <c:xMode val="edge"/>
          <c:yMode val="edge"/>
          <c:x val="0.22664633637890599"/>
          <c:y val="0.89923025676836299"/>
          <c:w val="0.41531045381808401"/>
          <c:h val="9.396261247160619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10. Rendimiento regional de papa entre las regiones de Coquimbo y Los Lagos (ton/ha)</a:t>
            </a:r>
          </a:p>
        </c:rich>
      </c:tx>
      <c:overlay val="0"/>
      <c:spPr>
        <a:noFill/>
        <a:ln w="25400">
          <a:noFill/>
        </a:ln>
      </c:spPr>
    </c:title>
    <c:autoTitleDeleted val="0"/>
    <c:plotArea>
      <c:layout>
        <c:manualLayout>
          <c:layoutTarget val="inner"/>
          <c:xMode val="edge"/>
          <c:yMode val="edge"/>
          <c:x val="7.4922499548533E-2"/>
          <c:y val="0.116343490304709"/>
          <c:w val="0.90820192387826204"/>
          <c:h val="0.71348703295744498"/>
        </c:manualLayout>
      </c:layout>
      <c:barChart>
        <c:barDir val="col"/>
        <c:grouping val="clustered"/>
        <c:varyColors val="0"/>
        <c:ser>
          <c:idx val="0"/>
          <c:order val="0"/>
          <c:tx>
            <c:strRef>
              <c:f>'rend región'!$B$22</c:f>
              <c:strCache>
                <c:ptCount val="1"/>
                <c:pt idx="0">
                  <c:v>2017/18</c:v>
                </c:pt>
              </c:strCache>
            </c:strRef>
          </c:tx>
          <c:spPr>
            <a:solidFill>
              <a:srgbClr val="4F81B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región'!$C$22:$L$22</c:f>
              <c:numCache>
                <c:formatCode>#,##0.0</c:formatCode>
                <c:ptCount val="10"/>
                <c:pt idx="0">
                  <c:v>28.378922166817894</c:v>
                </c:pt>
                <c:pt idx="1">
                  <c:v>16.260056952992556</c:v>
                </c:pt>
                <c:pt idx="2">
                  <c:v>18.951020851994503</c:v>
                </c:pt>
                <c:pt idx="3">
                  <c:v>14.489636066017113</c:v>
                </c:pt>
                <c:pt idx="4">
                  <c:v>18.728394313163221</c:v>
                </c:pt>
                <c:pt idx="5" formatCode="#,##0">
                  <c:v>20.754925615331164</c:v>
                </c:pt>
                <c:pt idx="6">
                  <c:v>17.313359038330688</c:v>
                </c:pt>
                <c:pt idx="7">
                  <c:v>31.758873628341366</c:v>
                </c:pt>
                <c:pt idx="8">
                  <c:v>48.387835356389296</c:v>
                </c:pt>
                <c:pt idx="9">
                  <c:v>39.863420959984026</c:v>
                </c:pt>
              </c:numCache>
            </c:numRef>
          </c:val>
          <c:extLst>
            <c:ext xmlns:c16="http://schemas.microsoft.com/office/drawing/2014/chart" uri="{C3380CC4-5D6E-409C-BE32-E72D297353CC}">
              <c16:uniqueId val="{00000000-DDCF-4CC0-8F7C-261EF469397C}"/>
            </c:ext>
          </c:extLst>
        </c:ser>
        <c:ser>
          <c:idx val="1"/>
          <c:order val="1"/>
          <c:tx>
            <c:strRef>
              <c:f>'rend región'!$B$23</c:f>
              <c:strCache>
                <c:ptCount val="1"/>
                <c:pt idx="0">
                  <c:v>2018/19</c:v>
                </c:pt>
              </c:strCache>
            </c:strRef>
          </c:tx>
          <c:spPr>
            <a:solidFill>
              <a:srgbClr val="C0504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región'!$C$23:$L$23</c:f>
              <c:numCache>
                <c:formatCode>#,##0.0</c:formatCode>
                <c:ptCount val="10"/>
                <c:pt idx="0">
                  <c:v>29.921458117890381</c:v>
                </c:pt>
                <c:pt idx="1">
                  <c:v>17.272248243559719</c:v>
                </c:pt>
                <c:pt idx="2">
                  <c:v>23.065879953379955</c:v>
                </c:pt>
                <c:pt idx="3">
                  <c:v>10.95473496128648</c:v>
                </c:pt>
                <c:pt idx="4">
                  <c:v>24.970121686223383</c:v>
                </c:pt>
                <c:pt idx="5" formatCode="#,##0">
                  <c:v>28.285777067518978</c:v>
                </c:pt>
                <c:pt idx="6">
                  <c:v>11.349226441631505</c:v>
                </c:pt>
                <c:pt idx="7">
                  <c:v>24.713979620988475</c:v>
                </c:pt>
                <c:pt idx="8">
                  <c:v>42.458664666166541</c:v>
                </c:pt>
                <c:pt idx="9">
                  <c:v>43.661217911822263</c:v>
                </c:pt>
              </c:numCache>
            </c:numRef>
          </c:val>
          <c:extLst>
            <c:ext xmlns:c16="http://schemas.microsoft.com/office/drawing/2014/chart" uri="{C3380CC4-5D6E-409C-BE32-E72D297353CC}">
              <c16:uniqueId val="{00000001-DDCF-4CC0-8F7C-261EF469397C}"/>
            </c:ext>
          </c:extLst>
        </c:ser>
        <c:ser>
          <c:idx val="2"/>
          <c:order val="2"/>
          <c:tx>
            <c:strRef>
              <c:f>'rend región'!$B$24</c:f>
              <c:strCache>
                <c:ptCount val="1"/>
                <c:pt idx="0">
                  <c:v>2019/20</c:v>
                </c:pt>
              </c:strCache>
            </c:strRef>
          </c:tx>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región'!$C$24:$L$24</c:f>
              <c:numCache>
                <c:formatCode>#,##0.0</c:formatCode>
                <c:ptCount val="10"/>
                <c:pt idx="0">
                  <c:v>27.254929577464786</c:v>
                </c:pt>
                <c:pt idx="1">
                  <c:v>5.4060428849902538</c:v>
                </c:pt>
                <c:pt idx="2">
                  <c:v>21.366018338427342</c:v>
                </c:pt>
                <c:pt idx="3">
                  <c:v>12.692130750605326</c:v>
                </c:pt>
                <c:pt idx="4">
                  <c:v>24.965949155687511</c:v>
                </c:pt>
                <c:pt idx="5">
                  <c:v>21.284280222127297</c:v>
                </c:pt>
                <c:pt idx="6">
                  <c:v>7.3143625364104867</c:v>
                </c:pt>
                <c:pt idx="7">
                  <c:v>30.155925030229746</c:v>
                </c:pt>
                <c:pt idx="8">
                  <c:v>47.18333333333333</c:v>
                </c:pt>
                <c:pt idx="9">
                  <c:v>43.619260516883607</c:v>
                </c:pt>
              </c:numCache>
            </c:numRef>
          </c:val>
          <c:extLst>
            <c:ext xmlns:c16="http://schemas.microsoft.com/office/drawing/2014/chart" uri="{C3380CC4-5D6E-409C-BE32-E72D297353CC}">
              <c16:uniqueId val="{00000002-DDCF-4CC0-8F7C-261EF469397C}"/>
            </c:ext>
          </c:extLst>
        </c:ser>
        <c:dLbls>
          <c:showLegendKey val="0"/>
          <c:showVal val="0"/>
          <c:showCatName val="0"/>
          <c:showSerName val="0"/>
          <c:showPercent val="0"/>
          <c:showBubbleSize val="0"/>
        </c:dLbls>
        <c:gapWidth val="219"/>
        <c:overlap val="-27"/>
        <c:axId val="-2125025304"/>
        <c:axId val="-2125021768"/>
      </c:barChart>
      <c:catAx>
        <c:axId val="-2125025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5021768"/>
        <c:crosses val="autoZero"/>
        <c:auto val="1"/>
        <c:lblAlgn val="ctr"/>
        <c:lblOffset val="100"/>
        <c:noMultiLvlLbl val="0"/>
      </c:catAx>
      <c:valAx>
        <c:axId val="-2125021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 por hectárea</a:t>
                </a:r>
              </a:p>
            </c:rich>
          </c:tx>
          <c:layout>
            <c:manualLayout>
              <c:xMode val="edge"/>
              <c:yMode val="edge"/>
              <c:x val="1.28412213997876E-2"/>
              <c:y val="0.266974425030644"/>
            </c:manualLayout>
          </c:layout>
          <c:overlay val="0"/>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5025304"/>
        <c:crosses val="autoZero"/>
        <c:crossBetween val="between"/>
      </c:valAx>
      <c:spPr>
        <a:noFill/>
        <a:ln w="25400">
          <a:noFill/>
        </a:ln>
      </c:spPr>
    </c:plotArea>
    <c:legend>
      <c:legendPos val="r"/>
      <c:layout>
        <c:manualLayout>
          <c:xMode val="edge"/>
          <c:yMode val="edge"/>
          <c:x val="0.38249090919309597"/>
          <c:y val="0.91850719187805996"/>
          <c:w val="0.236118632922491"/>
          <c:h val="5.978462454726139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r>
              <a:rPr lang="en-US"/>
              <a:t>Gráfico 2. Precio diario de papa en los mercados mayoristas (en $/25 kilos con IVA)</a:t>
            </a:r>
          </a:p>
        </c:rich>
      </c:tx>
      <c:layout>
        <c:manualLayout>
          <c:xMode val="edge"/>
          <c:yMode val="edge"/>
          <c:x val="0.18108372282341711"/>
          <c:y val="3.461680801659562E-2"/>
        </c:manualLayout>
      </c:layout>
      <c:overlay val="0"/>
      <c:spPr>
        <a:noFill/>
        <a:ln>
          <a:noFill/>
        </a:ln>
        <a:effectLst/>
      </c:spPr>
      <c:txPr>
        <a:bodyPr rot="0" spcFirstLastPara="1" vertOverflow="ellipsis" vert="horz" wrap="square" anchor="ctr" anchorCtr="1"/>
        <a:lstStyle/>
        <a:p>
          <a:pPr>
            <a:defRPr sz="1260" b="0" i="0" u="none" strike="noStrike" kern="1200" spc="0" baseline="0">
              <a:solidFill>
                <a:schemeClr val="tx1">
                  <a:lumMod val="65000"/>
                  <a:lumOff val="35000"/>
                </a:schemeClr>
              </a:solidFill>
              <a:latin typeface="+mn-lt"/>
              <a:ea typeface="+mn-ea"/>
              <a:cs typeface="+mn-cs"/>
            </a:defRPr>
          </a:pPr>
          <a:endParaRPr lang="es-CL"/>
        </a:p>
      </c:txPr>
    </c:title>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070855579609498"/>
          <c:y val="0.19164151356080489"/>
          <c:w val="0.86613648744541383"/>
          <c:h val="0.55012662082077024"/>
        </c:manualLayout>
      </c:layout>
      <c:lineChart>
        <c:grouping val="standard"/>
        <c:varyColors val="0"/>
        <c:ser>
          <c:idx val="0"/>
          <c:order val="0"/>
          <c:tx>
            <c:v>Total</c:v>
          </c:tx>
          <c:spPr>
            <a:ln w="28575" cap="rnd">
              <a:solidFill>
                <a:schemeClr val="accent1"/>
              </a:solidFill>
              <a:round/>
            </a:ln>
            <a:effectLst/>
          </c:spPr>
          <c:marker>
            <c:symbol val="none"/>
          </c:marker>
          <c:cat>
            <c:strLit>
              <c:ptCount val="238"/>
              <c:pt idx="0">
                <c:v>02-10-20</c:v>
              </c:pt>
              <c:pt idx="1">
                <c:v>05-10-20</c:v>
              </c:pt>
              <c:pt idx="2">
                <c:v>06-10-20</c:v>
              </c:pt>
              <c:pt idx="3">
                <c:v>07-10-20</c:v>
              </c:pt>
              <c:pt idx="4">
                <c:v>08-10-20</c:v>
              </c:pt>
              <c:pt idx="5">
                <c:v>09-10-20</c:v>
              </c:pt>
              <c:pt idx="6">
                <c:v>13-10-20</c:v>
              </c:pt>
              <c:pt idx="7">
                <c:v>14-10-20</c:v>
              </c:pt>
              <c:pt idx="8">
                <c:v>15-10-20</c:v>
              </c:pt>
              <c:pt idx="9">
                <c:v>16-10-20</c:v>
              </c:pt>
              <c:pt idx="10">
                <c:v>19-10-20</c:v>
              </c:pt>
              <c:pt idx="11">
                <c:v>20-10-20</c:v>
              </c:pt>
              <c:pt idx="12">
                <c:v>21-10-20</c:v>
              </c:pt>
              <c:pt idx="13">
                <c:v>22-10-20</c:v>
              </c:pt>
              <c:pt idx="14">
                <c:v>23-10-20</c:v>
              </c:pt>
              <c:pt idx="15">
                <c:v>26-10-20</c:v>
              </c:pt>
              <c:pt idx="16">
                <c:v>27-10-20</c:v>
              </c:pt>
              <c:pt idx="17">
                <c:v>28-10-20</c:v>
              </c:pt>
              <c:pt idx="18">
                <c:v>29-10-20</c:v>
              </c:pt>
              <c:pt idx="19">
                <c:v>30-10-20</c:v>
              </c:pt>
              <c:pt idx="20">
                <c:v>02-11-20</c:v>
              </c:pt>
              <c:pt idx="21">
                <c:v>03-11-20</c:v>
              </c:pt>
              <c:pt idx="22">
                <c:v>04-11-20</c:v>
              </c:pt>
              <c:pt idx="23">
                <c:v>05-11-20</c:v>
              </c:pt>
              <c:pt idx="24">
                <c:v>06-11-20</c:v>
              </c:pt>
              <c:pt idx="25">
                <c:v>09-11-20</c:v>
              </c:pt>
              <c:pt idx="26">
                <c:v>10-11-20</c:v>
              </c:pt>
              <c:pt idx="27">
                <c:v>11-11-20</c:v>
              </c:pt>
              <c:pt idx="28">
                <c:v>12-11-20</c:v>
              </c:pt>
              <c:pt idx="29">
                <c:v>13-11-20</c:v>
              </c:pt>
              <c:pt idx="30">
                <c:v>16-11-20</c:v>
              </c:pt>
              <c:pt idx="31">
                <c:v>17-11-20</c:v>
              </c:pt>
              <c:pt idx="32">
                <c:v>18-11-20</c:v>
              </c:pt>
              <c:pt idx="33">
                <c:v>19-11-20</c:v>
              </c:pt>
              <c:pt idx="34">
                <c:v>20-11-20</c:v>
              </c:pt>
              <c:pt idx="35">
                <c:v>23-11-20</c:v>
              </c:pt>
              <c:pt idx="36">
                <c:v>24-11-20</c:v>
              </c:pt>
              <c:pt idx="37">
                <c:v>25-11-20</c:v>
              </c:pt>
              <c:pt idx="38">
                <c:v>26-11-20</c:v>
              </c:pt>
              <c:pt idx="39">
                <c:v>27-11-20</c:v>
              </c:pt>
              <c:pt idx="40">
                <c:v>30-11-20</c:v>
              </c:pt>
              <c:pt idx="41">
                <c:v>01-12-20</c:v>
              </c:pt>
              <c:pt idx="42">
                <c:v>02-12-20</c:v>
              </c:pt>
              <c:pt idx="43">
                <c:v>03-12-20</c:v>
              </c:pt>
              <c:pt idx="44">
                <c:v>04-12-20</c:v>
              </c:pt>
              <c:pt idx="45">
                <c:v>07-12-20</c:v>
              </c:pt>
              <c:pt idx="46">
                <c:v>09-12-20</c:v>
              </c:pt>
              <c:pt idx="47">
                <c:v>10-12-20</c:v>
              </c:pt>
              <c:pt idx="48">
                <c:v>11-12-20</c:v>
              </c:pt>
              <c:pt idx="49">
                <c:v>14-12-20</c:v>
              </c:pt>
              <c:pt idx="50">
                <c:v>15-12-20</c:v>
              </c:pt>
              <c:pt idx="51">
                <c:v>16-12-20</c:v>
              </c:pt>
              <c:pt idx="52">
                <c:v>17-12-20</c:v>
              </c:pt>
              <c:pt idx="53">
                <c:v>18-12-20</c:v>
              </c:pt>
              <c:pt idx="54">
                <c:v>21-12-20</c:v>
              </c:pt>
              <c:pt idx="55">
                <c:v>22-12-20</c:v>
              </c:pt>
              <c:pt idx="56">
                <c:v>23-12-20</c:v>
              </c:pt>
              <c:pt idx="57">
                <c:v>24-12-20</c:v>
              </c:pt>
              <c:pt idx="58">
                <c:v>28-12-20</c:v>
              </c:pt>
              <c:pt idx="59">
                <c:v>29-12-20</c:v>
              </c:pt>
              <c:pt idx="60">
                <c:v>30-12-20</c:v>
              </c:pt>
              <c:pt idx="61">
                <c:v>31-12-20</c:v>
              </c:pt>
              <c:pt idx="62">
                <c:v>04-01-21</c:v>
              </c:pt>
              <c:pt idx="63">
                <c:v>05-01-21</c:v>
              </c:pt>
              <c:pt idx="64">
                <c:v>06-01-21</c:v>
              </c:pt>
              <c:pt idx="65">
                <c:v>07-01-21</c:v>
              </c:pt>
              <c:pt idx="66">
                <c:v>08-01-21</c:v>
              </c:pt>
              <c:pt idx="67">
                <c:v>11-01-21</c:v>
              </c:pt>
              <c:pt idx="68">
                <c:v>12-01-21</c:v>
              </c:pt>
              <c:pt idx="69">
                <c:v>13-01-21</c:v>
              </c:pt>
              <c:pt idx="70">
                <c:v>14-01-21</c:v>
              </c:pt>
              <c:pt idx="71">
                <c:v>15-01-21</c:v>
              </c:pt>
              <c:pt idx="72">
                <c:v>18-01-21</c:v>
              </c:pt>
              <c:pt idx="73">
                <c:v>19-01-21</c:v>
              </c:pt>
              <c:pt idx="74">
                <c:v>20-01-21</c:v>
              </c:pt>
              <c:pt idx="75">
                <c:v>21-01-21</c:v>
              </c:pt>
              <c:pt idx="76">
                <c:v>22-01-21</c:v>
              </c:pt>
              <c:pt idx="77">
                <c:v>25-01-21</c:v>
              </c:pt>
              <c:pt idx="78">
                <c:v>26-01-21</c:v>
              </c:pt>
              <c:pt idx="79">
                <c:v>27-01-21</c:v>
              </c:pt>
              <c:pt idx="80">
                <c:v>28-01-21</c:v>
              </c:pt>
              <c:pt idx="81">
                <c:v>29-01-21</c:v>
              </c:pt>
              <c:pt idx="82">
                <c:v>01-02-21</c:v>
              </c:pt>
              <c:pt idx="83">
                <c:v>02-02-21</c:v>
              </c:pt>
              <c:pt idx="84">
                <c:v>03-02-21</c:v>
              </c:pt>
              <c:pt idx="85">
                <c:v>04-02-21</c:v>
              </c:pt>
              <c:pt idx="86">
                <c:v>05-02-21</c:v>
              </c:pt>
              <c:pt idx="87">
                <c:v>08-02-21</c:v>
              </c:pt>
              <c:pt idx="88">
                <c:v>09-02-21</c:v>
              </c:pt>
              <c:pt idx="89">
                <c:v>10-02-21</c:v>
              </c:pt>
              <c:pt idx="90">
                <c:v>11-02-21</c:v>
              </c:pt>
              <c:pt idx="91">
                <c:v>12-02-21</c:v>
              </c:pt>
              <c:pt idx="92">
                <c:v>15-02-21</c:v>
              </c:pt>
              <c:pt idx="93">
                <c:v>16-02-21</c:v>
              </c:pt>
              <c:pt idx="94">
                <c:v>17-02-21</c:v>
              </c:pt>
              <c:pt idx="95">
                <c:v>18-02-21</c:v>
              </c:pt>
              <c:pt idx="96">
                <c:v>19-02-21</c:v>
              </c:pt>
              <c:pt idx="97">
                <c:v>22-02-21</c:v>
              </c:pt>
              <c:pt idx="98">
                <c:v>23-02-21</c:v>
              </c:pt>
              <c:pt idx="99">
                <c:v>24-02-21</c:v>
              </c:pt>
              <c:pt idx="100">
                <c:v>25-02-21</c:v>
              </c:pt>
              <c:pt idx="101">
                <c:v>26-02-21</c:v>
              </c:pt>
              <c:pt idx="102">
                <c:v>01-03-21</c:v>
              </c:pt>
              <c:pt idx="103">
                <c:v>02-03-21</c:v>
              </c:pt>
              <c:pt idx="104">
                <c:v>03-03-21</c:v>
              </c:pt>
              <c:pt idx="105">
                <c:v>04-03-21</c:v>
              </c:pt>
              <c:pt idx="106">
                <c:v>05-03-21</c:v>
              </c:pt>
              <c:pt idx="107">
                <c:v>08-03-21</c:v>
              </c:pt>
              <c:pt idx="108">
                <c:v>09-03-21</c:v>
              </c:pt>
              <c:pt idx="109">
                <c:v>10-03-21</c:v>
              </c:pt>
              <c:pt idx="110">
                <c:v>11-03-21</c:v>
              </c:pt>
              <c:pt idx="111">
                <c:v>12-03-21</c:v>
              </c:pt>
              <c:pt idx="112">
                <c:v>15-03-21</c:v>
              </c:pt>
              <c:pt idx="113">
                <c:v>16-03-21</c:v>
              </c:pt>
              <c:pt idx="114">
                <c:v>17-03-21</c:v>
              </c:pt>
              <c:pt idx="115">
                <c:v>18-03-21</c:v>
              </c:pt>
              <c:pt idx="116">
                <c:v>19-03-21</c:v>
              </c:pt>
              <c:pt idx="117">
                <c:v>22-03-21</c:v>
              </c:pt>
              <c:pt idx="118">
                <c:v>23-03-21</c:v>
              </c:pt>
              <c:pt idx="119">
                <c:v>24-03-21</c:v>
              </c:pt>
              <c:pt idx="120">
                <c:v>25-03-21</c:v>
              </c:pt>
              <c:pt idx="121">
                <c:v>26-03-21</c:v>
              </c:pt>
              <c:pt idx="122">
                <c:v>29-03-21</c:v>
              </c:pt>
              <c:pt idx="123">
                <c:v>30-03-21</c:v>
              </c:pt>
              <c:pt idx="124">
                <c:v>31-03-21</c:v>
              </c:pt>
              <c:pt idx="125">
                <c:v>01-04-21</c:v>
              </c:pt>
              <c:pt idx="126">
                <c:v>05-04-21</c:v>
              </c:pt>
              <c:pt idx="127">
                <c:v>06-04-21</c:v>
              </c:pt>
              <c:pt idx="128">
                <c:v>07-04-21</c:v>
              </c:pt>
              <c:pt idx="129">
                <c:v>08-04-21</c:v>
              </c:pt>
              <c:pt idx="130">
                <c:v>09-04-21</c:v>
              </c:pt>
              <c:pt idx="131">
                <c:v>12-04-21</c:v>
              </c:pt>
              <c:pt idx="132">
                <c:v>13-04-21</c:v>
              </c:pt>
              <c:pt idx="133">
                <c:v>14-04-21</c:v>
              </c:pt>
              <c:pt idx="134">
                <c:v>15-04-21</c:v>
              </c:pt>
              <c:pt idx="135">
                <c:v>16-04-21</c:v>
              </c:pt>
              <c:pt idx="136">
                <c:v>19-04-21</c:v>
              </c:pt>
              <c:pt idx="137">
                <c:v>20-04-21</c:v>
              </c:pt>
              <c:pt idx="138">
                <c:v>21-04-21</c:v>
              </c:pt>
              <c:pt idx="139">
                <c:v>22-04-21</c:v>
              </c:pt>
              <c:pt idx="140">
                <c:v>23-04-21</c:v>
              </c:pt>
              <c:pt idx="141">
                <c:v>26-04-21</c:v>
              </c:pt>
              <c:pt idx="142">
                <c:v>27-04-21</c:v>
              </c:pt>
              <c:pt idx="143">
                <c:v>28-04-21</c:v>
              </c:pt>
              <c:pt idx="144">
                <c:v>29-04-21</c:v>
              </c:pt>
              <c:pt idx="145">
                <c:v>30-04-21</c:v>
              </c:pt>
              <c:pt idx="146">
                <c:v>03-05-21</c:v>
              </c:pt>
              <c:pt idx="147">
                <c:v>04-05-21</c:v>
              </c:pt>
              <c:pt idx="148">
                <c:v>05-05-21</c:v>
              </c:pt>
              <c:pt idx="149">
                <c:v>06-05-21</c:v>
              </c:pt>
              <c:pt idx="150">
                <c:v>07-05-21</c:v>
              </c:pt>
              <c:pt idx="151">
                <c:v>10-05-21</c:v>
              </c:pt>
              <c:pt idx="152">
                <c:v>11-05-21</c:v>
              </c:pt>
              <c:pt idx="153">
                <c:v>12-05-21</c:v>
              </c:pt>
              <c:pt idx="154">
                <c:v>13-05-21</c:v>
              </c:pt>
              <c:pt idx="155">
                <c:v>14-05-21</c:v>
              </c:pt>
              <c:pt idx="156">
                <c:v>17-05-21</c:v>
              </c:pt>
              <c:pt idx="157">
                <c:v>18-05-21</c:v>
              </c:pt>
              <c:pt idx="158">
                <c:v>19-05-21</c:v>
              </c:pt>
              <c:pt idx="159">
                <c:v>20-05-21</c:v>
              </c:pt>
              <c:pt idx="160">
                <c:v>24-05-21</c:v>
              </c:pt>
              <c:pt idx="161">
                <c:v>25-05-21</c:v>
              </c:pt>
              <c:pt idx="162">
                <c:v>26-05-21</c:v>
              </c:pt>
              <c:pt idx="163">
                <c:v>27-05-21</c:v>
              </c:pt>
              <c:pt idx="164">
                <c:v>28-05-21</c:v>
              </c:pt>
              <c:pt idx="165">
                <c:v>31-05-21</c:v>
              </c:pt>
              <c:pt idx="166">
                <c:v>01-06-21</c:v>
              </c:pt>
              <c:pt idx="167">
                <c:v>02-06-21</c:v>
              </c:pt>
              <c:pt idx="168">
                <c:v>03-06-21</c:v>
              </c:pt>
              <c:pt idx="169">
                <c:v>04-06-21</c:v>
              </c:pt>
              <c:pt idx="170">
                <c:v>07-06-21</c:v>
              </c:pt>
              <c:pt idx="171">
                <c:v>08-06-21</c:v>
              </c:pt>
              <c:pt idx="172">
                <c:v>09-06-21</c:v>
              </c:pt>
              <c:pt idx="173">
                <c:v>10-06-21</c:v>
              </c:pt>
              <c:pt idx="174">
                <c:v>11-06-21</c:v>
              </c:pt>
              <c:pt idx="175">
                <c:v>14-06-21</c:v>
              </c:pt>
              <c:pt idx="176">
                <c:v>15-06-21</c:v>
              </c:pt>
              <c:pt idx="177">
                <c:v>16-06-21</c:v>
              </c:pt>
              <c:pt idx="178">
                <c:v>17-06-21</c:v>
              </c:pt>
              <c:pt idx="179">
                <c:v>18-06-21</c:v>
              </c:pt>
              <c:pt idx="180">
                <c:v>22-06-21</c:v>
              </c:pt>
              <c:pt idx="181">
                <c:v>23-06-21</c:v>
              </c:pt>
              <c:pt idx="182">
                <c:v>24-06-21</c:v>
              </c:pt>
              <c:pt idx="183">
                <c:v>25-06-21</c:v>
              </c:pt>
              <c:pt idx="184">
                <c:v>29-06-21</c:v>
              </c:pt>
              <c:pt idx="185">
                <c:v>30-06-21</c:v>
              </c:pt>
              <c:pt idx="186">
                <c:v>01-07-21</c:v>
              </c:pt>
              <c:pt idx="187">
                <c:v>02-07-21</c:v>
              </c:pt>
              <c:pt idx="188">
                <c:v>05-07-21</c:v>
              </c:pt>
              <c:pt idx="189">
                <c:v>06-07-21</c:v>
              </c:pt>
              <c:pt idx="190">
                <c:v>07-07-21</c:v>
              </c:pt>
              <c:pt idx="191">
                <c:v>08-07-21</c:v>
              </c:pt>
              <c:pt idx="192">
                <c:v>09-07-21</c:v>
              </c:pt>
              <c:pt idx="193">
                <c:v>12-07-21</c:v>
              </c:pt>
              <c:pt idx="194">
                <c:v>13-07-21</c:v>
              </c:pt>
              <c:pt idx="195">
                <c:v>14-07-21</c:v>
              </c:pt>
              <c:pt idx="196">
                <c:v>15-07-21</c:v>
              </c:pt>
              <c:pt idx="197">
                <c:v>19-07-21</c:v>
              </c:pt>
              <c:pt idx="198">
                <c:v>20-07-21</c:v>
              </c:pt>
              <c:pt idx="199">
                <c:v>21-07-21</c:v>
              </c:pt>
              <c:pt idx="200">
                <c:v>22-07-21</c:v>
              </c:pt>
              <c:pt idx="201">
                <c:v>23-07-21</c:v>
              </c:pt>
              <c:pt idx="202">
                <c:v>26-07-21</c:v>
              </c:pt>
              <c:pt idx="203">
                <c:v>27-07-21</c:v>
              </c:pt>
              <c:pt idx="204">
                <c:v>28-07-21</c:v>
              </c:pt>
              <c:pt idx="205">
                <c:v>29-07-21</c:v>
              </c:pt>
              <c:pt idx="206">
                <c:v>30-07-21</c:v>
              </c:pt>
              <c:pt idx="207">
                <c:v>02-08-21</c:v>
              </c:pt>
              <c:pt idx="208">
                <c:v>03-08-21</c:v>
              </c:pt>
              <c:pt idx="209">
                <c:v>04-08-21</c:v>
              </c:pt>
              <c:pt idx="210">
                <c:v>05-08-21</c:v>
              </c:pt>
              <c:pt idx="211">
                <c:v>06-08-21</c:v>
              </c:pt>
              <c:pt idx="212">
                <c:v>09-08-21</c:v>
              </c:pt>
              <c:pt idx="213">
                <c:v>10-08-21</c:v>
              </c:pt>
              <c:pt idx="214">
                <c:v>11-08-21</c:v>
              </c:pt>
              <c:pt idx="215">
                <c:v>12-08-21</c:v>
              </c:pt>
              <c:pt idx="216">
                <c:v>13-08-21</c:v>
              </c:pt>
              <c:pt idx="217">
                <c:v>16-08-21</c:v>
              </c:pt>
              <c:pt idx="218">
                <c:v>17-08-21</c:v>
              </c:pt>
              <c:pt idx="219">
                <c:v>18-08-21</c:v>
              </c:pt>
              <c:pt idx="220">
                <c:v>19-08-21</c:v>
              </c:pt>
              <c:pt idx="221">
                <c:v>20-08-21</c:v>
              </c:pt>
              <c:pt idx="222">
                <c:v>23-08-21</c:v>
              </c:pt>
              <c:pt idx="223">
                <c:v>24-08-21</c:v>
              </c:pt>
              <c:pt idx="224">
                <c:v>25-08-21</c:v>
              </c:pt>
              <c:pt idx="225">
                <c:v>26-08-21</c:v>
              </c:pt>
              <c:pt idx="226">
                <c:v>27-08-21</c:v>
              </c:pt>
              <c:pt idx="227">
                <c:v>30-08-21</c:v>
              </c:pt>
              <c:pt idx="228">
                <c:v>31-08-21</c:v>
              </c:pt>
              <c:pt idx="229">
                <c:v>01-09-21</c:v>
              </c:pt>
              <c:pt idx="230">
                <c:v>02-09-21</c:v>
              </c:pt>
              <c:pt idx="231">
                <c:v>03-09-21</c:v>
              </c:pt>
              <c:pt idx="232">
                <c:v>06-09-21</c:v>
              </c:pt>
              <c:pt idx="233">
                <c:v>07-09-21</c:v>
              </c:pt>
              <c:pt idx="234">
                <c:v>08-09-21</c:v>
              </c:pt>
              <c:pt idx="235">
                <c:v>09-09-21</c:v>
              </c:pt>
              <c:pt idx="236">
                <c:v>10-09-21</c:v>
              </c:pt>
              <c:pt idx="237">
                <c:v>13-09-21</c:v>
              </c:pt>
            </c:strLit>
          </c:cat>
          <c:val>
            <c:numLit>
              <c:formatCode>General</c:formatCode>
              <c:ptCount val="238"/>
              <c:pt idx="0">
                <c:v>7931.3987138263665</c:v>
              </c:pt>
              <c:pt idx="1">
                <c:v>7852.8201219512193</c:v>
              </c:pt>
              <c:pt idx="2">
                <c:v>8030.6054936305736</c:v>
              </c:pt>
              <c:pt idx="3">
                <c:v>8241.6955036994877</c:v>
              </c:pt>
              <c:pt idx="4">
                <c:v>7983.2791385135133</c:v>
              </c:pt>
              <c:pt idx="5">
                <c:v>8050.2570905763951</c:v>
              </c:pt>
              <c:pt idx="6">
                <c:v>8140.2847843775426</c:v>
              </c:pt>
              <c:pt idx="7">
                <c:v>7656.3084025854105</c:v>
              </c:pt>
              <c:pt idx="8">
                <c:v>7642.1139287026826</c:v>
              </c:pt>
              <c:pt idx="9">
                <c:v>7758.6645750142616</c:v>
              </c:pt>
              <c:pt idx="10">
                <c:v>8165.9347714432461</c:v>
              </c:pt>
              <c:pt idx="11">
                <c:v>8266.444397817877</c:v>
              </c:pt>
              <c:pt idx="12">
                <c:v>7918.0447854032764</c:v>
              </c:pt>
              <c:pt idx="13">
                <c:v>7836.3017276014461</c:v>
              </c:pt>
              <c:pt idx="14">
                <c:v>7917.8833252309187</c:v>
              </c:pt>
              <c:pt idx="15">
                <c:v>7565.2244053774557</c:v>
              </c:pt>
              <c:pt idx="16">
                <c:v>8063.7125721901375</c:v>
              </c:pt>
              <c:pt idx="17">
                <c:v>7719.3658420551856</c:v>
              </c:pt>
              <c:pt idx="18">
                <c:v>7621.2630085146639</c:v>
              </c:pt>
              <c:pt idx="19">
                <c:v>7714.4439584472393</c:v>
              </c:pt>
              <c:pt idx="20">
                <c:v>8406.8087209302321</c:v>
              </c:pt>
              <c:pt idx="21">
                <c:v>8019.705001825484</c:v>
              </c:pt>
              <c:pt idx="22">
                <c:v>7756.686567164179</c:v>
              </c:pt>
              <c:pt idx="23">
                <c:v>9216.3953068592054</c:v>
              </c:pt>
              <c:pt idx="24">
                <c:v>10701.335784313726</c:v>
              </c:pt>
              <c:pt idx="25">
                <c:v>10808.358420727945</c:v>
              </c:pt>
              <c:pt idx="26">
                <c:v>10950.76766358892</c:v>
              </c:pt>
              <c:pt idx="27">
                <c:v>10568.725403817914</c:v>
              </c:pt>
              <c:pt idx="28">
                <c:v>9982.5156537753228</c:v>
              </c:pt>
              <c:pt idx="29">
                <c:v>9695.7548845470701</c:v>
              </c:pt>
              <c:pt idx="30">
                <c:v>9503.7254780999392</c:v>
              </c:pt>
              <c:pt idx="31">
                <c:v>9525.5239449976289</c:v>
              </c:pt>
              <c:pt idx="32">
                <c:v>9665.9276393831551</c:v>
              </c:pt>
              <c:pt idx="33">
                <c:v>9320.0920998771999</c:v>
              </c:pt>
              <c:pt idx="34">
                <c:v>9744.6916426512962</c:v>
              </c:pt>
              <c:pt idx="35">
                <c:v>10175.612363636365</c:v>
              </c:pt>
              <c:pt idx="36">
                <c:v>10496.664739884392</c:v>
              </c:pt>
              <c:pt idx="37">
                <c:v>10764.750449910018</c:v>
              </c:pt>
              <c:pt idx="38">
                <c:v>11077.977623456791</c:v>
              </c:pt>
              <c:pt idx="39">
                <c:v>10798.976421052632</c:v>
              </c:pt>
              <c:pt idx="40">
                <c:v>10653.908700322234</c:v>
              </c:pt>
              <c:pt idx="41">
                <c:v>10594.438461538462</c:v>
              </c:pt>
              <c:pt idx="42">
                <c:v>10174.88770735857</c:v>
              </c:pt>
              <c:pt idx="43">
                <c:v>10471.048939298467</c:v>
              </c:pt>
              <c:pt idx="44">
                <c:v>10224.810973451327</c:v>
              </c:pt>
              <c:pt idx="45">
                <c:v>10225.581374321881</c:v>
              </c:pt>
              <c:pt idx="46">
                <c:v>10267.596953719976</c:v>
              </c:pt>
              <c:pt idx="47">
                <c:v>9849.9818607372727</c:v>
              </c:pt>
              <c:pt idx="48">
                <c:v>9760.994031470429</c:v>
              </c:pt>
              <c:pt idx="49">
                <c:v>10475.330040674027</c:v>
              </c:pt>
              <c:pt idx="50">
                <c:v>10304.580754557015</c:v>
              </c:pt>
              <c:pt idx="51">
                <c:v>10950.644741597398</c:v>
              </c:pt>
              <c:pt idx="52">
                <c:v>10711.753749395259</c:v>
              </c:pt>
              <c:pt idx="53">
                <c:v>10948</c:v>
              </c:pt>
              <c:pt idx="54">
                <c:v>10778.45054945055</c:v>
              </c:pt>
              <c:pt idx="55">
                <c:v>11759.900554844216</c:v>
              </c:pt>
              <c:pt idx="56">
                <c:v>13398.066740209597</c:v>
              </c:pt>
              <c:pt idx="57">
                <c:v>12604.278209227958</c:v>
              </c:pt>
              <c:pt idx="58">
                <c:v>12688.193653083303</c:v>
              </c:pt>
              <c:pt idx="59">
                <c:v>12821.741121805509</c:v>
              </c:pt>
              <c:pt idx="60">
                <c:v>12482.890741215697</c:v>
              </c:pt>
              <c:pt idx="61">
                <c:v>12331.732120451694</c:v>
              </c:pt>
              <c:pt idx="62">
                <c:v>12414.987376509331</c:v>
              </c:pt>
              <c:pt idx="63">
                <c:v>12247.541976620616</c:v>
              </c:pt>
              <c:pt idx="64">
                <c:v>12281.919795843967</c:v>
              </c:pt>
              <c:pt idx="65">
                <c:v>11906.801503094606</c:v>
              </c:pt>
              <c:pt idx="66">
                <c:v>11635.739905885086</c:v>
              </c:pt>
              <c:pt idx="67">
                <c:v>11077.316015764958</c:v>
              </c:pt>
              <c:pt idx="68">
                <c:v>10986.032822757112</c:v>
              </c:pt>
              <c:pt idx="69">
                <c:v>11749.224367691053</c:v>
              </c:pt>
              <c:pt idx="70">
                <c:v>10717.131463628397</c:v>
              </c:pt>
              <c:pt idx="71">
                <c:v>11060.2407347728</c:v>
              </c:pt>
              <c:pt idx="72">
                <c:v>9619.9678334910132</c:v>
              </c:pt>
              <c:pt idx="73">
                <c:v>8771.9263764404604</c:v>
              </c:pt>
              <c:pt idx="74">
                <c:v>8355.2282833505687</c:v>
              </c:pt>
              <c:pt idx="75">
                <c:v>8332.7793140122303</c:v>
              </c:pt>
              <c:pt idx="76">
                <c:v>8172.4106116048088</c:v>
              </c:pt>
              <c:pt idx="77">
                <c:v>7540.4163120567373</c:v>
              </c:pt>
              <c:pt idx="78">
                <c:v>7667.3659198913783</c:v>
              </c:pt>
              <c:pt idx="79">
                <c:v>7457.5010162601629</c:v>
              </c:pt>
              <c:pt idx="80">
                <c:v>7362.1690402476779</c:v>
              </c:pt>
              <c:pt idx="81">
                <c:v>7665.4956081980299</c:v>
              </c:pt>
              <c:pt idx="82">
                <c:v>7230.3699313786647</c:v>
              </c:pt>
              <c:pt idx="83">
                <c:v>7059.9797979797977</c:v>
              </c:pt>
              <c:pt idx="84">
                <c:v>7163.7416267942581</c:v>
              </c:pt>
              <c:pt idx="85">
                <c:v>7094.681582244496</c:v>
              </c:pt>
              <c:pt idx="86">
                <c:v>7661.5508310784689</c:v>
              </c:pt>
              <c:pt idx="87">
                <c:v>6827.981269986295</c:v>
              </c:pt>
              <c:pt idx="88">
                <c:v>6596.275045955882</c:v>
              </c:pt>
              <c:pt idx="89">
                <c:v>7040.859742704738</c:v>
              </c:pt>
              <c:pt idx="90">
                <c:v>6742.6780394041325</c:v>
              </c:pt>
              <c:pt idx="91">
                <c:v>6819.8250915750914</c:v>
              </c:pt>
              <c:pt idx="92">
                <c:v>7001.3905198338825</c:v>
              </c:pt>
              <c:pt idx="93">
                <c:v>7001.0805938494168</c:v>
              </c:pt>
              <c:pt idx="94">
                <c:v>6936.7124960851861</c:v>
              </c:pt>
              <c:pt idx="95">
                <c:v>7129.9177415429549</c:v>
              </c:pt>
              <c:pt idx="96">
                <c:v>6837.4918566775241</c:v>
              </c:pt>
              <c:pt idx="97">
                <c:v>6722.2563167491535</c:v>
              </c:pt>
              <c:pt idx="98">
                <c:v>6753.6274967574582</c:v>
              </c:pt>
              <c:pt idx="99">
                <c:v>7069.8975569128261</c:v>
              </c:pt>
              <c:pt idx="100">
                <c:v>6714.7023809523807</c:v>
              </c:pt>
              <c:pt idx="101">
                <c:v>6628.7298294144766</c:v>
              </c:pt>
              <c:pt idx="102">
                <c:v>6942.7125748502995</c:v>
              </c:pt>
              <c:pt idx="103">
                <c:v>6515.6886269070737</c:v>
              </c:pt>
              <c:pt idx="104">
                <c:v>6763.5600239298055</c:v>
              </c:pt>
              <c:pt idx="105">
                <c:v>6585.9302991725017</c:v>
              </c:pt>
              <c:pt idx="106">
                <c:v>6662.8144472015438</c:v>
              </c:pt>
              <c:pt idx="107">
                <c:v>6417.6216931216932</c:v>
              </c:pt>
              <c:pt idx="108">
                <c:v>6559.0490687679085</c:v>
              </c:pt>
              <c:pt idx="109">
                <c:v>6681.8457142857142</c:v>
              </c:pt>
              <c:pt idx="110">
                <c:v>6407.5816146140251</c:v>
              </c:pt>
              <c:pt idx="111">
                <c:v>6719.6484716157202</c:v>
              </c:pt>
              <c:pt idx="112">
                <c:v>6438.1163719338274</c:v>
              </c:pt>
              <c:pt idx="113">
                <c:v>6523.832321699545</c:v>
              </c:pt>
              <c:pt idx="114">
                <c:v>6721.6106290672451</c:v>
              </c:pt>
              <c:pt idx="115">
                <c:v>6630.3599514563102</c:v>
              </c:pt>
              <c:pt idx="116">
                <c:v>6550.7758834469932</c:v>
              </c:pt>
              <c:pt idx="117">
                <c:v>6881.453163315351</c:v>
              </c:pt>
              <c:pt idx="118">
                <c:v>6657.8912133891217</c:v>
              </c:pt>
              <c:pt idx="119">
                <c:v>6785.5656359393233</c:v>
              </c:pt>
              <c:pt idx="120">
                <c:v>6971.9458874458878</c:v>
              </c:pt>
              <c:pt idx="121">
                <c:v>6999.8224953063664</c:v>
              </c:pt>
              <c:pt idx="122">
                <c:v>6988.3409387222946</c:v>
              </c:pt>
              <c:pt idx="123">
                <c:v>6805.1431212041198</c:v>
              </c:pt>
              <c:pt idx="124">
                <c:v>6859.9910964131268</c:v>
              </c:pt>
              <c:pt idx="125">
                <c:v>6976.5570039770219</c:v>
              </c:pt>
              <c:pt idx="126">
                <c:v>6398.0185275475378</c:v>
              </c:pt>
              <c:pt idx="127">
                <c:v>7064.2574960547081</c:v>
              </c:pt>
              <c:pt idx="128">
                <c:v>6904.5296187683289</c:v>
              </c:pt>
              <c:pt idx="129">
                <c:v>6696.2720172367362</c:v>
              </c:pt>
              <c:pt idx="130">
                <c:v>7059.1279707495432</c:v>
              </c:pt>
              <c:pt idx="131">
                <c:v>6562.5124588622475</c:v>
              </c:pt>
              <c:pt idx="132">
                <c:v>6614.5915619389589</c:v>
              </c:pt>
              <c:pt idx="133">
                <c:v>6559.2500951655884</c:v>
              </c:pt>
              <c:pt idx="134">
                <c:v>6599.8406007751937</c:v>
              </c:pt>
              <c:pt idx="135">
                <c:v>6424.715706589308</c:v>
              </c:pt>
              <c:pt idx="136">
                <c:v>6479.4599391480733</c:v>
              </c:pt>
              <c:pt idx="137">
                <c:v>6655.653887113951</c:v>
              </c:pt>
              <c:pt idx="138">
                <c:v>6937.9821996185628</c:v>
              </c:pt>
              <c:pt idx="139">
                <c:v>6965.6695148001218</c:v>
              </c:pt>
              <c:pt idx="140">
                <c:v>6715.5815757575756</c:v>
              </c:pt>
              <c:pt idx="141">
                <c:v>6741.9273564847626</c:v>
              </c:pt>
              <c:pt idx="142">
                <c:v>6503.130017974835</c:v>
              </c:pt>
              <c:pt idx="143">
                <c:v>6666.5522682445762</c:v>
              </c:pt>
              <c:pt idx="144">
                <c:v>6395.0808909730367</c:v>
              </c:pt>
              <c:pt idx="145">
                <c:v>6472.5742738589215</c:v>
              </c:pt>
              <c:pt idx="146">
                <c:v>6613.6786114221723</c:v>
              </c:pt>
              <c:pt idx="147">
                <c:v>6618.1771547867584</c:v>
              </c:pt>
              <c:pt idx="148">
                <c:v>6422.040931780366</c:v>
              </c:pt>
              <c:pt idx="149">
                <c:v>6507.8073616335305</c:v>
              </c:pt>
              <c:pt idx="150">
                <c:v>6596.5916730328499</c:v>
              </c:pt>
              <c:pt idx="151">
                <c:v>6431.6858858858859</c:v>
              </c:pt>
              <c:pt idx="152">
                <c:v>6306.6245517241377</c:v>
              </c:pt>
              <c:pt idx="153">
                <c:v>6469.6390444195595</c:v>
              </c:pt>
              <c:pt idx="154">
                <c:v>6268.4308042057401</c:v>
              </c:pt>
              <c:pt idx="155">
                <c:v>6420.1</c:v>
              </c:pt>
              <c:pt idx="156">
                <c:v>6280.0084839542606</c:v>
              </c:pt>
              <c:pt idx="157">
                <c:v>6358.0711700844395</c:v>
              </c:pt>
              <c:pt idx="158">
                <c:v>6587.8757888697646</c:v>
              </c:pt>
              <c:pt idx="159">
                <c:v>6413.9821383647795</c:v>
              </c:pt>
              <c:pt idx="160">
                <c:v>6379.75</c:v>
              </c:pt>
              <c:pt idx="161">
                <c:v>6478.6257909008737</c:v>
              </c:pt>
              <c:pt idx="162">
                <c:v>6685.6932958651141</c:v>
              </c:pt>
              <c:pt idx="163">
                <c:v>6215.5079901659492</c:v>
              </c:pt>
              <c:pt idx="164">
                <c:v>6368.1228269085414</c:v>
              </c:pt>
              <c:pt idx="165">
                <c:v>6608.415579119086</c:v>
              </c:pt>
              <c:pt idx="166">
                <c:v>6626.510364546104</c:v>
              </c:pt>
              <c:pt idx="167">
                <c:v>6549.4756867428769</c:v>
              </c:pt>
              <c:pt idx="168">
                <c:v>6532.2015593416118</c:v>
              </c:pt>
              <c:pt idx="169">
                <c:v>6601.7782086079878</c:v>
              </c:pt>
              <c:pt idx="170">
                <c:v>6646.7651888341543</c:v>
              </c:pt>
              <c:pt idx="171">
                <c:v>6812.4366059817949</c:v>
              </c:pt>
              <c:pt idx="172">
                <c:v>7000.3302433371955</c:v>
              </c:pt>
              <c:pt idx="173">
                <c:v>7131.8426042983565</c:v>
              </c:pt>
              <c:pt idx="174">
                <c:v>6905.8715277777774</c:v>
              </c:pt>
              <c:pt idx="175">
                <c:v>6814.9942170818504</c:v>
              </c:pt>
              <c:pt idx="176">
                <c:v>6806.1132713440402</c:v>
              </c:pt>
              <c:pt idx="177">
                <c:v>6804.88617531618</c:v>
              </c:pt>
              <c:pt idx="178">
                <c:v>6794.7025572005386</c:v>
              </c:pt>
              <c:pt idx="179">
                <c:v>7022.3563054046326</c:v>
              </c:pt>
              <c:pt idx="180">
                <c:v>6758.7625039320537</c:v>
              </c:pt>
              <c:pt idx="181">
                <c:v>6693.8575374901338</c:v>
              </c:pt>
              <c:pt idx="182">
                <c:v>6920.1635347723413</c:v>
              </c:pt>
              <c:pt idx="183">
                <c:v>6944.023945761408</c:v>
              </c:pt>
              <c:pt idx="184">
                <c:v>6452.0317082666434</c:v>
              </c:pt>
              <c:pt idx="185">
                <c:v>6901.4069989579712</c:v>
              </c:pt>
              <c:pt idx="186">
                <c:v>7105.8365339176007</c:v>
              </c:pt>
              <c:pt idx="187">
                <c:v>7173.6405513718237</c:v>
              </c:pt>
              <c:pt idx="188">
                <c:v>6882.4917029999351</c:v>
              </c:pt>
              <c:pt idx="189">
                <c:v>6871.075552588115</c:v>
              </c:pt>
              <c:pt idx="190">
                <c:v>7417.3560929350406</c:v>
              </c:pt>
              <c:pt idx="191">
                <c:v>7551.654957921698</c:v>
              </c:pt>
              <c:pt idx="192">
                <c:v>7470.9593899041411</c:v>
              </c:pt>
              <c:pt idx="193">
                <c:v>6946.1967221458744</c:v>
              </c:pt>
              <c:pt idx="194">
                <c:v>7521.8211536433619</c:v>
              </c:pt>
              <c:pt idx="195">
                <c:v>7962.9934034587268</c:v>
              </c:pt>
              <c:pt idx="196">
                <c:v>7711.1426218593406</c:v>
              </c:pt>
              <c:pt idx="197">
                <c:v>8371.8515155089044</c:v>
              </c:pt>
              <c:pt idx="198">
                <c:v>7876.3632992887724</c:v>
              </c:pt>
              <c:pt idx="199">
                <c:v>8513.6777849579958</c:v>
              </c:pt>
              <c:pt idx="200">
                <c:v>8069.9616889093422</c:v>
              </c:pt>
              <c:pt idx="201">
                <c:v>8449.6124067767378</c:v>
              </c:pt>
              <c:pt idx="202">
                <c:v>7977.3384922616078</c:v>
              </c:pt>
              <c:pt idx="203">
                <c:v>8277.2932996207328</c:v>
              </c:pt>
              <c:pt idx="204">
                <c:v>7972.6292973131121</c:v>
              </c:pt>
              <c:pt idx="205">
                <c:v>7913.0779064345661</c:v>
              </c:pt>
              <c:pt idx="206">
                <c:v>8550.525922853587</c:v>
              </c:pt>
              <c:pt idx="207">
                <c:v>8148.584143968872</c:v>
              </c:pt>
              <c:pt idx="208">
                <c:v>7894.9103640416051</c:v>
              </c:pt>
              <c:pt idx="209">
                <c:v>7935.262744624305</c:v>
              </c:pt>
              <c:pt idx="210">
                <c:v>8042.610464361449</c:v>
              </c:pt>
              <c:pt idx="211">
                <c:v>7874.4132347936011</c:v>
              </c:pt>
              <c:pt idx="212">
                <c:v>7932.4259259259261</c:v>
              </c:pt>
              <c:pt idx="213">
                <c:v>7898.8257986503877</c:v>
              </c:pt>
              <c:pt idx="214">
                <c:v>7684.2474607170761</c:v>
              </c:pt>
              <c:pt idx="215">
                <c:v>7625.421137555466</c:v>
              </c:pt>
              <c:pt idx="216">
                <c:v>7756.0660091047039</c:v>
              </c:pt>
              <c:pt idx="217">
                <c:v>7999.0735419226767</c:v>
              </c:pt>
              <c:pt idx="218">
                <c:v>8697.6730074467305</c:v>
              </c:pt>
              <c:pt idx="219">
                <c:v>8804.1718085106386</c:v>
              </c:pt>
              <c:pt idx="220">
                <c:v>8693.5580233662222</c:v>
              </c:pt>
              <c:pt idx="221">
                <c:v>9147.9641751728686</c:v>
              </c:pt>
              <c:pt idx="222">
                <c:v>8009.4063409899709</c:v>
              </c:pt>
              <c:pt idx="223">
                <c:v>8782.4006500221603</c:v>
              </c:pt>
              <c:pt idx="224">
                <c:v>8528.309433687582</c:v>
              </c:pt>
              <c:pt idx="225">
                <c:v>8547.2196890417108</c:v>
              </c:pt>
              <c:pt idx="226">
                <c:v>8798.3292910447763</c:v>
              </c:pt>
              <c:pt idx="227">
                <c:v>8476.462871287129</c:v>
              </c:pt>
              <c:pt idx="228">
                <c:v>8891.9900517309979</c:v>
              </c:pt>
              <c:pt idx="229">
                <c:v>9088.8459640001311</c:v>
              </c:pt>
              <c:pt idx="230">
                <c:v>8915.9685944082721</c:v>
              </c:pt>
              <c:pt idx="231">
                <c:v>8408.5147972232371</c:v>
              </c:pt>
              <c:pt idx="232">
                <c:v>8747.215369059657</c:v>
              </c:pt>
              <c:pt idx="233">
                <c:v>8838.7408888602204</c:v>
              </c:pt>
              <c:pt idx="234">
                <c:v>9076.7424058323213</c:v>
              </c:pt>
              <c:pt idx="235">
                <c:v>9026.7299677135306</c:v>
              </c:pt>
              <c:pt idx="236">
                <c:v>9369.7066991288466</c:v>
              </c:pt>
              <c:pt idx="237">
                <c:v>9227.5336468885671</c:v>
              </c:pt>
            </c:numLit>
          </c:val>
          <c:smooth val="0"/>
          <c:extLst>
            <c:ext xmlns:c16="http://schemas.microsoft.com/office/drawing/2014/chart" uri="{C3380CC4-5D6E-409C-BE32-E72D297353CC}">
              <c16:uniqueId val="{00000001-FF1D-4267-BC42-909A567B79A0}"/>
            </c:ext>
          </c:extLst>
        </c:ser>
        <c:dLbls>
          <c:showLegendKey val="0"/>
          <c:showVal val="0"/>
          <c:showCatName val="0"/>
          <c:showSerName val="0"/>
          <c:showPercent val="0"/>
          <c:showBubbleSize val="0"/>
        </c:dLbls>
        <c:smooth val="0"/>
        <c:axId val="654292959"/>
        <c:axId val="530911807"/>
      </c:lineChart>
      <c:catAx>
        <c:axId val="654292959"/>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L"/>
          </a:p>
        </c:txPr>
        <c:crossAx val="530911807"/>
        <c:crosses val="autoZero"/>
        <c:auto val="1"/>
        <c:lblAlgn val="ctr"/>
        <c:lblOffset val="100"/>
        <c:noMultiLvlLbl val="0"/>
      </c:catAx>
      <c:valAx>
        <c:axId val="530911807"/>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L"/>
          </a:p>
        </c:txPr>
        <c:crossAx val="6542929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es-CL"/>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Arial"/>
                <a:cs typeface="Arial"/>
              </a:rPr>
              <a:t>Gráfico 3. Precio diario de papa en los mercados mayoristas según mercado  ($ nominales con IVA / 25 kilos)</a:t>
            </a:r>
          </a:p>
        </c:rich>
      </c:tx>
      <c:layout>
        <c:manualLayout>
          <c:xMode val="edge"/>
          <c:yMode val="edge"/>
          <c:x val="9.4180543816203693E-2"/>
          <c:y val="2.1848876930584699E-2"/>
        </c:manualLayout>
      </c:layout>
      <c:overlay val="0"/>
      <c:spPr>
        <a:noFill/>
        <a:ln w="25400">
          <a:noFill/>
        </a:ln>
      </c:spPr>
    </c:title>
    <c:autoTitleDeleted val="0"/>
    <c:plotArea>
      <c:layout>
        <c:manualLayout>
          <c:layoutTarget val="inner"/>
          <c:xMode val="edge"/>
          <c:yMode val="edge"/>
          <c:x val="6.9132764846238606E-2"/>
          <c:y val="0.11138558313259456"/>
          <c:w val="0.75837937887821805"/>
          <c:h val="0.69227600440944792"/>
        </c:manualLayout>
      </c:layout>
      <c:lineChart>
        <c:grouping val="standard"/>
        <c:varyColors val="0"/>
        <c:ser>
          <c:idx val="0"/>
          <c:order val="0"/>
          <c:tx>
            <c:strRef>
              <c:f>'precio mayorista3'!$C$5</c:f>
              <c:strCache>
                <c:ptCount val="1"/>
                <c:pt idx="0">
                  <c:v>Agrícola del Norte de Arica</c:v>
                </c:pt>
              </c:strCache>
            </c:strRef>
          </c:tx>
          <c:spPr>
            <a:ln w="28575" cap="rnd">
              <a:solidFill>
                <a:schemeClr val="tx2">
                  <a:lumMod val="40000"/>
                  <a:lumOff val="60000"/>
                </a:schemeClr>
              </a:solidFill>
              <a:round/>
            </a:ln>
            <a:effectLst/>
          </c:spPr>
          <c:marker>
            <c:symbol val="circle"/>
            <c:size val="5"/>
            <c:spPr>
              <a:solidFill>
                <a:schemeClr val="accent1">
                  <a:lumMod val="60000"/>
                  <a:lumOff val="40000"/>
                </a:schemeClr>
              </a:solidFill>
              <a:ln>
                <a:noFill/>
              </a:ln>
            </c:spPr>
          </c:marker>
          <c:cat>
            <c:numRef>
              <c:f>'precio mayorista3'!$B$6:$B$35</c:f>
              <c:numCache>
                <c:formatCode>m/d/yyyy</c:formatCode>
                <c:ptCount val="30"/>
                <c:pt idx="0">
                  <c:v>44410</c:v>
                </c:pt>
                <c:pt idx="1">
                  <c:v>44411</c:v>
                </c:pt>
                <c:pt idx="2">
                  <c:v>44412</c:v>
                </c:pt>
                <c:pt idx="3">
                  <c:v>44413</c:v>
                </c:pt>
                <c:pt idx="4">
                  <c:v>44414</c:v>
                </c:pt>
                <c:pt idx="5">
                  <c:v>44417</c:v>
                </c:pt>
                <c:pt idx="6">
                  <c:v>44418</c:v>
                </c:pt>
                <c:pt idx="7">
                  <c:v>44419</c:v>
                </c:pt>
                <c:pt idx="8">
                  <c:v>44420</c:v>
                </c:pt>
                <c:pt idx="9">
                  <c:v>44421</c:v>
                </c:pt>
                <c:pt idx="10">
                  <c:v>44424</c:v>
                </c:pt>
                <c:pt idx="11">
                  <c:v>44425</c:v>
                </c:pt>
                <c:pt idx="12">
                  <c:v>44426</c:v>
                </c:pt>
                <c:pt idx="13">
                  <c:v>44427</c:v>
                </c:pt>
                <c:pt idx="14">
                  <c:v>44428</c:v>
                </c:pt>
                <c:pt idx="15">
                  <c:v>44431</c:v>
                </c:pt>
                <c:pt idx="16">
                  <c:v>44432</c:v>
                </c:pt>
                <c:pt idx="17">
                  <c:v>44433</c:v>
                </c:pt>
                <c:pt idx="18">
                  <c:v>44434</c:v>
                </c:pt>
                <c:pt idx="19">
                  <c:v>44435</c:v>
                </c:pt>
                <c:pt idx="20">
                  <c:v>44438</c:v>
                </c:pt>
                <c:pt idx="21">
                  <c:v>44439</c:v>
                </c:pt>
                <c:pt idx="22">
                  <c:v>44440</c:v>
                </c:pt>
                <c:pt idx="23">
                  <c:v>44441</c:v>
                </c:pt>
                <c:pt idx="24">
                  <c:v>44442</c:v>
                </c:pt>
                <c:pt idx="25">
                  <c:v>44445</c:v>
                </c:pt>
                <c:pt idx="26">
                  <c:v>44446</c:v>
                </c:pt>
                <c:pt idx="27">
                  <c:v>44447</c:v>
                </c:pt>
                <c:pt idx="28">
                  <c:v>44448</c:v>
                </c:pt>
                <c:pt idx="29">
                  <c:v>44449</c:v>
                </c:pt>
              </c:numCache>
            </c:numRef>
          </c:cat>
          <c:val>
            <c:numRef>
              <c:f>'precio mayorista3'!$C$6:$C$35</c:f>
              <c:numCache>
                <c:formatCode>#,##0</c:formatCode>
                <c:ptCount val="30"/>
                <c:pt idx="1">
                  <c:v>12500</c:v>
                </c:pt>
                <c:pt idx="3">
                  <c:v>11500</c:v>
                </c:pt>
                <c:pt idx="13">
                  <c:v>10500</c:v>
                </c:pt>
                <c:pt idx="17">
                  <c:v>9250</c:v>
                </c:pt>
                <c:pt idx="18">
                  <c:v>9250</c:v>
                </c:pt>
                <c:pt idx="21">
                  <c:v>12500</c:v>
                </c:pt>
                <c:pt idx="29">
                  <c:v>10500</c:v>
                </c:pt>
              </c:numCache>
            </c:numRef>
          </c:val>
          <c:smooth val="0"/>
          <c:extLst>
            <c:ext xmlns:c16="http://schemas.microsoft.com/office/drawing/2014/chart" uri="{C3380CC4-5D6E-409C-BE32-E72D297353CC}">
              <c16:uniqueId val="{00000000-84A4-4A74-81F5-62FEAB258365}"/>
            </c:ext>
          </c:extLst>
        </c:ser>
        <c:ser>
          <c:idx val="1"/>
          <c:order val="1"/>
          <c:tx>
            <c:strRef>
              <c:f>'precio mayorista3'!$D$5</c:f>
              <c:strCache>
                <c:ptCount val="1"/>
                <c:pt idx="0">
                  <c:v>Terminal La Palmera de La Serena</c:v>
                </c:pt>
              </c:strCache>
            </c:strRef>
          </c:tx>
          <c:spPr>
            <a:ln w="28575" cap="rnd">
              <a:solidFill>
                <a:schemeClr val="accent2"/>
              </a:solidFill>
              <a:round/>
            </a:ln>
            <a:effectLst/>
          </c:spPr>
          <c:marker>
            <c:symbol val="circle"/>
            <c:size val="5"/>
          </c:marker>
          <c:cat>
            <c:numRef>
              <c:f>'precio mayorista3'!$B$6:$B$35</c:f>
              <c:numCache>
                <c:formatCode>m/d/yyyy</c:formatCode>
                <c:ptCount val="30"/>
                <c:pt idx="0">
                  <c:v>44410</c:v>
                </c:pt>
                <c:pt idx="1">
                  <c:v>44411</c:v>
                </c:pt>
                <c:pt idx="2">
                  <c:v>44412</c:v>
                </c:pt>
                <c:pt idx="3">
                  <c:v>44413</c:v>
                </c:pt>
                <c:pt idx="4">
                  <c:v>44414</c:v>
                </c:pt>
                <c:pt idx="5">
                  <c:v>44417</c:v>
                </c:pt>
                <c:pt idx="6">
                  <c:v>44418</c:v>
                </c:pt>
                <c:pt idx="7">
                  <c:v>44419</c:v>
                </c:pt>
                <c:pt idx="8">
                  <c:v>44420</c:v>
                </c:pt>
                <c:pt idx="9">
                  <c:v>44421</c:v>
                </c:pt>
                <c:pt idx="10">
                  <c:v>44424</c:v>
                </c:pt>
                <c:pt idx="11">
                  <c:v>44425</c:v>
                </c:pt>
                <c:pt idx="12">
                  <c:v>44426</c:v>
                </c:pt>
                <c:pt idx="13">
                  <c:v>44427</c:v>
                </c:pt>
                <c:pt idx="14">
                  <c:v>44428</c:v>
                </c:pt>
                <c:pt idx="15">
                  <c:v>44431</c:v>
                </c:pt>
                <c:pt idx="16">
                  <c:v>44432</c:v>
                </c:pt>
                <c:pt idx="17">
                  <c:v>44433</c:v>
                </c:pt>
                <c:pt idx="18">
                  <c:v>44434</c:v>
                </c:pt>
                <c:pt idx="19">
                  <c:v>44435</c:v>
                </c:pt>
                <c:pt idx="20">
                  <c:v>44438</c:v>
                </c:pt>
                <c:pt idx="21">
                  <c:v>44439</c:v>
                </c:pt>
                <c:pt idx="22">
                  <c:v>44440</c:v>
                </c:pt>
                <c:pt idx="23">
                  <c:v>44441</c:v>
                </c:pt>
                <c:pt idx="24">
                  <c:v>44442</c:v>
                </c:pt>
                <c:pt idx="25">
                  <c:v>44445</c:v>
                </c:pt>
                <c:pt idx="26">
                  <c:v>44446</c:v>
                </c:pt>
                <c:pt idx="27">
                  <c:v>44447</c:v>
                </c:pt>
                <c:pt idx="28">
                  <c:v>44448</c:v>
                </c:pt>
                <c:pt idx="29">
                  <c:v>44449</c:v>
                </c:pt>
              </c:numCache>
            </c:numRef>
          </c:cat>
          <c:val>
            <c:numRef>
              <c:f>'precio mayorista3'!$D$6:$D$35</c:f>
              <c:numCache>
                <c:formatCode>#,##0</c:formatCode>
                <c:ptCount val="30"/>
                <c:pt idx="0">
                  <c:v>9750</c:v>
                </c:pt>
                <c:pt idx="1">
                  <c:v>9750</c:v>
                </c:pt>
                <c:pt idx="2">
                  <c:v>9750</c:v>
                </c:pt>
                <c:pt idx="3">
                  <c:v>9750</c:v>
                </c:pt>
                <c:pt idx="4">
                  <c:v>9750</c:v>
                </c:pt>
                <c:pt idx="5">
                  <c:v>9750</c:v>
                </c:pt>
                <c:pt idx="6">
                  <c:v>9750</c:v>
                </c:pt>
                <c:pt idx="7">
                  <c:v>9750</c:v>
                </c:pt>
                <c:pt idx="9">
                  <c:v>9750</c:v>
                </c:pt>
                <c:pt idx="10">
                  <c:v>9750</c:v>
                </c:pt>
                <c:pt idx="11">
                  <c:v>9750</c:v>
                </c:pt>
                <c:pt idx="12">
                  <c:v>9750</c:v>
                </c:pt>
                <c:pt idx="13">
                  <c:v>9750</c:v>
                </c:pt>
                <c:pt idx="14">
                  <c:v>9750</c:v>
                </c:pt>
                <c:pt idx="15">
                  <c:v>9750</c:v>
                </c:pt>
                <c:pt idx="17">
                  <c:v>9750</c:v>
                </c:pt>
                <c:pt idx="18">
                  <c:v>9750</c:v>
                </c:pt>
                <c:pt idx="19">
                  <c:v>9250</c:v>
                </c:pt>
                <c:pt idx="20">
                  <c:v>9750</c:v>
                </c:pt>
                <c:pt idx="21">
                  <c:v>9750</c:v>
                </c:pt>
                <c:pt idx="22">
                  <c:v>11000</c:v>
                </c:pt>
                <c:pt idx="23">
                  <c:v>11500</c:v>
                </c:pt>
                <c:pt idx="24">
                  <c:v>11750</c:v>
                </c:pt>
                <c:pt idx="25">
                  <c:v>11500</c:v>
                </c:pt>
                <c:pt idx="26">
                  <c:v>11500</c:v>
                </c:pt>
                <c:pt idx="27">
                  <c:v>11500</c:v>
                </c:pt>
                <c:pt idx="28">
                  <c:v>11500</c:v>
                </c:pt>
                <c:pt idx="29">
                  <c:v>12500</c:v>
                </c:pt>
              </c:numCache>
            </c:numRef>
          </c:val>
          <c:smooth val="0"/>
          <c:extLst>
            <c:ext xmlns:c16="http://schemas.microsoft.com/office/drawing/2014/chart" uri="{C3380CC4-5D6E-409C-BE32-E72D297353CC}">
              <c16:uniqueId val="{00000001-84A4-4A74-81F5-62FEAB258365}"/>
            </c:ext>
          </c:extLst>
        </c:ser>
        <c:ser>
          <c:idx val="2"/>
          <c:order val="2"/>
          <c:tx>
            <c:strRef>
              <c:f>'precio mayorista3'!$E$5</c:f>
              <c:strCache>
                <c:ptCount val="1"/>
                <c:pt idx="0">
                  <c:v>Femacal de La Calera</c:v>
                </c:pt>
              </c:strCache>
            </c:strRef>
          </c:tx>
          <c:spPr>
            <a:ln w="28575" cap="rnd">
              <a:solidFill>
                <a:schemeClr val="accent3"/>
              </a:solidFill>
              <a:round/>
            </a:ln>
            <a:effectLst/>
          </c:spPr>
          <c:marker>
            <c:symbol val="circle"/>
            <c:size val="5"/>
          </c:marker>
          <c:cat>
            <c:numRef>
              <c:f>'precio mayorista3'!$B$6:$B$35</c:f>
              <c:numCache>
                <c:formatCode>m/d/yyyy</c:formatCode>
                <c:ptCount val="30"/>
                <c:pt idx="0">
                  <c:v>44410</c:v>
                </c:pt>
                <c:pt idx="1">
                  <c:v>44411</c:v>
                </c:pt>
                <c:pt idx="2">
                  <c:v>44412</c:v>
                </c:pt>
                <c:pt idx="3">
                  <c:v>44413</c:v>
                </c:pt>
                <c:pt idx="4">
                  <c:v>44414</c:v>
                </c:pt>
                <c:pt idx="5">
                  <c:v>44417</c:v>
                </c:pt>
                <c:pt idx="6">
                  <c:v>44418</c:v>
                </c:pt>
                <c:pt idx="7">
                  <c:v>44419</c:v>
                </c:pt>
                <c:pt idx="8">
                  <c:v>44420</c:v>
                </c:pt>
                <c:pt idx="9">
                  <c:v>44421</c:v>
                </c:pt>
                <c:pt idx="10">
                  <c:v>44424</c:v>
                </c:pt>
                <c:pt idx="11">
                  <c:v>44425</c:v>
                </c:pt>
                <c:pt idx="12">
                  <c:v>44426</c:v>
                </c:pt>
                <c:pt idx="13">
                  <c:v>44427</c:v>
                </c:pt>
                <c:pt idx="14">
                  <c:v>44428</c:v>
                </c:pt>
                <c:pt idx="15">
                  <c:v>44431</c:v>
                </c:pt>
                <c:pt idx="16">
                  <c:v>44432</c:v>
                </c:pt>
                <c:pt idx="17">
                  <c:v>44433</c:v>
                </c:pt>
                <c:pt idx="18">
                  <c:v>44434</c:v>
                </c:pt>
                <c:pt idx="19">
                  <c:v>44435</c:v>
                </c:pt>
                <c:pt idx="20">
                  <c:v>44438</c:v>
                </c:pt>
                <c:pt idx="21">
                  <c:v>44439</c:v>
                </c:pt>
                <c:pt idx="22">
                  <c:v>44440</c:v>
                </c:pt>
                <c:pt idx="23">
                  <c:v>44441</c:v>
                </c:pt>
                <c:pt idx="24">
                  <c:v>44442</c:v>
                </c:pt>
                <c:pt idx="25">
                  <c:v>44445</c:v>
                </c:pt>
                <c:pt idx="26">
                  <c:v>44446</c:v>
                </c:pt>
                <c:pt idx="27">
                  <c:v>44447</c:v>
                </c:pt>
                <c:pt idx="28">
                  <c:v>44448</c:v>
                </c:pt>
                <c:pt idx="29">
                  <c:v>44449</c:v>
                </c:pt>
              </c:numCache>
            </c:numRef>
          </c:cat>
          <c:val>
            <c:numRef>
              <c:f>'precio mayorista3'!$E$6:$E$35</c:f>
              <c:numCache>
                <c:formatCode>#,##0</c:formatCode>
                <c:ptCount val="30"/>
                <c:pt idx="0">
                  <c:v>6688</c:v>
                </c:pt>
                <c:pt idx="1">
                  <c:v>6911</c:v>
                </c:pt>
                <c:pt idx="2">
                  <c:v>6916</c:v>
                </c:pt>
                <c:pt idx="3">
                  <c:v>6657</c:v>
                </c:pt>
                <c:pt idx="4">
                  <c:v>6906</c:v>
                </c:pt>
                <c:pt idx="5">
                  <c:v>6855</c:v>
                </c:pt>
                <c:pt idx="6">
                  <c:v>6926</c:v>
                </c:pt>
                <c:pt idx="7">
                  <c:v>6904</c:v>
                </c:pt>
                <c:pt idx="9">
                  <c:v>6864</c:v>
                </c:pt>
                <c:pt idx="10">
                  <c:v>6851</c:v>
                </c:pt>
                <c:pt idx="11">
                  <c:v>6813</c:v>
                </c:pt>
                <c:pt idx="12">
                  <c:v>6712</c:v>
                </c:pt>
                <c:pt idx="13">
                  <c:v>7733.4666666666662</c:v>
                </c:pt>
                <c:pt idx="14">
                  <c:v>7709.3835616438355</c:v>
                </c:pt>
                <c:pt idx="15">
                  <c:v>7655.909090909091</c:v>
                </c:pt>
                <c:pt idx="16">
                  <c:v>7672.8909090909092</c:v>
                </c:pt>
                <c:pt idx="17">
                  <c:v>7697.4366197183099</c:v>
                </c:pt>
                <c:pt idx="18">
                  <c:v>7754.8653846153848</c:v>
                </c:pt>
                <c:pt idx="19">
                  <c:v>7702.9859154929582</c:v>
                </c:pt>
                <c:pt idx="20">
                  <c:v>7468.953125</c:v>
                </c:pt>
                <c:pt idx="21">
                  <c:v>7716.6</c:v>
                </c:pt>
                <c:pt idx="22">
                  <c:v>7705.3559322033898</c:v>
                </c:pt>
                <c:pt idx="23">
                  <c:v>7700.0363636363636</c:v>
                </c:pt>
                <c:pt idx="24">
                  <c:v>7746.3432835820895</c:v>
                </c:pt>
                <c:pt idx="25">
                  <c:v>7714.9719626168226</c:v>
                </c:pt>
                <c:pt idx="26">
                  <c:v>7543.6842105263158</c:v>
                </c:pt>
                <c:pt idx="27">
                  <c:v>7758</c:v>
                </c:pt>
                <c:pt idx="28">
                  <c:v>8223.75</c:v>
                </c:pt>
                <c:pt idx="29">
                  <c:v>8152.5762711864409</c:v>
                </c:pt>
              </c:numCache>
            </c:numRef>
          </c:val>
          <c:smooth val="0"/>
          <c:extLst>
            <c:ext xmlns:c16="http://schemas.microsoft.com/office/drawing/2014/chart" uri="{C3380CC4-5D6E-409C-BE32-E72D297353CC}">
              <c16:uniqueId val="{00000002-84A4-4A74-81F5-62FEAB258365}"/>
            </c:ext>
          </c:extLst>
        </c:ser>
        <c:ser>
          <c:idx val="3"/>
          <c:order val="3"/>
          <c:tx>
            <c:strRef>
              <c:f>'precio mayorista3'!$F$5</c:f>
              <c:strCache>
                <c:ptCount val="1"/>
                <c:pt idx="0">
                  <c:v>Central Lo Valledor de Santiago</c:v>
                </c:pt>
              </c:strCache>
            </c:strRef>
          </c:tx>
          <c:spPr>
            <a:ln w="28575" cap="rnd">
              <a:solidFill>
                <a:schemeClr val="accent4"/>
              </a:solidFill>
              <a:round/>
            </a:ln>
            <a:effectLst/>
          </c:spPr>
          <c:marker>
            <c:symbol val="circle"/>
            <c:size val="5"/>
          </c:marker>
          <c:cat>
            <c:numRef>
              <c:f>'precio mayorista3'!$B$6:$B$35</c:f>
              <c:numCache>
                <c:formatCode>m/d/yyyy</c:formatCode>
                <c:ptCount val="30"/>
                <c:pt idx="0">
                  <c:v>44410</c:v>
                </c:pt>
                <c:pt idx="1">
                  <c:v>44411</c:v>
                </c:pt>
                <c:pt idx="2">
                  <c:v>44412</c:v>
                </c:pt>
                <c:pt idx="3">
                  <c:v>44413</c:v>
                </c:pt>
                <c:pt idx="4">
                  <c:v>44414</c:v>
                </c:pt>
                <c:pt idx="5">
                  <c:v>44417</c:v>
                </c:pt>
                <c:pt idx="6">
                  <c:v>44418</c:v>
                </c:pt>
                <c:pt idx="7">
                  <c:v>44419</c:v>
                </c:pt>
                <c:pt idx="8">
                  <c:v>44420</c:v>
                </c:pt>
                <c:pt idx="9">
                  <c:v>44421</c:v>
                </c:pt>
                <c:pt idx="10">
                  <c:v>44424</c:v>
                </c:pt>
                <c:pt idx="11">
                  <c:v>44425</c:v>
                </c:pt>
                <c:pt idx="12">
                  <c:v>44426</c:v>
                </c:pt>
                <c:pt idx="13">
                  <c:v>44427</c:v>
                </c:pt>
                <c:pt idx="14">
                  <c:v>44428</c:v>
                </c:pt>
                <c:pt idx="15">
                  <c:v>44431</c:v>
                </c:pt>
                <c:pt idx="16">
                  <c:v>44432</c:v>
                </c:pt>
                <c:pt idx="17">
                  <c:v>44433</c:v>
                </c:pt>
                <c:pt idx="18">
                  <c:v>44434</c:v>
                </c:pt>
                <c:pt idx="19">
                  <c:v>44435</c:v>
                </c:pt>
                <c:pt idx="20">
                  <c:v>44438</c:v>
                </c:pt>
                <c:pt idx="21">
                  <c:v>44439</c:v>
                </c:pt>
                <c:pt idx="22">
                  <c:v>44440</c:v>
                </c:pt>
                <c:pt idx="23">
                  <c:v>44441</c:v>
                </c:pt>
                <c:pt idx="24">
                  <c:v>44442</c:v>
                </c:pt>
                <c:pt idx="25">
                  <c:v>44445</c:v>
                </c:pt>
                <c:pt idx="26">
                  <c:v>44446</c:v>
                </c:pt>
                <c:pt idx="27">
                  <c:v>44447</c:v>
                </c:pt>
                <c:pt idx="28">
                  <c:v>44448</c:v>
                </c:pt>
                <c:pt idx="29">
                  <c:v>44449</c:v>
                </c:pt>
              </c:numCache>
            </c:numRef>
          </c:cat>
          <c:val>
            <c:numRef>
              <c:f>'precio mayorista3'!$F$6:$F$35</c:f>
              <c:numCache>
                <c:formatCode>#,##0</c:formatCode>
                <c:ptCount val="30"/>
                <c:pt idx="0">
                  <c:v>8237.6547085201801</c:v>
                </c:pt>
                <c:pt idx="1">
                  <c:v>7883.4700315457412</c:v>
                </c:pt>
                <c:pt idx="2">
                  <c:v>7931.1026252983293</c:v>
                </c:pt>
                <c:pt idx="3">
                  <c:v>8119.6356986100955</c:v>
                </c:pt>
                <c:pt idx="5">
                  <c:v>8140.1542857142858</c:v>
                </c:pt>
                <c:pt idx="6">
                  <c:v>8049.8941176470589</c:v>
                </c:pt>
                <c:pt idx="7">
                  <c:v>7647.3082191780823</c:v>
                </c:pt>
                <c:pt idx="8">
                  <c:v>7979.658163265306</c:v>
                </c:pt>
                <c:pt idx="9">
                  <c:v>7961.2957746478869</c:v>
                </c:pt>
                <c:pt idx="10">
                  <c:v>8156</c:v>
                </c:pt>
                <c:pt idx="11">
                  <c:v>9145.1260997067457</c:v>
                </c:pt>
                <c:pt idx="12">
                  <c:v>9205.3278008298748</c:v>
                </c:pt>
                <c:pt idx="13">
                  <c:v>8996.125</c:v>
                </c:pt>
                <c:pt idx="14">
                  <c:v>9852.720897615709</c:v>
                </c:pt>
                <c:pt idx="15">
                  <c:v>8053.1776649746189</c:v>
                </c:pt>
                <c:pt idx="16">
                  <c:v>8991.8429752066113</c:v>
                </c:pt>
                <c:pt idx="17">
                  <c:v>8700.1533333333336</c:v>
                </c:pt>
                <c:pt idx="18">
                  <c:v>8766.0542372881355</c:v>
                </c:pt>
                <c:pt idx="19">
                  <c:v>9040.9330143540665</c:v>
                </c:pt>
                <c:pt idx="20">
                  <c:v>8601.572463768116</c:v>
                </c:pt>
                <c:pt idx="21">
                  <c:v>8916.5325077399375</c:v>
                </c:pt>
                <c:pt idx="22">
                  <c:v>8867.4972375690613</c:v>
                </c:pt>
                <c:pt idx="23">
                  <c:v>8869.7266666666674</c:v>
                </c:pt>
                <c:pt idx="24">
                  <c:v>7940.9625668449198</c:v>
                </c:pt>
                <c:pt idx="25">
                  <c:v>8291.6583333333328</c:v>
                </c:pt>
                <c:pt idx="26">
                  <c:v>8723.6739961759085</c:v>
                </c:pt>
                <c:pt idx="27">
                  <c:v>8814.4465408805027</c:v>
                </c:pt>
                <c:pt idx="28">
                  <c:v>9111.2687224669608</c:v>
                </c:pt>
                <c:pt idx="29">
                  <c:v>9344.4444444444453</c:v>
                </c:pt>
              </c:numCache>
            </c:numRef>
          </c:val>
          <c:smooth val="0"/>
          <c:extLst>
            <c:ext xmlns:c16="http://schemas.microsoft.com/office/drawing/2014/chart" uri="{C3380CC4-5D6E-409C-BE32-E72D297353CC}">
              <c16:uniqueId val="{00000003-84A4-4A74-81F5-62FEAB258365}"/>
            </c:ext>
          </c:extLst>
        </c:ser>
        <c:ser>
          <c:idx val="4"/>
          <c:order val="4"/>
          <c:tx>
            <c:strRef>
              <c:f>'precio mayorista3'!$G$5</c:f>
              <c:strCache>
                <c:ptCount val="1"/>
                <c:pt idx="0">
                  <c:v>Vega Central Mapocho de Santiago</c:v>
                </c:pt>
              </c:strCache>
            </c:strRef>
          </c:tx>
          <c:spPr>
            <a:ln w="28575" cap="rnd">
              <a:solidFill>
                <a:schemeClr val="accent5"/>
              </a:solidFill>
              <a:round/>
            </a:ln>
            <a:effectLst/>
          </c:spPr>
          <c:marker>
            <c:symbol val="circle"/>
            <c:size val="5"/>
          </c:marker>
          <c:cat>
            <c:numRef>
              <c:f>'precio mayorista3'!$B$6:$B$35</c:f>
              <c:numCache>
                <c:formatCode>m/d/yyyy</c:formatCode>
                <c:ptCount val="30"/>
                <c:pt idx="0">
                  <c:v>44410</c:v>
                </c:pt>
                <c:pt idx="1">
                  <c:v>44411</c:v>
                </c:pt>
                <c:pt idx="2">
                  <c:v>44412</c:v>
                </c:pt>
                <c:pt idx="3">
                  <c:v>44413</c:v>
                </c:pt>
                <c:pt idx="4">
                  <c:v>44414</c:v>
                </c:pt>
                <c:pt idx="5">
                  <c:v>44417</c:v>
                </c:pt>
                <c:pt idx="6">
                  <c:v>44418</c:v>
                </c:pt>
                <c:pt idx="7">
                  <c:v>44419</c:v>
                </c:pt>
                <c:pt idx="8">
                  <c:v>44420</c:v>
                </c:pt>
                <c:pt idx="9">
                  <c:v>44421</c:v>
                </c:pt>
                <c:pt idx="10">
                  <c:v>44424</c:v>
                </c:pt>
                <c:pt idx="11">
                  <c:v>44425</c:v>
                </c:pt>
                <c:pt idx="12">
                  <c:v>44426</c:v>
                </c:pt>
                <c:pt idx="13">
                  <c:v>44427</c:v>
                </c:pt>
                <c:pt idx="14">
                  <c:v>44428</c:v>
                </c:pt>
                <c:pt idx="15">
                  <c:v>44431</c:v>
                </c:pt>
                <c:pt idx="16">
                  <c:v>44432</c:v>
                </c:pt>
                <c:pt idx="17">
                  <c:v>44433</c:v>
                </c:pt>
                <c:pt idx="18">
                  <c:v>44434</c:v>
                </c:pt>
                <c:pt idx="19">
                  <c:v>44435</c:v>
                </c:pt>
                <c:pt idx="20">
                  <c:v>44438</c:v>
                </c:pt>
                <c:pt idx="21">
                  <c:v>44439</c:v>
                </c:pt>
                <c:pt idx="22">
                  <c:v>44440</c:v>
                </c:pt>
                <c:pt idx="23">
                  <c:v>44441</c:v>
                </c:pt>
                <c:pt idx="24">
                  <c:v>44442</c:v>
                </c:pt>
                <c:pt idx="25">
                  <c:v>44445</c:v>
                </c:pt>
                <c:pt idx="26">
                  <c:v>44446</c:v>
                </c:pt>
                <c:pt idx="27">
                  <c:v>44447</c:v>
                </c:pt>
                <c:pt idx="28">
                  <c:v>44448</c:v>
                </c:pt>
                <c:pt idx="29">
                  <c:v>44449</c:v>
                </c:pt>
              </c:numCache>
            </c:numRef>
          </c:cat>
          <c:val>
            <c:numRef>
              <c:f>'precio mayorista3'!$G$6:$G$35</c:f>
              <c:numCache>
                <c:formatCode>#,##0</c:formatCode>
                <c:ptCount val="30"/>
                <c:pt idx="0">
                  <c:v>7808.4415584415583</c:v>
                </c:pt>
                <c:pt idx="1">
                  <c:v>7666.0379999999996</c:v>
                </c:pt>
                <c:pt idx="2">
                  <c:v>7856.8792517006805</c:v>
                </c:pt>
                <c:pt idx="3">
                  <c:v>7531.7748917748913</c:v>
                </c:pt>
                <c:pt idx="4">
                  <c:v>7471.9029066171925</c:v>
                </c:pt>
                <c:pt idx="5">
                  <c:v>7859.7560975609758</c:v>
                </c:pt>
                <c:pt idx="6">
                  <c:v>7997.9141193595342</c:v>
                </c:pt>
                <c:pt idx="7">
                  <c:v>7816.1822079314043</c:v>
                </c:pt>
                <c:pt idx="8">
                  <c:v>8190.5670995670998</c:v>
                </c:pt>
                <c:pt idx="9">
                  <c:v>7826.2711864406783</c:v>
                </c:pt>
                <c:pt idx="10">
                  <c:v>7859.7560975609758</c:v>
                </c:pt>
                <c:pt idx="11">
                  <c:v>7575.36328125</c:v>
                </c:pt>
                <c:pt idx="12">
                  <c:v>7750</c:v>
                </c:pt>
                <c:pt idx="13">
                  <c:v>8643.3973268529771</c:v>
                </c:pt>
                <c:pt idx="14">
                  <c:v>9935.6936585365856</c:v>
                </c:pt>
                <c:pt idx="15">
                  <c:v>7970.3389830508477</c:v>
                </c:pt>
                <c:pt idx="16">
                  <c:v>9772.8671328671335</c:v>
                </c:pt>
                <c:pt idx="17">
                  <c:v>10462.616822429907</c:v>
                </c:pt>
                <c:pt idx="18">
                  <c:v>9060.5889014722543</c:v>
                </c:pt>
                <c:pt idx="19">
                  <c:v>9138.461538461539</c:v>
                </c:pt>
                <c:pt idx="20">
                  <c:v>8326.2711864406774</c:v>
                </c:pt>
                <c:pt idx="21">
                  <c:v>9500</c:v>
                </c:pt>
                <c:pt idx="22">
                  <c:v>10306.215722120658</c:v>
                </c:pt>
                <c:pt idx="23">
                  <c:v>9125.9541984732823</c:v>
                </c:pt>
                <c:pt idx="24">
                  <c:v>9138.461538461539</c:v>
                </c:pt>
                <c:pt idx="25">
                  <c:v>7719.5121951219517</c:v>
                </c:pt>
                <c:pt idx="26">
                  <c:v>8265.3061224489793</c:v>
                </c:pt>
                <c:pt idx="27">
                  <c:v>8270</c:v>
                </c:pt>
                <c:pt idx="28">
                  <c:v>8066.2426470588234</c:v>
                </c:pt>
                <c:pt idx="29">
                  <c:v>8127.918272937548</c:v>
                </c:pt>
              </c:numCache>
            </c:numRef>
          </c:val>
          <c:smooth val="0"/>
          <c:extLst>
            <c:ext xmlns:c16="http://schemas.microsoft.com/office/drawing/2014/chart" uri="{C3380CC4-5D6E-409C-BE32-E72D297353CC}">
              <c16:uniqueId val="{00000004-84A4-4A74-81F5-62FEAB258365}"/>
            </c:ext>
          </c:extLst>
        </c:ser>
        <c:ser>
          <c:idx val="5"/>
          <c:order val="5"/>
          <c:tx>
            <c:strRef>
              <c:f>'precio mayorista3'!$H$5</c:f>
              <c:strCache>
                <c:ptCount val="1"/>
                <c:pt idx="0">
                  <c:v>Macroferia Regional de Talca</c:v>
                </c:pt>
              </c:strCache>
            </c:strRef>
          </c:tx>
          <c:spPr>
            <a:ln w="28575" cap="rnd">
              <a:solidFill>
                <a:schemeClr val="accent6"/>
              </a:solidFill>
              <a:round/>
            </a:ln>
            <a:effectLst/>
          </c:spPr>
          <c:marker>
            <c:symbol val="circle"/>
            <c:size val="5"/>
          </c:marker>
          <c:cat>
            <c:numRef>
              <c:f>'precio mayorista3'!$B$6:$B$35</c:f>
              <c:numCache>
                <c:formatCode>m/d/yyyy</c:formatCode>
                <c:ptCount val="30"/>
                <c:pt idx="0">
                  <c:v>44410</c:v>
                </c:pt>
                <c:pt idx="1">
                  <c:v>44411</c:v>
                </c:pt>
                <c:pt idx="2">
                  <c:v>44412</c:v>
                </c:pt>
                <c:pt idx="3">
                  <c:v>44413</c:v>
                </c:pt>
                <c:pt idx="4">
                  <c:v>44414</c:v>
                </c:pt>
                <c:pt idx="5">
                  <c:v>44417</c:v>
                </c:pt>
                <c:pt idx="6">
                  <c:v>44418</c:v>
                </c:pt>
                <c:pt idx="7">
                  <c:v>44419</c:v>
                </c:pt>
                <c:pt idx="8">
                  <c:v>44420</c:v>
                </c:pt>
                <c:pt idx="9">
                  <c:v>44421</c:v>
                </c:pt>
                <c:pt idx="10">
                  <c:v>44424</c:v>
                </c:pt>
                <c:pt idx="11">
                  <c:v>44425</c:v>
                </c:pt>
                <c:pt idx="12">
                  <c:v>44426</c:v>
                </c:pt>
                <c:pt idx="13">
                  <c:v>44427</c:v>
                </c:pt>
                <c:pt idx="14">
                  <c:v>44428</c:v>
                </c:pt>
                <c:pt idx="15">
                  <c:v>44431</c:v>
                </c:pt>
                <c:pt idx="16">
                  <c:v>44432</c:v>
                </c:pt>
                <c:pt idx="17">
                  <c:v>44433</c:v>
                </c:pt>
                <c:pt idx="18">
                  <c:v>44434</c:v>
                </c:pt>
                <c:pt idx="19">
                  <c:v>44435</c:v>
                </c:pt>
                <c:pt idx="20">
                  <c:v>44438</c:v>
                </c:pt>
                <c:pt idx="21">
                  <c:v>44439</c:v>
                </c:pt>
                <c:pt idx="22">
                  <c:v>44440</c:v>
                </c:pt>
                <c:pt idx="23">
                  <c:v>44441</c:v>
                </c:pt>
                <c:pt idx="24">
                  <c:v>44442</c:v>
                </c:pt>
                <c:pt idx="25">
                  <c:v>44445</c:v>
                </c:pt>
                <c:pt idx="26">
                  <c:v>44446</c:v>
                </c:pt>
                <c:pt idx="27">
                  <c:v>44447</c:v>
                </c:pt>
                <c:pt idx="28">
                  <c:v>44448</c:v>
                </c:pt>
                <c:pt idx="29">
                  <c:v>44449</c:v>
                </c:pt>
              </c:numCache>
            </c:numRef>
          </c:cat>
          <c:val>
            <c:numRef>
              <c:f>'precio mayorista3'!$H$6:$H$35</c:f>
              <c:numCache>
                <c:formatCode>#,##0</c:formatCode>
                <c:ptCount val="30"/>
                <c:pt idx="0">
                  <c:v>7500</c:v>
                </c:pt>
                <c:pt idx="1">
                  <c:v>6000</c:v>
                </c:pt>
                <c:pt idx="2">
                  <c:v>6250</c:v>
                </c:pt>
                <c:pt idx="3">
                  <c:v>6000</c:v>
                </c:pt>
                <c:pt idx="4">
                  <c:v>6000</c:v>
                </c:pt>
                <c:pt idx="5">
                  <c:v>6000</c:v>
                </c:pt>
                <c:pt idx="6">
                  <c:v>6000</c:v>
                </c:pt>
                <c:pt idx="7">
                  <c:v>6000</c:v>
                </c:pt>
                <c:pt idx="8">
                  <c:v>6000</c:v>
                </c:pt>
                <c:pt idx="9">
                  <c:v>6000</c:v>
                </c:pt>
                <c:pt idx="10">
                  <c:v>6250</c:v>
                </c:pt>
                <c:pt idx="11">
                  <c:v>6000</c:v>
                </c:pt>
                <c:pt idx="12">
                  <c:v>6000</c:v>
                </c:pt>
                <c:pt idx="13">
                  <c:v>6000</c:v>
                </c:pt>
                <c:pt idx="14">
                  <c:v>7000</c:v>
                </c:pt>
                <c:pt idx="15">
                  <c:v>6500</c:v>
                </c:pt>
                <c:pt idx="16">
                  <c:v>8600</c:v>
                </c:pt>
                <c:pt idx="17">
                  <c:v>7285.7142857142853</c:v>
                </c:pt>
                <c:pt idx="19">
                  <c:v>9000</c:v>
                </c:pt>
                <c:pt idx="20">
                  <c:v>7750</c:v>
                </c:pt>
                <c:pt idx="21">
                  <c:v>7750</c:v>
                </c:pt>
                <c:pt idx="22">
                  <c:v>8000</c:v>
                </c:pt>
                <c:pt idx="23">
                  <c:v>8250</c:v>
                </c:pt>
                <c:pt idx="24">
                  <c:v>9000</c:v>
                </c:pt>
                <c:pt idx="25">
                  <c:v>9000</c:v>
                </c:pt>
                <c:pt idx="26">
                  <c:v>9000</c:v>
                </c:pt>
                <c:pt idx="27">
                  <c:v>10000</c:v>
                </c:pt>
                <c:pt idx="28">
                  <c:v>9500</c:v>
                </c:pt>
                <c:pt idx="29">
                  <c:v>9142.8571428571431</c:v>
                </c:pt>
              </c:numCache>
            </c:numRef>
          </c:val>
          <c:smooth val="0"/>
          <c:extLst>
            <c:ext xmlns:c16="http://schemas.microsoft.com/office/drawing/2014/chart" uri="{C3380CC4-5D6E-409C-BE32-E72D297353CC}">
              <c16:uniqueId val="{00000005-84A4-4A74-81F5-62FEAB258365}"/>
            </c:ext>
          </c:extLst>
        </c:ser>
        <c:ser>
          <c:idx val="6"/>
          <c:order val="6"/>
          <c:tx>
            <c:strRef>
              <c:f>'precio mayorista3'!$I$5</c:f>
              <c:strCache>
                <c:ptCount val="1"/>
                <c:pt idx="0">
                  <c:v>Terminal Hortofrutícola Agro Chillán</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mayorista3'!$B$6:$B$35</c:f>
              <c:numCache>
                <c:formatCode>m/d/yyyy</c:formatCode>
                <c:ptCount val="30"/>
                <c:pt idx="0">
                  <c:v>44410</c:v>
                </c:pt>
                <c:pt idx="1">
                  <c:v>44411</c:v>
                </c:pt>
                <c:pt idx="2">
                  <c:v>44412</c:v>
                </c:pt>
                <c:pt idx="3">
                  <c:v>44413</c:v>
                </c:pt>
                <c:pt idx="4">
                  <c:v>44414</c:v>
                </c:pt>
                <c:pt idx="5">
                  <c:v>44417</c:v>
                </c:pt>
                <c:pt idx="6">
                  <c:v>44418</c:v>
                </c:pt>
                <c:pt idx="7">
                  <c:v>44419</c:v>
                </c:pt>
                <c:pt idx="8">
                  <c:v>44420</c:v>
                </c:pt>
                <c:pt idx="9">
                  <c:v>44421</c:v>
                </c:pt>
                <c:pt idx="10">
                  <c:v>44424</c:v>
                </c:pt>
                <c:pt idx="11">
                  <c:v>44425</c:v>
                </c:pt>
                <c:pt idx="12">
                  <c:v>44426</c:v>
                </c:pt>
                <c:pt idx="13">
                  <c:v>44427</c:v>
                </c:pt>
                <c:pt idx="14">
                  <c:v>44428</c:v>
                </c:pt>
                <c:pt idx="15">
                  <c:v>44431</c:v>
                </c:pt>
                <c:pt idx="16">
                  <c:v>44432</c:v>
                </c:pt>
                <c:pt idx="17">
                  <c:v>44433</c:v>
                </c:pt>
                <c:pt idx="18">
                  <c:v>44434</c:v>
                </c:pt>
                <c:pt idx="19">
                  <c:v>44435</c:v>
                </c:pt>
                <c:pt idx="20">
                  <c:v>44438</c:v>
                </c:pt>
                <c:pt idx="21">
                  <c:v>44439</c:v>
                </c:pt>
                <c:pt idx="22">
                  <c:v>44440</c:v>
                </c:pt>
                <c:pt idx="23">
                  <c:v>44441</c:v>
                </c:pt>
                <c:pt idx="24">
                  <c:v>44442</c:v>
                </c:pt>
                <c:pt idx="25">
                  <c:v>44445</c:v>
                </c:pt>
                <c:pt idx="26">
                  <c:v>44446</c:v>
                </c:pt>
                <c:pt idx="27">
                  <c:v>44447</c:v>
                </c:pt>
                <c:pt idx="28">
                  <c:v>44448</c:v>
                </c:pt>
                <c:pt idx="29">
                  <c:v>44449</c:v>
                </c:pt>
              </c:numCache>
            </c:numRef>
          </c:cat>
          <c:val>
            <c:numRef>
              <c:f>'precio mayorista3'!$I$6:$I$35</c:f>
              <c:numCache>
                <c:formatCode>#,##0</c:formatCode>
                <c:ptCount val="30"/>
                <c:pt idx="0">
                  <c:v>6250</c:v>
                </c:pt>
                <c:pt idx="1">
                  <c:v>6250</c:v>
                </c:pt>
                <c:pt idx="2">
                  <c:v>6250</c:v>
                </c:pt>
                <c:pt idx="3">
                  <c:v>6250</c:v>
                </c:pt>
                <c:pt idx="4">
                  <c:v>6250</c:v>
                </c:pt>
                <c:pt idx="5">
                  <c:v>6250</c:v>
                </c:pt>
                <c:pt idx="6">
                  <c:v>6250</c:v>
                </c:pt>
                <c:pt idx="7">
                  <c:v>6250</c:v>
                </c:pt>
                <c:pt idx="8">
                  <c:v>6250</c:v>
                </c:pt>
                <c:pt idx="9">
                  <c:v>6250</c:v>
                </c:pt>
                <c:pt idx="10">
                  <c:v>7250</c:v>
                </c:pt>
                <c:pt idx="11">
                  <c:v>7250</c:v>
                </c:pt>
                <c:pt idx="12">
                  <c:v>6250</c:v>
                </c:pt>
                <c:pt idx="13">
                  <c:v>6250</c:v>
                </c:pt>
                <c:pt idx="15">
                  <c:v>7250</c:v>
                </c:pt>
                <c:pt idx="16">
                  <c:v>6250</c:v>
                </c:pt>
                <c:pt idx="17">
                  <c:v>6250</c:v>
                </c:pt>
                <c:pt idx="18">
                  <c:v>7250</c:v>
                </c:pt>
                <c:pt idx="19">
                  <c:v>6750</c:v>
                </c:pt>
                <c:pt idx="20">
                  <c:v>6750</c:v>
                </c:pt>
                <c:pt idx="22">
                  <c:v>6750</c:v>
                </c:pt>
                <c:pt idx="23">
                  <c:v>9750</c:v>
                </c:pt>
                <c:pt idx="24">
                  <c:v>7250</c:v>
                </c:pt>
                <c:pt idx="25">
                  <c:v>7250</c:v>
                </c:pt>
                <c:pt idx="26">
                  <c:v>9054</c:v>
                </c:pt>
                <c:pt idx="27">
                  <c:v>7250</c:v>
                </c:pt>
                <c:pt idx="28">
                  <c:v>7250</c:v>
                </c:pt>
                <c:pt idx="29">
                  <c:v>7750</c:v>
                </c:pt>
              </c:numCache>
            </c:numRef>
          </c:val>
          <c:smooth val="0"/>
          <c:extLst>
            <c:ext xmlns:c16="http://schemas.microsoft.com/office/drawing/2014/chart" uri="{C3380CC4-5D6E-409C-BE32-E72D297353CC}">
              <c16:uniqueId val="{00000006-84A4-4A74-81F5-62FEAB258365}"/>
            </c:ext>
          </c:extLst>
        </c:ser>
        <c:ser>
          <c:idx val="7"/>
          <c:order val="7"/>
          <c:tx>
            <c:strRef>
              <c:f>'precio mayorista3'!$J$5</c:f>
              <c:strCache>
                <c:ptCount val="1"/>
                <c:pt idx="0">
                  <c:v>Vega Monumental Concepción</c:v>
                </c:pt>
              </c:strCache>
            </c:strRef>
          </c:tx>
          <c:spPr>
            <a:ln w="28575" cap="rnd">
              <a:solidFill>
                <a:schemeClr val="accent2">
                  <a:lumMod val="60000"/>
                </a:schemeClr>
              </a:solidFill>
              <a:round/>
            </a:ln>
            <a:effectLst/>
          </c:spPr>
          <c:marker>
            <c:symbol val="circle"/>
            <c:size val="5"/>
            <c:spPr>
              <a:solidFill>
                <a:schemeClr val="accent2">
                  <a:lumMod val="50000"/>
                </a:schemeClr>
              </a:solidFill>
              <a:ln>
                <a:noFill/>
              </a:ln>
            </c:spPr>
          </c:marker>
          <c:cat>
            <c:numRef>
              <c:f>'precio mayorista3'!$B$6:$B$35</c:f>
              <c:numCache>
                <c:formatCode>m/d/yyyy</c:formatCode>
                <c:ptCount val="30"/>
                <c:pt idx="0">
                  <c:v>44410</c:v>
                </c:pt>
                <c:pt idx="1">
                  <c:v>44411</c:v>
                </c:pt>
                <c:pt idx="2">
                  <c:v>44412</c:v>
                </c:pt>
                <c:pt idx="3">
                  <c:v>44413</c:v>
                </c:pt>
                <c:pt idx="4">
                  <c:v>44414</c:v>
                </c:pt>
                <c:pt idx="5">
                  <c:v>44417</c:v>
                </c:pt>
                <c:pt idx="6">
                  <c:v>44418</c:v>
                </c:pt>
                <c:pt idx="7">
                  <c:v>44419</c:v>
                </c:pt>
                <c:pt idx="8">
                  <c:v>44420</c:v>
                </c:pt>
                <c:pt idx="9">
                  <c:v>44421</c:v>
                </c:pt>
                <c:pt idx="10">
                  <c:v>44424</c:v>
                </c:pt>
                <c:pt idx="11">
                  <c:v>44425</c:v>
                </c:pt>
                <c:pt idx="12">
                  <c:v>44426</c:v>
                </c:pt>
                <c:pt idx="13">
                  <c:v>44427</c:v>
                </c:pt>
                <c:pt idx="14">
                  <c:v>44428</c:v>
                </c:pt>
                <c:pt idx="15">
                  <c:v>44431</c:v>
                </c:pt>
                <c:pt idx="16">
                  <c:v>44432</c:v>
                </c:pt>
                <c:pt idx="17">
                  <c:v>44433</c:v>
                </c:pt>
                <c:pt idx="18">
                  <c:v>44434</c:v>
                </c:pt>
                <c:pt idx="19">
                  <c:v>44435</c:v>
                </c:pt>
                <c:pt idx="20">
                  <c:v>44438</c:v>
                </c:pt>
                <c:pt idx="21">
                  <c:v>44439</c:v>
                </c:pt>
                <c:pt idx="22">
                  <c:v>44440</c:v>
                </c:pt>
                <c:pt idx="23">
                  <c:v>44441</c:v>
                </c:pt>
                <c:pt idx="24">
                  <c:v>44442</c:v>
                </c:pt>
                <c:pt idx="25">
                  <c:v>44445</c:v>
                </c:pt>
                <c:pt idx="26">
                  <c:v>44446</c:v>
                </c:pt>
                <c:pt idx="27">
                  <c:v>44447</c:v>
                </c:pt>
                <c:pt idx="28">
                  <c:v>44448</c:v>
                </c:pt>
                <c:pt idx="29">
                  <c:v>44449</c:v>
                </c:pt>
              </c:numCache>
            </c:numRef>
          </c:cat>
          <c:val>
            <c:numRef>
              <c:f>'precio mayorista3'!$J$6:$J$35</c:f>
              <c:numCache>
                <c:formatCode>#,##0</c:formatCode>
                <c:ptCount val="30"/>
                <c:pt idx="8">
                  <c:v>7500</c:v>
                </c:pt>
                <c:pt idx="9">
                  <c:v>7250</c:v>
                </c:pt>
                <c:pt idx="11">
                  <c:v>8250</c:v>
                </c:pt>
                <c:pt idx="13">
                  <c:v>8250</c:v>
                </c:pt>
                <c:pt idx="14">
                  <c:v>8250</c:v>
                </c:pt>
                <c:pt idx="16">
                  <c:v>8250</c:v>
                </c:pt>
                <c:pt idx="17">
                  <c:v>7750</c:v>
                </c:pt>
                <c:pt idx="18">
                  <c:v>8250</c:v>
                </c:pt>
                <c:pt idx="19">
                  <c:v>8250</c:v>
                </c:pt>
                <c:pt idx="21">
                  <c:v>8250</c:v>
                </c:pt>
                <c:pt idx="22">
                  <c:v>8250</c:v>
                </c:pt>
                <c:pt idx="23">
                  <c:v>9000</c:v>
                </c:pt>
                <c:pt idx="26">
                  <c:v>8250</c:v>
                </c:pt>
                <c:pt idx="27">
                  <c:v>8250</c:v>
                </c:pt>
                <c:pt idx="28">
                  <c:v>8250</c:v>
                </c:pt>
                <c:pt idx="29">
                  <c:v>8250</c:v>
                </c:pt>
              </c:numCache>
            </c:numRef>
          </c:val>
          <c:smooth val="0"/>
          <c:extLst>
            <c:ext xmlns:c16="http://schemas.microsoft.com/office/drawing/2014/chart" uri="{C3380CC4-5D6E-409C-BE32-E72D297353CC}">
              <c16:uniqueId val="{00000007-84A4-4A74-81F5-62FEAB258365}"/>
            </c:ext>
          </c:extLst>
        </c:ser>
        <c:ser>
          <c:idx val="8"/>
          <c:order val="8"/>
          <c:tx>
            <c:strRef>
              <c:f>'precio mayorista3'!$K$5</c:f>
              <c:strCache>
                <c:ptCount val="1"/>
                <c:pt idx="0">
                  <c:v>Vega Modelo de Temuco</c:v>
                </c:pt>
              </c:strCache>
            </c:strRef>
          </c:tx>
          <c:spPr>
            <a:ln>
              <a:solidFill>
                <a:schemeClr val="accent3">
                  <a:lumMod val="50000"/>
                </a:schemeClr>
              </a:solidFill>
            </a:ln>
          </c:spPr>
          <c:marker>
            <c:symbol val="circle"/>
            <c:size val="5"/>
            <c:spPr>
              <a:solidFill>
                <a:schemeClr val="accent3">
                  <a:lumMod val="50000"/>
                </a:schemeClr>
              </a:solidFill>
              <a:ln>
                <a:noFill/>
              </a:ln>
            </c:spPr>
          </c:marker>
          <c:cat>
            <c:numRef>
              <c:f>'precio mayorista3'!$B$6:$B$35</c:f>
              <c:numCache>
                <c:formatCode>m/d/yyyy</c:formatCode>
                <c:ptCount val="30"/>
                <c:pt idx="0">
                  <c:v>44410</c:v>
                </c:pt>
                <c:pt idx="1">
                  <c:v>44411</c:v>
                </c:pt>
                <c:pt idx="2">
                  <c:v>44412</c:v>
                </c:pt>
                <c:pt idx="3">
                  <c:v>44413</c:v>
                </c:pt>
                <c:pt idx="4">
                  <c:v>44414</c:v>
                </c:pt>
                <c:pt idx="5">
                  <c:v>44417</c:v>
                </c:pt>
                <c:pt idx="6">
                  <c:v>44418</c:v>
                </c:pt>
                <c:pt idx="7">
                  <c:v>44419</c:v>
                </c:pt>
                <c:pt idx="8">
                  <c:v>44420</c:v>
                </c:pt>
                <c:pt idx="9">
                  <c:v>44421</c:v>
                </c:pt>
                <c:pt idx="10">
                  <c:v>44424</c:v>
                </c:pt>
                <c:pt idx="11">
                  <c:v>44425</c:v>
                </c:pt>
                <c:pt idx="12">
                  <c:v>44426</c:v>
                </c:pt>
                <c:pt idx="13">
                  <c:v>44427</c:v>
                </c:pt>
                <c:pt idx="14">
                  <c:v>44428</c:v>
                </c:pt>
                <c:pt idx="15">
                  <c:v>44431</c:v>
                </c:pt>
                <c:pt idx="16">
                  <c:v>44432</c:v>
                </c:pt>
                <c:pt idx="17">
                  <c:v>44433</c:v>
                </c:pt>
                <c:pt idx="18">
                  <c:v>44434</c:v>
                </c:pt>
                <c:pt idx="19">
                  <c:v>44435</c:v>
                </c:pt>
                <c:pt idx="20">
                  <c:v>44438</c:v>
                </c:pt>
                <c:pt idx="21">
                  <c:v>44439</c:v>
                </c:pt>
                <c:pt idx="22">
                  <c:v>44440</c:v>
                </c:pt>
                <c:pt idx="23">
                  <c:v>44441</c:v>
                </c:pt>
                <c:pt idx="24">
                  <c:v>44442</c:v>
                </c:pt>
                <c:pt idx="25">
                  <c:v>44445</c:v>
                </c:pt>
                <c:pt idx="26">
                  <c:v>44446</c:v>
                </c:pt>
                <c:pt idx="27">
                  <c:v>44447</c:v>
                </c:pt>
                <c:pt idx="28">
                  <c:v>44448</c:v>
                </c:pt>
                <c:pt idx="29">
                  <c:v>44449</c:v>
                </c:pt>
              </c:numCache>
            </c:numRef>
          </c:cat>
          <c:val>
            <c:numRef>
              <c:f>'precio mayorista3'!$K$6:$K$35</c:f>
              <c:numCache>
                <c:formatCode>#,##0</c:formatCode>
                <c:ptCount val="30"/>
                <c:pt idx="0">
                  <c:v>7017.6785714285716</c:v>
                </c:pt>
                <c:pt idx="1">
                  <c:v>6500</c:v>
                </c:pt>
                <c:pt idx="2">
                  <c:v>7000</c:v>
                </c:pt>
                <c:pt idx="3">
                  <c:v>6695.652173913043</c:v>
                </c:pt>
                <c:pt idx="4">
                  <c:v>6499.6923076923076</c:v>
                </c:pt>
                <c:pt idx="5">
                  <c:v>6522.818181818182</c:v>
                </c:pt>
                <c:pt idx="6">
                  <c:v>6587.6315789473683</c:v>
                </c:pt>
                <c:pt idx="7">
                  <c:v>6686.1627906976746</c:v>
                </c:pt>
                <c:pt idx="8">
                  <c:v>6707.787610619469</c:v>
                </c:pt>
                <c:pt idx="9">
                  <c:v>6700</c:v>
                </c:pt>
                <c:pt idx="10">
                  <c:v>6533.333333333333</c:v>
                </c:pt>
                <c:pt idx="11">
                  <c:v>6777.7777777777774</c:v>
                </c:pt>
                <c:pt idx="12">
                  <c:v>6666.666666666667</c:v>
                </c:pt>
                <c:pt idx="13">
                  <c:v>6828.5714285714284</c:v>
                </c:pt>
                <c:pt idx="14">
                  <c:v>6800</c:v>
                </c:pt>
                <c:pt idx="15">
                  <c:v>7263.5698924731187</c:v>
                </c:pt>
                <c:pt idx="16">
                  <c:v>7736.8421052631575</c:v>
                </c:pt>
                <c:pt idx="17">
                  <c:v>7220.14</c:v>
                </c:pt>
                <c:pt idx="18">
                  <c:v>7166.4027777777774</c:v>
                </c:pt>
                <c:pt idx="19">
                  <c:v>7048.6097560975613</c:v>
                </c:pt>
                <c:pt idx="20">
                  <c:v>7769.2307692307695</c:v>
                </c:pt>
                <c:pt idx="21">
                  <c:v>7750</c:v>
                </c:pt>
                <c:pt idx="22">
                  <c:v>7833.333333333333</c:v>
                </c:pt>
                <c:pt idx="23">
                  <c:v>7800</c:v>
                </c:pt>
                <c:pt idx="24">
                  <c:v>7800</c:v>
                </c:pt>
                <c:pt idx="25">
                  <c:v>7703.125</c:v>
                </c:pt>
                <c:pt idx="26">
                  <c:v>9000</c:v>
                </c:pt>
                <c:pt idx="27">
                  <c:v>8458</c:v>
                </c:pt>
                <c:pt idx="28">
                  <c:v>7414.6341463414637</c:v>
                </c:pt>
                <c:pt idx="29">
                  <c:v>7645.0161290322585</c:v>
                </c:pt>
              </c:numCache>
            </c:numRef>
          </c:val>
          <c:smooth val="0"/>
          <c:extLst>
            <c:ext xmlns:c16="http://schemas.microsoft.com/office/drawing/2014/chart" uri="{C3380CC4-5D6E-409C-BE32-E72D297353CC}">
              <c16:uniqueId val="{00000008-84A4-4A74-81F5-62FEAB258365}"/>
            </c:ext>
          </c:extLst>
        </c:ser>
        <c:ser>
          <c:idx val="9"/>
          <c:order val="9"/>
          <c:tx>
            <c:strRef>
              <c:f>'precio mayorista3'!$L$5</c:f>
              <c:strCache>
                <c:ptCount val="1"/>
                <c:pt idx="0">
                  <c:v>Feria Lagunitas de Puerto Montt</c:v>
                </c:pt>
              </c:strCache>
            </c:strRef>
          </c:tx>
          <c:marker>
            <c:symbol val="circle"/>
            <c:size val="5"/>
          </c:marker>
          <c:cat>
            <c:numRef>
              <c:f>'precio mayorista3'!$B$6:$B$35</c:f>
              <c:numCache>
                <c:formatCode>m/d/yyyy</c:formatCode>
                <c:ptCount val="30"/>
                <c:pt idx="0">
                  <c:v>44410</c:v>
                </c:pt>
                <c:pt idx="1">
                  <c:v>44411</c:v>
                </c:pt>
                <c:pt idx="2">
                  <c:v>44412</c:v>
                </c:pt>
                <c:pt idx="3">
                  <c:v>44413</c:v>
                </c:pt>
                <c:pt idx="4">
                  <c:v>44414</c:v>
                </c:pt>
                <c:pt idx="5">
                  <c:v>44417</c:v>
                </c:pt>
                <c:pt idx="6">
                  <c:v>44418</c:v>
                </c:pt>
                <c:pt idx="7">
                  <c:v>44419</c:v>
                </c:pt>
                <c:pt idx="8">
                  <c:v>44420</c:v>
                </c:pt>
                <c:pt idx="9">
                  <c:v>44421</c:v>
                </c:pt>
                <c:pt idx="10">
                  <c:v>44424</c:v>
                </c:pt>
                <c:pt idx="11">
                  <c:v>44425</c:v>
                </c:pt>
                <c:pt idx="12">
                  <c:v>44426</c:v>
                </c:pt>
                <c:pt idx="13">
                  <c:v>44427</c:v>
                </c:pt>
                <c:pt idx="14">
                  <c:v>44428</c:v>
                </c:pt>
                <c:pt idx="15">
                  <c:v>44431</c:v>
                </c:pt>
                <c:pt idx="16">
                  <c:v>44432</c:v>
                </c:pt>
                <c:pt idx="17">
                  <c:v>44433</c:v>
                </c:pt>
                <c:pt idx="18">
                  <c:v>44434</c:v>
                </c:pt>
                <c:pt idx="19">
                  <c:v>44435</c:v>
                </c:pt>
                <c:pt idx="20">
                  <c:v>44438</c:v>
                </c:pt>
                <c:pt idx="21">
                  <c:v>44439</c:v>
                </c:pt>
                <c:pt idx="22">
                  <c:v>44440</c:v>
                </c:pt>
                <c:pt idx="23">
                  <c:v>44441</c:v>
                </c:pt>
                <c:pt idx="24">
                  <c:v>44442</c:v>
                </c:pt>
                <c:pt idx="25">
                  <c:v>44445</c:v>
                </c:pt>
                <c:pt idx="26">
                  <c:v>44446</c:v>
                </c:pt>
                <c:pt idx="27">
                  <c:v>44447</c:v>
                </c:pt>
                <c:pt idx="28">
                  <c:v>44448</c:v>
                </c:pt>
                <c:pt idx="29">
                  <c:v>44449</c:v>
                </c:pt>
              </c:numCache>
            </c:numRef>
          </c:cat>
          <c:val>
            <c:numRef>
              <c:f>'precio mayorista3'!$L$6:$L$35</c:f>
              <c:numCache>
                <c:formatCode>#,##0</c:formatCode>
                <c:ptCount val="30"/>
                <c:pt idx="0">
                  <c:v>8000</c:v>
                </c:pt>
                <c:pt idx="1">
                  <c:v>7750</c:v>
                </c:pt>
                <c:pt idx="2">
                  <c:v>7500</c:v>
                </c:pt>
                <c:pt idx="3">
                  <c:v>7750</c:v>
                </c:pt>
                <c:pt idx="4">
                  <c:v>7500</c:v>
                </c:pt>
                <c:pt idx="5">
                  <c:v>7000</c:v>
                </c:pt>
                <c:pt idx="6">
                  <c:v>7250</c:v>
                </c:pt>
                <c:pt idx="7">
                  <c:v>7233</c:v>
                </c:pt>
                <c:pt idx="9">
                  <c:v>7250</c:v>
                </c:pt>
                <c:pt idx="10">
                  <c:v>7200</c:v>
                </c:pt>
                <c:pt idx="11">
                  <c:v>7250</c:v>
                </c:pt>
                <c:pt idx="12">
                  <c:v>7233</c:v>
                </c:pt>
                <c:pt idx="13">
                  <c:v>7250</c:v>
                </c:pt>
                <c:pt idx="14">
                  <c:v>7500</c:v>
                </c:pt>
                <c:pt idx="16">
                  <c:v>7000</c:v>
                </c:pt>
                <c:pt idx="17">
                  <c:v>7000</c:v>
                </c:pt>
                <c:pt idx="18">
                  <c:v>7000</c:v>
                </c:pt>
                <c:pt idx="19">
                  <c:v>7000</c:v>
                </c:pt>
                <c:pt idx="20">
                  <c:v>7000</c:v>
                </c:pt>
                <c:pt idx="21">
                  <c:v>7625</c:v>
                </c:pt>
                <c:pt idx="22">
                  <c:v>7500</c:v>
                </c:pt>
                <c:pt idx="24">
                  <c:v>7250</c:v>
                </c:pt>
                <c:pt idx="26">
                  <c:v>7250</c:v>
                </c:pt>
                <c:pt idx="27">
                  <c:v>7233</c:v>
                </c:pt>
                <c:pt idx="28">
                  <c:v>7250</c:v>
                </c:pt>
                <c:pt idx="29">
                  <c:v>7250</c:v>
                </c:pt>
              </c:numCache>
            </c:numRef>
          </c:val>
          <c:smooth val="0"/>
          <c:extLst>
            <c:ext xmlns:c16="http://schemas.microsoft.com/office/drawing/2014/chart" uri="{C3380CC4-5D6E-409C-BE32-E72D297353CC}">
              <c16:uniqueId val="{00000009-84A4-4A74-81F5-62FEAB258365}"/>
            </c:ext>
          </c:extLst>
        </c:ser>
        <c:dLbls>
          <c:showLegendKey val="0"/>
          <c:showVal val="0"/>
          <c:showCatName val="0"/>
          <c:showSerName val="0"/>
          <c:showPercent val="0"/>
          <c:showBubbleSize val="0"/>
        </c:dLbls>
        <c:marker val="1"/>
        <c:smooth val="0"/>
        <c:axId val="-2140123528"/>
        <c:axId val="-2140127560"/>
      </c:lineChart>
      <c:dateAx>
        <c:axId val="-2140123528"/>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40127560"/>
        <c:crosses val="autoZero"/>
        <c:auto val="1"/>
        <c:lblOffset val="100"/>
        <c:baseTimeUnit val="days"/>
      </c:dateAx>
      <c:valAx>
        <c:axId val="-2140127560"/>
        <c:scaling>
          <c:orientation val="minMax"/>
          <c:min val="4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 $ / saco de 25 kg</a:t>
                </a:r>
              </a:p>
            </c:rich>
          </c:tx>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40123528"/>
        <c:crosses val="autoZero"/>
        <c:crossBetween val="between"/>
      </c:valAx>
      <c:spPr>
        <a:noFill/>
        <a:ln w="25400">
          <a:noFill/>
        </a:ln>
      </c:spPr>
    </c:plotArea>
    <c:legend>
      <c:legendPos val="r"/>
      <c:layout>
        <c:manualLayout>
          <c:xMode val="edge"/>
          <c:yMode val="edge"/>
          <c:x val="0.837761861688193"/>
          <c:y val="7.3199066197127405E-2"/>
          <c:w val="0.15849548467458499"/>
          <c:h val="0.91942441868133296"/>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4. Precio</a:t>
            </a:r>
            <a:r>
              <a:rPr lang="en-US" baseline="0"/>
              <a:t> promedio mensual </a:t>
            </a:r>
            <a:r>
              <a:rPr lang="en-US"/>
              <a:t>de papa en supermercados,</a:t>
            </a:r>
            <a:r>
              <a:rPr lang="en-US" baseline="0"/>
              <a:t> </a:t>
            </a:r>
            <a:r>
              <a:rPr lang="en-US"/>
              <a:t>ferias libres y mercados</a:t>
            </a:r>
            <a:r>
              <a:rPr lang="en-US" baseline="0"/>
              <a:t> m</a:t>
            </a:r>
            <a:r>
              <a:rPr lang="en-US"/>
              <a:t>ayoristas de Santiago</a:t>
            </a:r>
          </a:p>
        </c:rich>
      </c:tx>
      <c:overlay val="0"/>
      <c:spPr>
        <a:noFill/>
        <a:ln w="25400">
          <a:noFill/>
        </a:ln>
      </c:spPr>
    </c:title>
    <c:autoTitleDeleted val="0"/>
    <c:plotArea>
      <c:layout>
        <c:manualLayout>
          <c:layoutTarget val="inner"/>
          <c:xMode val="edge"/>
          <c:yMode val="edge"/>
          <c:x val="9.1605927784310884E-2"/>
          <c:y val="0.1299250018057897"/>
          <c:w val="0.89511068041407305"/>
          <c:h val="0.70045119809664103"/>
        </c:manualLayout>
      </c:layout>
      <c:lineChart>
        <c:grouping val="standard"/>
        <c:varyColors val="0"/>
        <c:ser>
          <c:idx val="0"/>
          <c:order val="0"/>
          <c:tx>
            <c:strRef>
              <c:f>'precio minorista'!$D$24</c:f>
              <c:strCache>
                <c:ptCount val="1"/>
                <c:pt idx="0">
                  <c:v>Supermercados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'precio minorista'!$C$25:$C$43</c:f>
              <c:numCache>
                <c:formatCode>mmm\-yy</c:formatCode>
                <c:ptCount val="1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numCache>
            </c:numRef>
          </c:cat>
          <c:val>
            <c:numRef>
              <c:f>'precio minorista'!$D$25:$D$43</c:f>
              <c:numCache>
                <c:formatCode>#,##0</c:formatCode>
                <c:ptCount val="19"/>
                <c:pt idx="0">
                  <c:v>1162.7142857142858</c:v>
                </c:pt>
                <c:pt idx="1">
                  <c:v>1198.5</c:v>
                </c:pt>
                <c:pt idx="2">
                  <c:v>1190</c:v>
                </c:pt>
                <c:pt idx="3">
                  <c:v>1184.5</c:v>
                </c:pt>
                <c:pt idx="4">
                  <c:v>1116.1666666666667</c:v>
                </c:pt>
                <c:pt idx="5">
                  <c:v>1141.8</c:v>
                </c:pt>
                <c:pt idx="6">
                  <c:v>1171.8</c:v>
                </c:pt>
                <c:pt idx="7">
                  <c:v>1139.5</c:v>
                </c:pt>
                <c:pt idx="8">
                  <c:v>1190.9000000000001</c:v>
                </c:pt>
                <c:pt idx="9">
                  <c:v>1229</c:v>
                </c:pt>
                <c:pt idx="10">
                  <c:v>1237.625</c:v>
                </c:pt>
                <c:pt idx="11">
                  <c:v>1291</c:v>
                </c:pt>
                <c:pt idx="12">
                  <c:v>1287.125</c:v>
                </c:pt>
                <c:pt idx="13">
                  <c:v>1286</c:v>
                </c:pt>
                <c:pt idx="14">
                  <c:v>1287.0999999999999</c:v>
                </c:pt>
                <c:pt idx="15">
                  <c:v>1256.875</c:v>
                </c:pt>
                <c:pt idx="16">
                  <c:v>1232.625</c:v>
                </c:pt>
                <c:pt idx="17">
                  <c:v>1228.0999999999999</c:v>
                </c:pt>
                <c:pt idx="18">
                  <c:v>1240.5</c:v>
                </c:pt>
              </c:numCache>
            </c:numRef>
          </c:val>
          <c:smooth val="0"/>
          <c:extLst>
            <c:ext xmlns:c16="http://schemas.microsoft.com/office/drawing/2014/chart" uri="{C3380CC4-5D6E-409C-BE32-E72D297353CC}">
              <c16:uniqueId val="{00000000-6F61-4ACB-B369-FCA69C601BD7}"/>
            </c:ext>
          </c:extLst>
        </c:ser>
        <c:ser>
          <c:idx val="1"/>
          <c:order val="1"/>
          <c:tx>
            <c:strRef>
              <c:f>'precio minorista'!$E$24</c:f>
              <c:strCache>
                <c:ptCount val="1"/>
                <c:pt idx="0">
                  <c:v>Ferias libres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'precio minorista'!$C$25:$C$43</c:f>
              <c:numCache>
                <c:formatCode>mmm\-yy</c:formatCode>
                <c:ptCount val="1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numCache>
            </c:numRef>
          </c:cat>
          <c:val>
            <c:numRef>
              <c:f>'precio minorista'!$E$25:$E$43</c:f>
              <c:numCache>
                <c:formatCode>#,##0</c:formatCode>
                <c:ptCount val="19"/>
                <c:pt idx="0">
                  <c:v>503.375</c:v>
                </c:pt>
                <c:pt idx="1">
                  <c:v>516.25</c:v>
                </c:pt>
                <c:pt idx="2">
                  <c:v>544.625</c:v>
                </c:pt>
                <c:pt idx="3">
                  <c:v>513.77777777777783</c:v>
                </c:pt>
                <c:pt idx="4">
                  <c:v>484.375</c:v>
                </c:pt>
                <c:pt idx="5">
                  <c:v>513.70000000000005</c:v>
                </c:pt>
                <c:pt idx="6">
                  <c:v>470.125</c:v>
                </c:pt>
                <c:pt idx="7">
                  <c:v>575.875</c:v>
                </c:pt>
                <c:pt idx="8">
                  <c:v>532.29999999999995</c:v>
                </c:pt>
                <c:pt idx="9">
                  <c:v>576.625</c:v>
                </c:pt>
                <c:pt idx="10">
                  <c:v>666.5</c:v>
                </c:pt>
                <c:pt idx="11">
                  <c:v>704.3</c:v>
                </c:pt>
                <c:pt idx="12">
                  <c:v>604.125</c:v>
                </c:pt>
                <c:pt idx="13">
                  <c:v>554.625</c:v>
                </c:pt>
                <c:pt idx="14">
                  <c:v>526.70000000000005</c:v>
                </c:pt>
                <c:pt idx="15">
                  <c:v>518.125</c:v>
                </c:pt>
                <c:pt idx="16">
                  <c:v>497.25</c:v>
                </c:pt>
                <c:pt idx="17">
                  <c:v>561.9</c:v>
                </c:pt>
                <c:pt idx="18">
                  <c:v>580.125</c:v>
                </c:pt>
              </c:numCache>
            </c:numRef>
          </c:val>
          <c:smooth val="0"/>
          <c:extLst>
            <c:ext xmlns:c16="http://schemas.microsoft.com/office/drawing/2014/chart" uri="{C3380CC4-5D6E-409C-BE32-E72D297353CC}">
              <c16:uniqueId val="{00000001-6F61-4ACB-B369-FCA69C601BD7}"/>
            </c:ext>
          </c:extLst>
        </c:ser>
        <c:ser>
          <c:idx val="2"/>
          <c:order val="2"/>
          <c:tx>
            <c:strRef>
              <c:f>'precio minorista'!$F$24</c:f>
              <c:strCache>
                <c:ptCount val="1"/>
                <c:pt idx="0">
                  <c:v>Mayorista</c:v>
                </c:pt>
              </c:strCache>
            </c:strRef>
          </c:tx>
          <c:spPr>
            <a:ln>
              <a:solidFill>
                <a:schemeClr val="accent3">
                  <a:lumMod val="75000"/>
                </a:schemeClr>
              </a:solidFill>
            </a:ln>
          </c:spPr>
          <c:marker>
            <c:symbol val="circle"/>
            <c:size val="5"/>
            <c:spPr>
              <a:solidFill>
                <a:schemeClr val="accent3">
                  <a:lumMod val="75000"/>
                </a:schemeClr>
              </a:solidFill>
              <a:ln>
                <a:noFill/>
              </a:ln>
            </c:spPr>
          </c:marker>
          <c:cat>
            <c:numRef>
              <c:f>'precio minorista'!$C$25:$C$43</c:f>
              <c:numCache>
                <c:formatCode>mmm\-yy</c:formatCode>
                <c:ptCount val="19"/>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pt idx="12">
                  <c:v>44228</c:v>
                </c:pt>
                <c:pt idx="13">
                  <c:v>44256</c:v>
                </c:pt>
                <c:pt idx="14">
                  <c:v>44287</c:v>
                </c:pt>
                <c:pt idx="15">
                  <c:v>44317</c:v>
                </c:pt>
                <c:pt idx="16">
                  <c:v>44348</c:v>
                </c:pt>
                <c:pt idx="17">
                  <c:v>44378</c:v>
                </c:pt>
                <c:pt idx="18">
                  <c:v>44409</c:v>
                </c:pt>
              </c:numCache>
            </c:numRef>
          </c:cat>
          <c:val>
            <c:numRef>
              <c:f>'precio minorista'!$F$25:$F$43</c:f>
              <c:numCache>
                <c:formatCode>#,##0</c:formatCode>
                <c:ptCount val="19"/>
                <c:pt idx="0">
                  <c:v>257.10561497685029</c:v>
                </c:pt>
                <c:pt idx="1">
                  <c:v>301.11234695811487</c:v>
                </c:pt>
                <c:pt idx="2">
                  <c:v>269.38833516292453</c:v>
                </c:pt>
                <c:pt idx="3">
                  <c:v>240.82604712287619</c:v>
                </c:pt>
                <c:pt idx="4">
                  <c:v>250.29563740120037</c:v>
                </c:pt>
                <c:pt idx="5">
                  <c:v>255.34592645133128</c:v>
                </c:pt>
                <c:pt idx="6">
                  <c:v>253.78911536654132</c:v>
                </c:pt>
                <c:pt idx="7">
                  <c:v>336.43560107987935</c:v>
                </c:pt>
                <c:pt idx="8">
                  <c:v>310.89990321875683</c:v>
                </c:pt>
                <c:pt idx="9">
                  <c:v>390.61699233492857</c:v>
                </c:pt>
                <c:pt idx="10">
                  <c:v>445.28231992766968</c:v>
                </c:pt>
                <c:pt idx="11">
                  <c:v>395.65468534227659</c:v>
                </c:pt>
                <c:pt idx="12">
                  <c:v>263.17300528670194</c:v>
                </c:pt>
                <c:pt idx="13">
                  <c:v>256.40643221524988</c:v>
                </c:pt>
                <c:pt idx="14">
                  <c:v>265.03741385116177</c:v>
                </c:pt>
                <c:pt idx="15">
                  <c:v>251.32902228458627</c:v>
                </c:pt>
                <c:pt idx="16">
                  <c:v>263.5435216626459</c:v>
                </c:pt>
                <c:pt idx="17">
                  <c:v>308.49031780310776</c:v>
                </c:pt>
                <c:pt idx="18">
                  <c:v>338.04290322298868</c:v>
                </c:pt>
              </c:numCache>
            </c:numRef>
          </c:val>
          <c:smooth val="0"/>
          <c:extLst>
            <c:ext xmlns:c16="http://schemas.microsoft.com/office/drawing/2014/chart" uri="{C3380CC4-5D6E-409C-BE32-E72D297353CC}">
              <c16:uniqueId val="{00000000-3867-4276-9CA8-7607282547A9}"/>
            </c:ext>
          </c:extLst>
        </c:ser>
        <c:dLbls>
          <c:showLegendKey val="0"/>
          <c:showVal val="0"/>
          <c:showCatName val="0"/>
          <c:showSerName val="0"/>
          <c:showPercent val="0"/>
          <c:showBubbleSize val="0"/>
        </c:dLbls>
        <c:marker val="1"/>
        <c:smooth val="0"/>
        <c:axId val="-2124465208"/>
        <c:axId val="-2124462008"/>
      </c:lineChart>
      <c:dateAx>
        <c:axId val="-2124465208"/>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462008"/>
        <c:crosses val="autoZero"/>
        <c:auto val="1"/>
        <c:lblOffset val="100"/>
        <c:baseTimeUnit val="months"/>
        <c:majorUnit val="2"/>
        <c:majorTimeUnit val="months"/>
      </c:dateAx>
      <c:valAx>
        <c:axId val="-2124462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Precio ($ / kilo con IVA)</a:t>
                </a:r>
              </a:p>
            </c:rich>
          </c:tx>
          <c:overlay val="0"/>
          <c:spPr>
            <a:noFill/>
            <a:ln w="25400">
              <a:noFill/>
            </a:ln>
          </c:spPr>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465208"/>
        <c:crosses val="autoZero"/>
        <c:crossBetween val="between"/>
      </c:valAx>
      <c:spPr>
        <a:noFill/>
        <a:ln w="25400">
          <a:noFill/>
        </a:ln>
      </c:spPr>
    </c:plotArea>
    <c:legend>
      <c:legendPos val="r"/>
      <c:layout>
        <c:manualLayout>
          <c:xMode val="edge"/>
          <c:yMode val="edge"/>
          <c:x val="0.24493576013761695"/>
          <c:y val="0.91594302730203492"/>
          <c:w val="0.54367998404441631"/>
          <c:h val="8.4056972697965124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5. Precio semanal a consumidor de papa en supermercados según región</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29155156076802"/>
          <c:y val="0.129118657465114"/>
          <c:w val="0.83219259440645876"/>
          <c:h val="0.66729557453966903"/>
        </c:manualLayout>
      </c:layout>
      <c:lineChart>
        <c:grouping val="standard"/>
        <c:varyColors val="0"/>
        <c:ser>
          <c:idx val="0"/>
          <c:order val="0"/>
          <c:tx>
            <c:strRef>
              <c:f>'precio minorista regiones'!$C$6</c:f>
              <c:strCache>
                <c:ptCount val="1"/>
                <c:pt idx="0">
                  <c:v>Arica</c:v>
                </c:pt>
              </c:strCache>
            </c:strRef>
          </c:tx>
          <c:spPr>
            <a:ln w="28575" cap="rnd">
              <a:solidFill>
                <a:schemeClr val="accent1"/>
              </a:solidFill>
              <a:round/>
            </a:ln>
            <a:effectLst/>
          </c:spPr>
          <c:marker>
            <c:symbol val="circle"/>
            <c:size val="5"/>
          </c:marker>
          <c:cat>
            <c:numRef>
              <c:f>'precio minorista regiones'!$B$7:$B$25</c:f>
              <c:numCache>
                <c:formatCode>dd/mm/yy;@</c:formatCode>
                <c:ptCount val="19"/>
                <c:pt idx="0">
                  <c:v>44323</c:v>
                </c:pt>
                <c:pt idx="1">
                  <c:v>44330</c:v>
                </c:pt>
                <c:pt idx="2">
                  <c:v>44337</c:v>
                </c:pt>
                <c:pt idx="3">
                  <c:v>44344</c:v>
                </c:pt>
                <c:pt idx="4">
                  <c:v>44351</c:v>
                </c:pt>
                <c:pt idx="5">
                  <c:v>44358</c:v>
                </c:pt>
                <c:pt idx="6">
                  <c:v>44365</c:v>
                </c:pt>
                <c:pt idx="7">
                  <c:v>44372</c:v>
                </c:pt>
                <c:pt idx="8">
                  <c:v>44379</c:v>
                </c:pt>
                <c:pt idx="9">
                  <c:v>44386</c:v>
                </c:pt>
                <c:pt idx="10">
                  <c:v>44393</c:v>
                </c:pt>
                <c:pt idx="11">
                  <c:v>44400</c:v>
                </c:pt>
                <c:pt idx="12">
                  <c:v>44407</c:v>
                </c:pt>
                <c:pt idx="13">
                  <c:v>44414</c:v>
                </c:pt>
                <c:pt idx="14">
                  <c:v>44421</c:v>
                </c:pt>
                <c:pt idx="15">
                  <c:v>44428</c:v>
                </c:pt>
                <c:pt idx="16">
                  <c:v>44435</c:v>
                </c:pt>
                <c:pt idx="17">
                  <c:v>44442</c:v>
                </c:pt>
                <c:pt idx="18">
                  <c:v>44449</c:v>
                </c:pt>
              </c:numCache>
            </c:numRef>
          </c:cat>
          <c:val>
            <c:numRef>
              <c:f>'precio minorista regiones'!$C$7:$C$25</c:f>
              <c:numCache>
                <c:formatCode>#,##0</c:formatCode>
                <c:ptCount val="19"/>
                <c:pt idx="0">
                  <c:v>1277</c:v>
                </c:pt>
                <c:pt idx="1">
                  <c:v>1290</c:v>
                </c:pt>
                <c:pt idx="2">
                  <c:v>1277</c:v>
                </c:pt>
                <c:pt idx="3">
                  <c:v>1305</c:v>
                </c:pt>
                <c:pt idx="4">
                  <c:v>1277</c:v>
                </c:pt>
                <c:pt idx="5">
                  <c:v>1310</c:v>
                </c:pt>
                <c:pt idx="6">
                  <c:v>1263</c:v>
                </c:pt>
                <c:pt idx="7">
                  <c:v>1320</c:v>
                </c:pt>
                <c:pt idx="8">
                  <c:v>1290</c:v>
                </c:pt>
                <c:pt idx="9">
                  <c:v>1310</c:v>
                </c:pt>
                <c:pt idx="10">
                  <c:v>1277</c:v>
                </c:pt>
                <c:pt idx="11">
                  <c:v>1310</c:v>
                </c:pt>
                <c:pt idx="12">
                  <c:v>1190</c:v>
                </c:pt>
                <c:pt idx="13">
                  <c:v>1310</c:v>
                </c:pt>
                <c:pt idx="14">
                  <c:v>1277</c:v>
                </c:pt>
                <c:pt idx="15">
                  <c:v>1310</c:v>
                </c:pt>
                <c:pt idx="16">
                  <c:v>1277</c:v>
                </c:pt>
                <c:pt idx="17">
                  <c:v>1310</c:v>
                </c:pt>
                <c:pt idx="18">
                  <c:v>1277</c:v>
                </c:pt>
              </c:numCache>
            </c:numRef>
          </c:val>
          <c:smooth val="0"/>
          <c:extLst>
            <c:ext xmlns:c16="http://schemas.microsoft.com/office/drawing/2014/chart" uri="{C3380CC4-5D6E-409C-BE32-E72D297353CC}">
              <c16:uniqueId val="{00000000-D371-4525-8FF2-35436C5CD4D9}"/>
            </c:ext>
          </c:extLst>
        </c:ser>
        <c:ser>
          <c:idx val="1"/>
          <c:order val="1"/>
          <c:tx>
            <c:strRef>
              <c:f>'precio minorista regiones'!$D$6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44323</c:v>
                </c:pt>
                <c:pt idx="1">
                  <c:v>44330</c:v>
                </c:pt>
                <c:pt idx="2">
                  <c:v>44337</c:v>
                </c:pt>
                <c:pt idx="3">
                  <c:v>44344</c:v>
                </c:pt>
                <c:pt idx="4">
                  <c:v>44351</c:v>
                </c:pt>
                <c:pt idx="5">
                  <c:v>44358</c:v>
                </c:pt>
                <c:pt idx="6">
                  <c:v>44365</c:v>
                </c:pt>
                <c:pt idx="7">
                  <c:v>44372</c:v>
                </c:pt>
                <c:pt idx="8">
                  <c:v>44379</c:v>
                </c:pt>
                <c:pt idx="9">
                  <c:v>44386</c:v>
                </c:pt>
                <c:pt idx="10">
                  <c:v>44393</c:v>
                </c:pt>
                <c:pt idx="11">
                  <c:v>44400</c:v>
                </c:pt>
                <c:pt idx="12">
                  <c:v>44407</c:v>
                </c:pt>
                <c:pt idx="13">
                  <c:v>44414</c:v>
                </c:pt>
                <c:pt idx="14">
                  <c:v>44421</c:v>
                </c:pt>
                <c:pt idx="15">
                  <c:v>44428</c:v>
                </c:pt>
                <c:pt idx="16">
                  <c:v>44435</c:v>
                </c:pt>
                <c:pt idx="17">
                  <c:v>44442</c:v>
                </c:pt>
                <c:pt idx="18">
                  <c:v>44449</c:v>
                </c:pt>
              </c:numCache>
            </c:numRef>
          </c:cat>
          <c:val>
            <c:numRef>
              <c:f>'precio minorista regiones'!$D$7:$D$25</c:f>
              <c:numCache>
                <c:formatCode>#,##0</c:formatCode>
                <c:ptCount val="19"/>
                <c:pt idx="0">
                  <c:v>1317</c:v>
                </c:pt>
                <c:pt idx="1">
                  <c:v>1318</c:v>
                </c:pt>
                <c:pt idx="2">
                  <c:v>1316</c:v>
                </c:pt>
                <c:pt idx="3">
                  <c:v>1306</c:v>
                </c:pt>
                <c:pt idx="4">
                  <c:v>1306.5</c:v>
                </c:pt>
                <c:pt idx="5">
                  <c:v>1315</c:v>
                </c:pt>
                <c:pt idx="6">
                  <c:v>1305</c:v>
                </c:pt>
                <c:pt idx="7">
                  <c:v>1290</c:v>
                </c:pt>
                <c:pt idx="8">
                  <c:v>1290</c:v>
                </c:pt>
                <c:pt idx="9">
                  <c:v>1296</c:v>
                </c:pt>
                <c:pt idx="10">
                  <c:v>1289.5</c:v>
                </c:pt>
                <c:pt idx="11">
                  <c:v>1286.5</c:v>
                </c:pt>
                <c:pt idx="12">
                  <c:v>1275</c:v>
                </c:pt>
                <c:pt idx="13">
                  <c:v>1290</c:v>
                </c:pt>
                <c:pt idx="14">
                  <c:v>1290</c:v>
                </c:pt>
                <c:pt idx="15">
                  <c:v>1266</c:v>
                </c:pt>
                <c:pt idx="17">
                  <c:v>1290</c:v>
                </c:pt>
                <c:pt idx="18">
                  <c:v>1290</c:v>
                </c:pt>
              </c:numCache>
            </c:numRef>
          </c:val>
          <c:smooth val="0"/>
          <c:extLst>
            <c:ext xmlns:c16="http://schemas.microsoft.com/office/drawing/2014/chart" uri="{C3380CC4-5D6E-409C-BE32-E72D297353CC}">
              <c16:uniqueId val="{00000001-D371-4525-8FF2-35436C5CD4D9}"/>
            </c:ext>
          </c:extLst>
        </c:ser>
        <c:ser>
          <c:idx val="2"/>
          <c:order val="2"/>
          <c:tx>
            <c:strRef>
              <c:f>'precio minorista regiones'!$E$6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44323</c:v>
                </c:pt>
                <c:pt idx="1">
                  <c:v>44330</c:v>
                </c:pt>
                <c:pt idx="2">
                  <c:v>44337</c:v>
                </c:pt>
                <c:pt idx="3">
                  <c:v>44344</c:v>
                </c:pt>
                <c:pt idx="4">
                  <c:v>44351</c:v>
                </c:pt>
                <c:pt idx="5">
                  <c:v>44358</c:v>
                </c:pt>
                <c:pt idx="6">
                  <c:v>44365</c:v>
                </c:pt>
                <c:pt idx="7">
                  <c:v>44372</c:v>
                </c:pt>
                <c:pt idx="8">
                  <c:v>44379</c:v>
                </c:pt>
                <c:pt idx="9">
                  <c:v>44386</c:v>
                </c:pt>
                <c:pt idx="10">
                  <c:v>44393</c:v>
                </c:pt>
                <c:pt idx="11">
                  <c:v>44400</c:v>
                </c:pt>
                <c:pt idx="12">
                  <c:v>44407</c:v>
                </c:pt>
                <c:pt idx="13">
                  <c:v>44414</c:v>
                </c:pt>
                <c:pt idx="14">
                  <c:v>44421</c:v>
                </c:pt>
                <c:pt idx="15">
                  <c:v>44428</c:v>
                </c:pt>
                <c:pt idx="16">
                  <c:v>44435</c:v>
                </c:pt>
                <c:pt idx="17">
                  <c:v>44442</c:v>
                </c:pt>
                <c:pt idx="18">
                  <c:v>44449</c:v>
                </c:pt>
              </c:numCache>
            </c:numRef>
          </c:cat>
          <c:val>
            <c:numRef>
              <c:f>'precio minorista regiones'!$E$7:$E$25</c:f>
              <c:numCache>
                <c:formatCode>#,##0</c:formatCode>
                <c:ptCount val="19"/>
                <c:pt idx="0">
                  <c:v>1235</c:v>
                </c:pt>
                <c:pt idx="1">
                  <c:v>1277</c:v>
                </c:pt>
                <c:pt idx="2">
                  <c:v>1281</c:v>
                </c:pt>
                <c:pt idx="3">
                  <c:v>1259.5</c:v>
                </c:pt>
                <c:pt idx="4">
                  <c:v>1277.5</c:v>
                </c:pt>
                <c:pt idx="5">
                  <c:v>1274.5</c:v>
                </c:pt>
                <c:pt idx="6">
                  <c:v>1243.5</c:v>
                </c:pt>
                <c:pt idx="7">
                  <c:v>1189</c:v>
                </c:pt>
                <c:pt idx="8">
                  <c:v>1265.5</c:v>
                </c:pt>
                <c:pt idx="9">
                  <c:v>1290.5</c:v>
                </c:pt>
                <c:pt idx="10">
                  <c:v>1285</c:v>
                </c:pt>
                <c:pt idx="11">
                  <c:v>1263.5</c:v>
                </c:pt>
                <c:pt idx="12">
                  <c:v>1316</c:v>
                </c:pt>
                <c:pt idx="13">
                  <c:v>1355.5</c:v>
                </c:pt>
                <c:pt idx="14">
                  <c:v>1308</c:v>
                </c:pt>
                <c:pt idx="15">
                  <c:v>1233</c:v>
                </c:pt>
                <c:pt idx="16">
                  <c:v>1280</c:v>
                </c:pt>
                <c:pt idx="17">
                  <c:v>1317.5</c:v>
                </c:pt>
                <c:pt idx="18">
                  <c:v>1250.5</c:v>
                </c:pt>
              </c:numCache>
            </c:numRef>
          </c:val>
          <c:smooth val="0"/>
          <c:extLst>
            <c:ext xmlns:c16="http://schemas.microsoft.com/office/drawing/2014/chart" uri="{C3380CC4-5D6E-409C-BE32-E72D297353CC}">
              <c16:uniqueId val="{00000002-D371-4525-8FF2-35436C5CD4D9}"/>
            </c:ext>
          </c:extLst>
        </c:ser>
        <c:ser>
          <c:idx val="3"/>
          <c:order val="3"/>
          <c:tx>
            <c:strRef>
              <c:f>'precio minorista regiones'!$F$6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44323</c:v>
                </c:pt>
                <c:pt idx="1">
                  <c:v>44330</c:v>
                </c:pt>
                <c:pt idx="2">
                  <c:v>44337</c:v>
                </c:pt>
                <c:pt idx="3">
                  <c:v>44344</c:v>
                </c:pt>
                <c:pt idx="4">
                  <c:v>44351</c:v>
                </c:pt>
                <c:pt idx="5">
                  <c:v>44358</c:v>
                </c:pt>
                <c:pt idx="6">
                  <c:v>44365</c:v>
                </c:pt>
                <c:pt idx="7">
                  <c:v>44372</c:v>
                </c:pt>
                <c:pt idx="8">
                  <c:v>44379</c:v>
                </c:pt>
                <c:pt idx="9">
                  <c:v>44386</c:v>
                </c:pt>
                <c:pt idx="10">
                  <c:v>44393</c:v>
                </c:pt>
                <c:pt idx="11">
                  <c:v>44400</c:v>
                </c:pt>
                <c:pt idx="12">
                  <c:v>44407</c:v>
                </c:pt>
                <c:pt idx="13">
                  <c:v>44414</c:v>
                </c:pt>
                <c:pt idx="14">
                  <c:v>44421</c:v>
                </c:pt>
                <c:pt idx="15">
                  <c:v>44428</c:v>
                </c:pt>
                <c:pt idx="16">
                  <c:v>44435</c:v>
                </c:pt>
                <c:pt idx="17">
                  <c:v>44442</c:v>
                </c:pt>
                <c:pt idx="18">
                  <c:v>44449</c:v>
                </c:pt>
              </c:numCache>
            </c:numRef>
          </c:cat>
          <c:val>
            <c:numRef>
              <c:f>'precio minorista regiones'!$F$7:$F$25</c:f>
              <c:numCache>
                <c:formatCode>#,##0</c:formatCode>
                <c:ptCount val="19"/>
                <c:pt idx="0">
                  <c:v>1271.5</c:v>
                </c:pt>
                <c:pt idx="1">
                  <c:v>1249</c:v>
                </c:pt>
                <c:pt idx="2">
                  <c:v>1256.5</c:v>
                </c:pt>
                <c:pt idx="3">
                  <c:v>1250.5</c:v>
                </c:pt>
                <c:pt idx="4">
                  <c:v>1251.5</c:v>
                </c:pt>
                <c:pt idx="5">
                  <c:v>1230.5</c:v>
                </c:pt>
                <c:pt idx="6">
                  <c:v>1235</c:v>
                </c:pt>
                <c:pt idx="7">
                  <c:v>1213.5</c:v>
                </c:pt>
                <c:pt idx="8">
                  <c:v>1203</c:v>
                </c:pt>
                <c:pt idx="9">
                  <c:v>1259.5</c:v>
                </c:pt>
                <c:pt idx="10">
                  <c:v>1268</c:v>
                </c:pt>
                <c:pt idx="11">
                  <c:v>1194</c:v>
                </c:pt>
                <c:pt idx="12">
                  <c:v>1216</c:v>
                </c:pt>
                <c:pt idx="13">
                  <c:v>1221.5</c:v>
                </c:pt>
                <c:pt idx="14">
                  <c:v>1246</c:v>
                </c:pt>
                <c:pt idx="15">
                  <c:v>1258</c:v>
                </c:pt>
                <c:pt idx="16">
                  <c:v>1236.5</c:v>
                </c:pt>
                <c:pt idx="17">
                  <c:v>1233</c:v>
                </c:pt>
                <c:pt idx="18">
                  <c:v>1251</c:v>
                </c:pt>
              </c:numCache>
            </c:numRef>
          </c:val>
          <c:smooth val="0"/>
          <c:extLst>
            <c:ext xmlns:c16="http://schemas.microsoft.com/office/drawing/2014/chart" uri="{C3380CC4-5D6E-409C-BE32-E72D297353CC}">
              <c16:uniqueId val="{00000003-D371-4525-8FF2-35436C5CD4D9}"/>
            </c:ext>
          </c:extLst>
        </c:ser>
        <c:ser>
          <c:idx val="4"/>
          <c:order val="4"/>
          <c:tx>
            <c:strRef>
              <c:f>'precio minorista regiones'!$G$6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44323</c:v>
                </c:pt>
                <c:pt idx="1">
                  <c:v>44330</c:v>
                </c:pt>
                <c:pt idx="2">
                  <c:v>44337</c:v>
                </c:pt>
                <c:pt idx="3">
                  <c:v>44344</c:v>
                </c:pt>
                <c:pt idx="4">
                  <c:v>44351</c:v>
                </c:pt>
                <c:pt idx="5">
                  <c:v>44358</c:v>
                </c:pt>
                <c:pt idx="6">
                  <c:v>44365</c:v>
                </c:pt>
                <c:pt idx="7">
                  <c:v>44372</c:v>
                </c:pt>
                <c:pt idx="8">
                  <c:v>44379</c:v>
                </c:pt>
                <c:pt idx="9">
                  <c:v>44386</c:v>
                </c:pt>
                <c:pt idx="10">
                  <c:v>44393</c:v>
                </c:pt>
                <c:pt idx="11">
                  <c:v>44400</c:v>
                </c:pt>
                <c:pt idx="12">
                  <c:v>44407</c:v>
                </c:pt>
                <c:pt idx="13">
                  <c:v>44414</c:v>
                </c:pt>
                <c:pt idx="14">
                  <c:v>44421</c:v>
                </c:pt>
                <c:pt idx="15">
                  <c:v>44428</c:v>
                </c:pt>
                <c:pt idx="16">
                  <c:v>44435</c:v>
                </c:pt>
                <c:pt idx="17">
                  <c:v>44442</c:v>
                </c:pt>
                <c:pt idx="18">
                  <c:v>44449</c:v>
                </c:pt>
              </c:numCache>
            </c:numRef>
          </c:cat>
          <c:val>
            <c:numRef>
              <c:f>'precio minorista regiones'!$G$7:$G$25</c:f>
              <c:numCache>
                <c:formatCode>#,##0</c:formatCode>
                <c:ptCount val="19"/>
                <c:pt idx="0">
                  <c:v>1269</c:v>
                </c:pt>
                <c:pt idx="1">
                  <c:v>1263</c:v>
                </c:pt>
                <c:pt idx="2">
                  <c:v>1274</c:v>
                </c:pt>
                <c:pt idx="3">
                  <c:v>1180</c:v>
                </c:pt>
                <c:pt idx="4">
                  <c:v>1261</c:v>
                </c:pt>
                <c:pt idx="5">
                  <c:v>1221</c:v>
                </c:pt>
                <c:pt idx="6">
                  <c:v>1273</c:v>
                </c:pt>
                <c:pt idx="7">
                  <c:v>1299</c:v>
                </c:pt>
                <c:pt idx="8">
                  <c:v>1359</c:v>
                </c:pt>
                <c:pt idx="9">
                  <c:v>1289</c:v>
                </c:pt>
                <c:pt idx="10">
                  <c:v>1202</c:v>
                </c:pt>
                <c:pt idx="11">
                  <c:v>1224</c:v>
                </c:pt>
                <c:pt idx="12">
                  <c:v>1212</c:v>
                </c:pt>
                <c:pt idx="13">
                  <c:v>1271</c:v>
                </c:pt>
                <c:pt idx="14">
                  <c:v>1276</c:v>
                </c:pt>
                <c:pt idx="15">
                  <c:v>1292</c:v>
                </c:pt>
                <c:pt idx="16">
                  <c:v>1274</c:v>
                </c:pt>
                <c:pt idx="17">
                  <c:v>1306</c:v>
                </c:pt>
                <c:pt idx="18">
                  <c:v>1221</c:v>
                </c:pt>
              </c:numCache>
            </c:numRef>
          </c:val>
          <c:smooth val="0"/>
          <c:extLst>
            <c:ext xmlns:c16="http://schemas.microsoft.com/office/drawing/2014/chart" uri="{C3380CC4-5D6E-409C-BE32-E72D297353CC}">
              <c16:uniqueId val="{00000004-D371-4525-8FF2-35436C5CD4D9}"/>
            </c:ext>
          </c:extLst>
        </c:ser>
        <c:ser>
          <c:idx val="5"/>
          <c:order val="5"/>
          <c:tx>
            <c:strRef>
              <c:f>'precio minorista regiones'!$H$6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44323</c:v>
                </c:pt>
                <c:pt idx="1">
                  <c:v>44330</c:v>
                </c:pt>
                <c:pt idx="2">
                  <c:v>44337</c:v>
                </c:pt>
                <c:pt idx="3">
                  <c:v>44344</c:v>
                </c:pt>
                <c:pt idx="4">
                  <c:v>44351</c:v>
                </c:pt>
                <c:pt idx="5">
                  <c:v>44358</c:v>
                </c:pt>
                <c:pt idx="6">
                  <c:v>44365</c:v>
                </c:pt>
                <c:pt idx="7">
                  <c:v>44372</c:v>
                </c:pt>
                <c:pt idx="8">
                  <c:v>44379</c:v>
                </c:pt>
                <c:pt idx="9">
                  <c:v>44386</c:v>
                </c:pt>
                <c:pt idx="10">
                  <c:v>44393</c:v>
                </c:pt>
                <c:pt idx="11">
                  <c:v>44400</c:v>
                </c:pt>
                <c:pt idx="12">
                  <c:v>44407</c:v>
                </c:pt>
                <c:pt idx="13">
                  <c:v>44414</c:v>
                </c:pt>
                <c:pt idx="14">
                  <c:v>44421</c:v>
                </c:pt>
                <c:pt idx="15">
                  <c:v>44428</c:v>
                </c:pt>
                <c:pt idx="16">
                  <c:v>44435</c:v>
                </c:pt>
                <c:pt idx="17">
                  <c:v>44442</c:v>
                </c:pt>
                <c:pt idx="18">
                  <c:v>44449</c:v>
                </c:pt>
              </c:numCache>
            </c:numRef>
          </c:cat>
          <c:val>
            <c:numRef>
              <c:f>'precio minorista regiones'!$H$7:$H$25</c:f>
              <c:numCache>
                <c:formatCode>#,##0</c:formatCode>
                <c:ptCount val="19"/>
                <c:pt idx="0">
                  <c:v>1290</c:v>
                </c:pt>
                <c:pt idx="1">
                  <c:v>1290</c:v>
                </c:pt>
                <c:pt idx="2">
                  <c:v>1290</c:v>
                </c:pt>
                <c:pt idx="3">
                  <c:v>1290</c:v>
                </c:pt>
                <c:pt idx="4">
                  <c:v>1290</c:v>
                </c:pt>
                <c:pt idx="5">
                  <c:v>1080</c:v>
                </c:pt>
                <c:pt idx="6">
                  <c:v>1290</c:v>
                </c:pt>
                <c:pt idx="7">
                  <c:v>1211</c:v>
                </c:pt>
                <c:pt idx="8">
                  <c:v>1290</c:v>
                </c:pt>
                <c:pt idx="9">
                  <c:v>1290</c:v>
                </c:pt>
                <c:pt idx="10">
                  <c:v>1290</c:v>
                </c:pt>
                <c:pt idx="11">
                  <c:v>1290</c:v>
                </c:pt>
                <c:pt idx="12">
                  <c:v>1283.5</c:v>
                </c:pt>
                <c:pt idx="13">
                  <c:v>1290</c:v>
                </c:pt>
                <c:pt idx="14">
                  <c:v>1276</c:v>
                </c:pt>
                <c:pt idx="15">
                  <c:v>1393</c:v>
                </c:pt>
                <c:pt idx="16">
                  <c:v>1269.5</c:v>
                </c:pt>
                <c:pt idx="17">
                  <c:v>1283</c:v>
                </c:pt>
                <c:pt idx="18">
                  <c:v>1270</c:v>
                </c:pt>
              </c:numCache>
            </c:numRef>
          </c:val>
          <c:smooth val="0"/>
          <c:extLst>
            <c:ext xmlns:c16="http://schemas.microsoft.com/office/drawing/2014/chart" uri="{C3380CC4-5D6E-409C-BE32-E72D297353CC}">
              <c16:uniqueId val="{00000005-D371-4525-8FF2-35436C5CD4D9}"/>
            </c:ext>
          </c:extLst>
        </c:ser>
        <c:ser>
          <c:idx val="6"/>
          <c:order val="6"/>
          <c:tx>
            <c:strRef>
              <c:f>'precio minorista regiones'!$I$6</c:f>
              <c:strCache>
                <c:ptCount val="1"/>
                <c:pt idx="0">
                  <c:v>Bío Bío</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minorista regiones'!$B$7:$B$25</c:f>
              <c:numCache>
                <c:formatCode>dd/mm/yy;@</c:formatCode>
                <c:ptCount val="19"/>
                <c:pt idx="0">
                  <c:v>44323</c:v>
                </c:pt>
                <c:pt idx="1">
                  <c:v>44330</c:v>
                </c:pt>
                <c:pt idx="2">
                  <c:v>44337</c:v>
                </c:pt>
                <c:pt idx="3">
                  <c:v>44344</c:v>
                </c:pt>
                <c:pt idx="4">
                  <c:v>44351</c:v>
                </c:pt>
                <c:pt idx="5">
                  <c:v>44358</c:v>
                </c:pt>
                <c:pt idx="6">
                  <c:v>44365</c:v>
                </c:pt>
                <c:pt idx="7">
                  <c:v>44372</c:v>
                </c:pt>
                <c:pt idx="8">
                  <c:v>44379</c:v>
                </c:pt>
                <c:pt idx="9">
                  <c:v>44386</c:v>
                </c:pt>
                <c:pt idx="10">
                  <c:v>44393</c:v>
                </c:pt>
                <c:pt idx="11">
                  <c:v>44400</c:v>
                </c:pt>
                <c:pt idx="12">
                  <c:v>44407</c:v>
                </c:pt>
                <c:pt idx="13">
                  <c:v>44414</c:v>
                </c:pt>
                <c:pt idx="14">
                  <c:v>44421</c:v>
                </c:pt>
                <c:pt idx="15">
                  <c:v>44428</c:v>
                </c:pt>
                <c:pt idx="16">
                  <c:v>44435</c:v>
                </c:pt>
                <c:pt idx="17">
                  <c:v>44442</c:v>
                </c:pt>
                <c:pt idx="18">
                  <c:v>44449</c:v>
                </c:pt>
              </c:numCache>
            </c:numRef>
          </c:cat>
          <c:val>
            <c:numRef>
              <c:f>'precio minorista regiones'!$I$7:$I$25</c:f>
              <c:numCache>
                <c:formatCode>#,##0</c:formatCode>
                <c:ptCount val="19"/>
                <c:pt idx="0">
                  <c:v>1260</c:v>
                </c:pt>
                <c:pt idx="1">
                  <c:v>1190</c:v>
                </c:pt>
                <c:pt idx="2">
                  <c:v>1261</c:v>
                </c:pt>
                <c:pt idx="3">
                  <c:v>1290</c:v>
                </c:pt>
                <c:pt idx="4">
                  <c:v>1290</c:v>
                </c:pt>
                <c:pt idx="5">
                  <c:v>1277</c:v>
                </c:pt>
                <c:pt idx="6">
                  <c:v>1257</c:v>
                </c:pt>
                <c:pt idx="7">
                  <c:v>1290</c:v>
                </c:pt>
                <c:pt idx="8">
                  <c:v>1223</c:v>
                </c:pt>
                <c:pt idx="9">
                  <c:v>1265</c:v>
                </c:pt>
                <c:pt idx="10">
                  <c:v>1282</c:v>
                </c:pt>
                <c:pt idx="11">
                  <c:v>1282</c:v>
                </c:pt>
                <c:pt idx="12">
                  <c:v>1265</c:v>
                </c:pt>
                <c:pt idx="14">
                  <c:v>1249</c:v>
                </c:pt>
                <c:pt idx="15">
                  <c:v>1190</c:v>
                </c:pt>
                <c:pt idx="16">
                  <c:v>1197</c:v>
                </c:pt>
                <c:pt idx="17">
                  <c:v>1180</c:v>
                </c:pt>
                <c:pt idx="18">
                  <c:v>1220</c:v>
                </c:pt>
              </c:numCache>
            </c:numRef>
          </c:val>
          <c:smooth val="0"/>
          <c:extLst>
            <c:ext xmlns:c16="http://schemas.microsoft.com/office/drawing/2014/chart" uri="{C3380CC4-5D6E-409C-BE32-E72D297353CC}">
              <c16:uniqueId val="{00000006-D371-4525-8FF2-35436C5CD4D9}"/>
            </c:ext>
          </c:extLst>
        </c:ser>
        <c:ser>
          <c:idx val="7"/>
          <c:order val="7"/>
          <c:tx>
            <c:strRef>
              <c:f>'precio minorista regiones'!$J$6</c:f>
              <c:strCache>
                <c:ptCount val="1"/>
                <c:pt idx="0">
                  <c:v>La Araucanía</c:v>
                </c:pt>
              </c:strCache>
            </c:strRef>
          </c:tx>
          <c:marker>
            <c:symbol val="circle"/>
            <c:size val="5"/>
          </c:marker>
          <c:cat>
            <c:numRef>
              <c:f>'precio minorista regiones'!$B$7:$B$25</c:f>
              <c:numCache>
                <c:formatCode>dd/mm/yy;@</c:formatCode>
                <c:ptCount val="19"/>
                <c:pt idx="0">
                  <c:v>44323</c:v>
                </c:pt>
                <c:pt idx="1">
                  <c:v>44330</c:v>
                </c:pt>
                <c:pt idx="2">
                  <c:v>44337</c:v>
                </c:pt>
                <c:pt idx="3">
                  <c:v>44344</c:v>
                </c:pt>
                <c:pt idx="4">
                  <c:v>44351</c:v>
                </c:pt>
                <c:pt idx="5">
                  <c:v>44358</c:v>
                </c:pt>
                <c:pt idx="6">
                  <c:v>44365</c:v>
                </c:pt>
                <c:pt idx="7">
                  <c:v>44372</c:v>
                </c:pt>
                <c:pt idx="8">
                  <c:v>44379</c:v>
                </c:pt>
                <c:pt idx="9">
                  <c:v>44386</c:v>
                </c:pt>
                <c:pt idx="10">
                  <c:v>44393</c:v>
                </c:pt>
                <c:pt idx="11">
                  <c:v>44400</c:v>
                </c:pt>
                <c:pt idx="12">
                  <c:v>44407</c:v>
                </c:pt>
                <c:pt idx="13">
                  <c:v>44414</c:v>
                </c:pt>
                <c:pt idx="14">
                  <c:v>44421</c:v>
                </c:pt>
                <c:pt idx="15">
                  <c:v>44428</c:v>
                </c:pt>
                <c:pt idx="16">
                  <c:v>44435</c:v>
                </c:pt>
                <c:pt idx="17">
                  <c:v>44442</c:v>
                </c:pt>
                <c:pt idx="18">
                  <c:v>44449</c:v>
                </c:pt>
              </c:numCache>
            </c:numRef>
          </c:cat>
          <c:val>
            <c:numRef>
              <c:f>'precio minorista regiones'!$J$7:$J$25</c:f>
              <c:numCache>
                <c:formatCode>#,##0</c:formatCode>
                <c:ptCount val="19"/>
                <c:pt idx="0">
                  <c:v>1181.5</c:v>
                </c:pt>
                <c:pt idx="1">
                  <c:v>1221</c:v>
                </c:pt>
                <c:pt idx="2">
                  <c:v>1218.5</c:v>
                </c:pt>
                <c:pt idx="3">
                  <c:v>1183.5</c:v>
                </c:pt>
                <c:pt idx="4">
                  <c:v>1165.5</c:v>
                </c:pt>
                <c:pt idx="5">
                  <c:v>1159.5</c:v>
                </c:pt>
                <c:pt idx="6">
                  <c:v>1171.5</c:v>
                </c:pt>
                <c:pt idx="7">
                  <c:v>1163</c:v>
                </c:pt>
                <c:pt idx="8">
                  <c:v>1248.5</c:v>
                </c:pt>
                <c:pt idx="9">
                  <c:v>1201.5</c:v>
                </c:pt>
                <c:pt idx="10">
                  <c:v>1182.5</c:v>
                </c:pt>
                <c:pt idx="11">
                  <c:v>1203.5</c:v>
                </c:pt>
                <c:pt idx="12">
                  <c:v>1084.5</c:v>
                </c:pt>
                <c:pt idx="13">
                  <c:v>1155.5</c:v>
                </c:pt>
                <c:pt idx="14">
                  <c:v>1153.5</c:v>
                </c:pt>
                <c:pt idx="15">
                  <c:v>1107.5</c:v>
                </c:pt>
                <c:pt idx="16">
                  <c:v>1203</c:v>
                </c:pt>
                <c:pt idx="17">
                  <c:v>1210.5</c:v>
                </c:pt>
                <c:pt idx="18">
                  <c:v>1183.5</c:v>
                </c:pt>
              </c:numCache>
            </c:numRef>
          </c:val>
          <c:smooth val="0"/>
          <c:extLst>
            <c:ext xmlns:c16="http://schemas.microsoft.com/office/drawing/2014/chart" uri="{C3380CC4-5D6E-409C-BE32-E72D297353CC}">
              <c16:uniqueId val="{00000007-D371-4525-8FF2-35436C5CD4D9}"/>
            </c:ext>
          </c:extLst>
        </c:ser>
        <c:ser>
          <c:idx val="8"/>
          <c:order val="8"/>
          <c:tx>
            <c:strRef>
              <c:f>'precio minorista regiones'!$K$6</c:f>
              <c:strCache>
                <c:ptCount val="1"/>
                <c:pt idx="0">
                  <c:v>Los Lagos</c:v>
                </c:pt>
              </c:strCache>
            </c:strRef>
          </c:tx>
          <c:cat>
            <c:numRef>
              <c:f>'precio minorista regiones'!$B$7:$B$25</c:f>
              <c:numCache>
                <c:formatCode>dd/mm/yy;@</c:formatCode>
                <c:ptCount val="19"/>
                <c:pt idx="0">
                  <c:v>44323</c:v>
                </c:pt>
                <c:pt idx="1">
                  <c:v>44330</c:v>
                </c:pt>
                <c:pt idx="2">
                  <c:v>44337</c:v>
                </c:pt>
                <c:pt idx="3">
                  <c:v>44344</c:v>
                </c:pt>
                <c:pt idx="4">
                  <c:v>44351</c:v>
                </c:pt>
                <c:pt idx="5">
                  <c:v>44358</c:v>
                </c:pt>
                <c:pt idx="6">
                  <c:v>44365</c:v>
                </c:pt>
                <c:pt idx="7">
                  <c:v>44372</c:v>
                </c:pt>
                <c:pt idx="8">
                  <c:v>44379</c:v>
                </c:pt>
                <c:pt idx="9">
                  <c:v>44386</c:v>
                </c:pt>
                <c:pt idx="10">
                  <c:v>44393</c:v>
                </c:pt>
                <c:pt idx="11">
                  <c:v>44400</c:v>
                </c:pt>
                <c:pt idx="12">
                  <c:v>44407</c:v>
                </c:pt>
                <c:pt idx="13">
                  <c:v>44414</c:v>
                </c:pt>
                <c:pt idx="14">
                  <c:v>44421</c:v>
                </c:pt>
                <c:pt idx="15">
                  <c:v>44428</c:v>
                </c:pt>
                <c:pt idx="16">
                  <c:v>44435</c:v>
                </c:pt>
                <c:pt idx="17">
                  <c:v>44442</c:v>
                </c:pt>
                <c:pt idx="18">
                  <c:v>44449</c:v>
                </c:pt>
              </c:numCache>
            </c:numRef>
          </c:cat>
          <c:val>
            <c:numRef>
              <c:f>'precio minorista regiones'!$K$7:$K$25</c:f>
              <c:numCache>
                <c:formatCode>#,##0</c:formatCode>
                <c:ptCount val="19"/>
                <c:pt idx="0">
                  <c:v>1294</c:v>
                </c:pt>
                <c:pt idx="1">
                  <c:v>1259</c:v>
                </c:pt>
                <c:pt idx="2">
                  <c:v>1273</c:v>
                </c:pt>
                <c:pt idx="3">
                  <c:v>1260</c:v>
                </c:pt>
                <c:pt idx="4">
                  <c:v>1247.5</c:v>
                </c:pt>
                <c:pt idx="5">
                  <c:v>1260</c:v>
                </c:pt>
                <c:pt idx="6">
                  <c:v>1252.5</c:v>
                </c:pt>
                <c:pt idx="7">
                  <c:v>1280</c:v>
                </c:pt>
                <c:pt idx="8">
                  <c:v>1255</c:v>
                </c:pt>
                <c:pt idx="9">
                  <c:v>1255</c:v>
                </c:pt>
                <c:pt idx="10">
                  <c:v>1288</c:v>
                </c:pt>
                <c:pt idx="11">
                  <c:v>1221.5</c:v>
                </c:pt>
                <c:pt idx="12">
                  <c:v>1289</c:v>
                </c:pt>
                <c:pt idx="13">
                  <c:v>1285</c:v>
                </c:pt>
                <c:pt idx="14">
                  <c:v>1277</c:v>
                </c:pt>
                <c:pt idx="15">
                  <c:v>1287</c:v>
                </c:pt>
                <c:pt idx="16">
                  <c:v>1290</c:v>
                </c:pt>
                <c:pt idx="17">
                  <c:v>1286.5</c:v>
                </c:pt>
                <c:pt idx="18">
                  <c:v>1280</c:v>
                </c:pt>
              </c:numCache>
            </c:numRef>
          </c:val>
          <c:smooth val="0"/>
          <c:extLst>
            <c:ext xmlns:c16="http://schemas.microsoft.com/office/drawing/2014/chart" uri="{C3380CC4-5D6E-409C-BE32-E72D297353CC}">
              <c16:uniqueId val="{00000000-E7A5-4D4C-952C-24A0A545F7B4}"/>
            </c:ext>
          </c:extLst>
        </c:ser>
        <c:dLbls>
          <c:showLegendKey val="0"/>
          <c:showVal val="0"/>
          <c:showCatName val="0"/>
          <c:showSerName val="0"/>
          <c:showPercent val="0"/>
          <c:showBubbleSize val="0"/>
        </c:dLbls>
        <c:marker val="1"/>
        <c:smooth val="0"/>
        <c:axId val="-2124685064"/>
        <c:axId val="-2124681528"/>
      </c:lineChart>
      <c:dateAx>
        <c:axId val="-2124685064"/>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681528"/>
        <c:crosses val="autoZero"/>
        <c:auto val="1"/>
        <c:lblOffset val="100"/>
        <c:baseTimeUnit val="days"/>
      </c:dateAx>
      <c:valAx>
        <c:axId val="-2124681528"/>
        <c:scaling>
          <c:orientation val="minMax"/>
          <c:min val="9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685064"/>
        <c:crosses val="autoZero"/>
        <c:crossBetween val="between"/>
      </c:valAx>
      <c:spPr>
        <a:noFill/>
        <a:ln w="25400">
          <a:noFill/>
        </a:ln>
      </c:spPr>
    </c:plotArea>
    <c:legend>
      <c:legendPos val="r"/>
      <c:layout>
        <c:manualLayout>
          <c:xMode val="edge"/>
          <c:yMode val="edge"/>
          <c:x val="8.0444375353026135E-2"/>
          <c:y val="0.89286963555795107"/>
          <c:w val="0.86154698283003583"/>
          <c:h val="8.0872073104810691E-2"/>
        </c:manualLayout>
      </c:layout>
      <c:overlay val="0"/>
      <c:spPr>
        <a:noFill/>
        <a:ln w="25400">
          <a:noFill/>
        </a:ln>
      </c:spPr>
      <c:txPr>
        <a:bodyPr/>
        <a:lstStyle/>
        <a:p>
          <a:pPr>
            <a:defRPr sz="1100" b="0" i="0" u="none" strike="noStrike" kern="600"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6. Precio semanal a consumidor de papa en ferias según región </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06221377754941"/>
          <c:y val="0.12781118576394199"/>
          <c:w val="0.84944845132775881"/>
          <c:h val="0.67641835376507187"/>
        </c:manualLayout>
      </c:layout>
      <c:lineChart>
        <c:grouping val="standard"/>
        <c:varyColors val="0"/>
        <c:ser>
          <c:idx val="0"/>
          <c:order val="0"/>
          <c:tx>
            <c:strRef>
              <c:f>'precio minorista regiones'!$L$6</c:f>
              <c:strCache>
                <c:ptCount val="1"/>
                <c:pt idx="0">
                  <c:v>Arica</c:v>
                </c:pt>
              </c:strCache>
            </c:strRef>
          </c:tx>
          <c:spPr>
            <a:ln w="28575" cap="rnd">
              <a:solidFill>
                <a:schemeClr val="accent1"/>
              </a:solidFill>
              <a:round/>
            </a:ln>
            <a:effectLst/>
          </c:spPr>
          <c:marker>
            <c:symbol val="circle"/>
            <c:size val="5"/>
          </c:marker>
          <c:dPt>
            <c:idx val="0"/>
            <c:bubble3D val="0"/>
            <c:extLst>
              <c:ext xmlns:c16="http://schemas.microsoft.com/office/drawing/2014/chart" uri="{C3380CC4-5D6E-409C-BE32-E72D297353CC}">
                <c16:uniqueId val="{00000001-C144-40AB-87CD-72390DC147F3}"/>
              </c:ext>
            </c:extLst>
          </c:dPt>
          <c:dPt>
            <c:idx val="1"/>
            <c:bubble3D val="0"/>
            <c:extLst>
              <c:ext xmlns:c16="http://schemas.microsoft.com/office/drawing/2014/chart" uri="{C3380CC4-5D6E-409C-BE32-E72D297353CC}">
                <c16:uniqueId val="{00000003-C144-40AB-87CD-72390DC147F3}"/>
              </c:ext>
            </c:extLst>
          </c:dPt>
          <c:dPt>
            <c:idx val="2"/>
            <c:bubble3D val="0"/>
            <c:extLst>
              <c:ext xmlns:c16="http://schemas.microsoft.com/office/drawing/2014/chart" uri="{C3380CC4-5D6E-409C-BE32-E72D297353CC}">
                <c16:uniqueId val="{00000005-C144-40AB-87CD-72390DC147F3}"/>
              </c:ext>
            </c:extLst>
          </c:dPt>
          <c:dPt>
            <c:idx val="3"/>
            <c:bubble3D val="0"/>
            <c:extLst>
              <c:ext xmlns:c16="http://schemas.microsoft.com/office/drawing/2014/chart" uri="{C3380CC4-5D6E-409C-BE32-E72D297353CC}">
                <c16:uniqueId val="{00000007-C144-40AB-87CD-72390DC147F3}"/>
              </c:ext>
            </c:extLst>
          </c:dPt>
          <c:dPt>
            <c:idx val="4"/>
            <c:bubble3D val="0"/>
            <c:extLst>
              <c:ext xmlns:c16="http://schemas.microsoft.com/office/drawing/2014/chart" uri="{C3380CC4-5D6E-409C-BE32-E72D297353CC}">
                <c16:uniqueId val="{00000009-C144-40AB-87CD-72390DC147F3}"/>
              </c:ext>
            </c:extLst>
          </c:dPt>
          <c:dPt>
            <c:idx val="5"/>
            <c:bubble3D val="0"/>
            <c:extLst>
              <c:ext xmlns:c16="http://schemas.microsoft.com/office/drawing/2014/chart" uri="{C3380CC4-5D6E-409C-BE32-E72D297353CC}">
                <c16:uniqueId val="{0000000B-C144-40AB-87CD-72390DC147F3}"/>
              </c:ext>
            </c:extLst>
          </c:dPt>
          <c:dPt>
            <c:idx val="6"/>
            <c:bubble3D val="0"/>
            <c:extLst>
              <c:ext xmlns:c16="http://schemas.microsoft.com/office/drawing/2014/chart" uri="{C3380CC4-5D6E-409C-BE32-E72D297353CC}">
                <c16:uniqueId val="{0000000D-C144-40AB-87CD-72390DC147F3}"/>
              </c:ext>
            </c:extLst>
          </c:dPt>
          <c:dPt>
            <c:idx val="7"/>
            <c:bubble3D val="0"/>
            <c:extLst>
              <c:ext xmlns:c16="http://schemas.microsoft.com/office/drawing/2014/chart" uri="{C3380CC4-5D6E-409C-BE32-E72D297353CC}">
                <c16:uniqueId val="{0000000F-C144-40AB-87CD-72390DC147F3}"/>
              </c:ext>
            </c:extLst>
          </c:dPt>
          <c:dPt>
            <c:idx val="8"/>
            <c:bubble3D val="0"/>
            <c:extLst>
              <c:ext xmlns:c16="http://schemas.microsoft.com/office/drawing/2014/chart" uri="{C3380CC4-5D6E-409C-BE32-E72D297353CC}">
                <c16:uniqueId val="{00000011-C144-40AB-87CD-72390DC147F3}"/>
              </c:ext>
            </c:extLst>
          </c:dPt>
          <c:dPt>
            <c:idx val="9"/>
            <c:bubble3D val="0"/>
            <c:extLst>
              <c:ext xmlns:c16="http://schemas.microsoft.com/office/drawing/2014/chart" uri="{C3380CC4-5D6E-409C-BE32-E72D297353CC}">
                <c16:uniqueId val="{00000013-C144-40AB-87CD-72390DC147F3}"/>
              </c:ext>
            </c:extLst>
          </c:dPt>
          <c:dPt>
            <c:idx val="10"/>
            <c:bubble3D val="0"/>
            <c:extLst>
              <c:ext xmlns:c16="http://schemas.microsoft.com/office/drawing/2014/chart" uri="{C3380CC4-5D6E-409C-BE32-E72D297353CC}">
                <c16:uniqueId val="{00000015-C144-40AB-87CD-72390DC147F3}"/>
              </c:ext>
            </c:extLst>
          </c:dPt>
          <c:dPt>
            <c:idx val="11"/>
            <c:bubble3D val="0"/>
            <c:extLst>
              <c:ext xmlns:c16="http://schemas.microsoft.com/office/drawing/2014/chart" uri="{C3380CC4-5D6E-409C-BE32-E72D297353CC}">
                <c16:uniqueId val="{00000017-C144-40AB-87CD-72390DC147F3}"/>
              </c:ext>
            </c:extLst>
          </c:dPt>
          <c:dPt>
            <c:idx val="12"/>
            <c:bubble3D val="0"/>
            <c:extLst>
              <c:ext xmlns:c16="http://schemas.microsoft.com/office/drawing/2014/chart" uri="{C3380CC4-5D6E-409C-BE32-E72D297353CC}">
                <c16:uniqueId val="{00000019-C144-40AB-87CD-72390DC147F3}"/>
              </c:ext>
            </c:extLst>
          </c:dPt>
          <c:dPt>
            <c:idx val="16"/>
            <c:bubble3D val="0"/>
            <c:extLst>
              <c:ext xmlns:c16="http://schemas.microsoft.com/office/drawing/2014/chart" uri="{C3380CC4-5D6E-409C-BE32-E72D297353CC}">
                <c16:uniqueId val="{0000001B-C144-40AB-87CD-72390DC147F3}"/>
              </c:ext>
            </c:extLst>
          </c:dPt>
          <c:dPt>
            <c:idx val="17"/>
            <c:bubble3D val="0"/>
            <c:extLst>
              <c:ext xmlns:c16="http://schemas.microsoft.com/office/drawing/2014/chart" uri="{C3380CC4-5D6E-409C-BE32-E72D297353CC}">
                <c16:uniqueId val="{0000001D-C144-40AB-87CD-72390DC147F3}"/>
              </c:ext>
            </c:extLst>
          </c:dPt>
          <c:dPt>
            <c:idx val="18"/>
            <c:bubble3D val="0"/>
            <c:extLst>
              <c:ext xmlns:c16="http://schemas.microsoft.com/office/drawing/2014/chart" uri="{C3380CC4-5D6E-409C-BE32-E72D297353CC}">
                <c16:uniqueId val="{0000001F-C144-40AB-87CD-72390DC147F3}"/>
              </c:ext>
            </c:extLst>
          </c:dPt>
          <c:dPt>
            <c:idx val="19"/>
            <c:bubble3D val="0"/>
            <c:extLst>
              <c:ext xmlns:c16="http://schemas.microsoft.com/office/drawing/2014/chart" uri="{C3380CC4-5D6E-409C-BE32-E72D297353CC}">
                <c16:uniqueId val="{00000021-C144-40AB-87CD-72390DC147F3}"/>
              </c:ext>
            </c:extLst>
          </c:dPt>
          <c:dPt>
            <c:idx val="20"/>
            <c:bubble3D val="0"/>
            <c:extLst>
              <c:ext xmlns:c16="http://schemas.microsoft.com/office/drawing/2014/chart" uri="{C3380CC4-5D6E-409C-BE32-E72D297353CC}">
                <c16:uniqueId val="{00000023-C144-40AB-87CD-72390DC147F3}"/>
              </c:ext>
            </c:extLst>
          </c:dPt>
          <c:cat>
            <c:numRef>
              <c:f>'precio minorista regiones'!$B$7:$B$25</c:f>
              <c:numCache>
                <c:formatCode>dd/mm/yy;@</c:formatCode>
                <c:ptCount val="19"/>
                <c:pt idx="0">
                  <c:v>44323</c:v>
                </c:pt>
                <c:pt idx="1">
                  <c:v>44330</c:v>
                </c:pt>
                <c:pt idx="2">
                  <c:v>44337</c:v>
                </c:pt>
                <c:pt idx="3">
                  <c:v>44344</c:v>
                </c:pt>
                <c:pt idx="4">
                  <c:v>44351</c:v>
                </c:pt>
                <c:pt idx="5">
                  <c:v>44358</c:v>
                </c:pt>
                <c:pt idx="6">
                  <c:v>44365</c:v>
                </c:pt>
                <c:pt idx="7">
                  <c:v>44372</c:v>
                </c:pt>
                <c:pt idx="8">
                  <c:v>44379</c:v>
                </c:pt>
                <c:pt idx="9">
                  <c:v>44386</c:v>
                </c:pt>
                <c:pt idx="10">
                  <c:v>44393</c:v>
                </c:pt>
                <c:pt idx="11">
                  <c:v>44400</c:v>
                </c:pt>
                <c:pt idx="12">
                  <c:v>44407</c:v>
                </c:pt>
                <c:pt idx="13">
                  <c:v>44414</c:v>
                </c:pt>
                <c:pt idx="14">
                  <c:v>44421</c:v>
                </c:pt>
                <c:pt idx="15">
                  <c:v>44428</c:v>
                </c:pt>
                <c:pt idx="16">
                  <c:v>44435</c:v>
                </c:pt>
                <c:pt idx="17">
                  <c:v>44442</c:v>
                </c:pt>
                <c:pt idx="18">
                  <c:v>44449</c:v>
                </c:pt>
              </c:numCache>
            </c:numRef>
          </c:cat>
          <c:val>
            <c:numRef>
              <c:f>'precio minorista regiones'!$L$7:$L$25</c:f>
              <c:numCache>
                <c:formatCode>#,##0</c:formatCode>
                <c:ptCount val="19"/>
                <c:pt idx="0">
                  <c:v>500</c:v>
                </c:pt>
                <c:pt idx="1">
                  <c:v>462.5</c:v>
                </c:pt>
                <c:pt idx="2">
                  <c:v>507.5</c:v>
                </c:pt>
                <c:pt idx="3">
                  <c:v>532.5</c:v>
                </c:pt>
                <c:pt idx="4">
                  <c:v>500</c:v>
                </c:pt>
                <c:pt idx="5">
                  <c:v>550</c:v>
                </c:pt>
                <c:pt idx="6">
                  <c:v>520</c:v>
                </c:pt>
                <c:pt idx="7">
                  <c:v>625</c:v>
                </c:pt>
                <c:pt idx="8">
                  <c:v>600</c:v>
                </c:pt>
                <c:pt idx="9">
                  <c:v>520</c:v>
                </c:pt>
                <c:pt idx="10">
                  <c:v>541.5</c:v>
                </c:pt>
                <c:pt idx="11">
                  <c:v>575</c:v>
                </c:pt>
                <c:pt idx="12">
                  <c:v>575</c:v>
                </c:pt>
                <c:pt idx="13">
                  <c:v>575</c:v>
                </c:pt>
                <c:pt idx="14">
                  <c:v>575</c:v>
                </c:pt>
                <c:pt idx="15">
                  <c:v>575</c:v>
                </c:pt>
                <c:pt idx="16">
                  <c:v>585.5</c:v>
                </c:pt>
                <c:pt idx="18">
                  <c:v>619</c:v>
                </c:pt>
              </c:numCache>
            </c:numRef>
          </c:val>
          <c:smooth val="0"/>
          <c:extLst>
            <c:ext xmlns:c16="http://schemas.microsoft.com/office/drawing/2014/chart" uri="{C3380CC4-5D6E-409C-BE32-E72D297353CC}">
              <c16:uniqueId val="{00000024-C144-40AB-87CD-72390DC147F3}"/>
            </c:ext>
          </c:extLst>
        </c:ser>
        <c:ser>
          <c:idx val="1"/>
          <c:order val="1"/>
          <c:tx>
            <c:strRef>
              <c:f>'precio minorista regiones'!$M$6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44323</c:v>
                </c:pt>
                <c:pt idx="1">
                  <c:v>44330</c:v>
                </c:pt>
                <c:pt idx="2">
                  <c:v>44337</c:v>
                </c:pt>
                <c:pt idx="3">
                  <c:v>44344</c:v>
                </c:pt>
                <c:pt idx="4">
                  <c:v>44351</c:v>
                </c:pt>
                <c:pt idx="5">
                  <c:v>44358</c:v>
                </c:pt>
                <c:pt idx="6">
                  <c:v>44365</c:v>
                </c:pt>
                <c:pt idx="7">
                  <c:v>44372</c:v>
                </c:pt>
                <c:pt idx="8">
                  <c:v>44379</c:v>
                </c:pt>
                <c:pt idx="9">
                  <c:v>44386</c:v>
                </c:pt>
                <c:pt idx="10">
                  <c:v>44393</c:v>
                </c:pt>
                <c:pt idx="11">
                  <c:v>44400</c:v>
                </c:pt>
                <c:pt idx="12">
                  <c:v>44407</c:v>
                </c:pt>
                <c:pt idx="13">
                  <c:v>44414</c:v>
                </c:pt>
                <c:pt idx="14">
                  <c:v>44421</c:v>
                </c:pt>
                <c:pt idx="15">
                  <c:v>44428</c:v>
                </c:pt>
                <c:pt idx="16">
                  <c:v>44435</c:v>
                </c:pt>
                <c:pt idx="17">
                  <c:v>44442</c:v>
                </c:pt>
                <c:pt idx="18">
                  <c:v>44449</c:v>
                </c:pt>
              </c:numCache>
            </c:numRef>
          </c:cat>
          <c:val>
            <c:numRef>
              <c:f>'precio minorista regiones'!$M$7:$M$25</c:f>
              <c:numCache>
                <c:formatCode>#,##0</c:formatCode>
                <c:ptCount val="19"/>
                <c:pt idx="0">
                  <c:v>452</c:v>
                </c:pt>
                <c:pt idx="1">
                  <c:v>445</c:v>
                </c:pt>
                <c:pt idx="2">
                  <c:v>439</c:v>
                </c:pt>
                <c:pt idx="3">
                  <c:v>492</c:v>
                </c:pt>
                <c:pt idx="4">
                  <c:v>463</c:v>
                </c:pt>
                <c:pt idx="5">
                  <c:v>466</c:v>
                </c:pt>
                <c:pt idx="6">
                  <c:v>481</c:v>
                </c:pt>
                <c:pt idx="7">
                  <c:v>494</c:v>
                </c:pt>
                <c:pt idx="8">
                  <c:v>500</c:v>
                </c:pt>
                <c:pt idx="9">
                  <c:v>531</c:v>
                </c:pt>
                <c:pt idx="10">
                  <c:v>457</c:v>
                </c:pt>
                <c:pt idx="11">
                  <c:v>494</c:v>
                </c:pt>
                <c:pt idx="12">
                  <c:v>519</c:v>
                </c:pt>
                <c:pt idx="13">
                  <c:v>519</c:v>
                </c:pt>
                <c:pt idx="14">
                  <c:v>539</c:v>
                </c:pt>
                <c:pt idx="15">
                  <c:v>540</c:v>
                </c:pt>
                <c:pt idx="17">
                  <c:v>558</c:v>
                </c:pt>
                <c:pt idx="18">
                  <c:v>574</c:v>
                </c:pt>
              </c:numCache>
            </c:numRef>
          </c:val>
          <c:smooth val="0"/>
          <c:extLst>
            <c:ext xmlns:c16="http://schemas.microsoft.com/office/drawing/2014/chart" uri="{C3380CC4-5D6E-409C-BE32-E72D297353CC}">
              <c16:uniqueId val="{00000025-C144-40AB-87CD-72390DC147F3}"/>
            </c:ext>
          </c:extLst>
        </c:ser>
        <c:ser>
          <c:idx val="2"/>
          <c:order val="2"/>
          <c:tx>
            <c:strRef>
              <c:f>'precio minorista regiones'!$N$6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44323</c:v>
                </c:pt>
                <c:pt idx="1">
                  <c:v>44330</c:v>
                </c:pt>
                <c:pt idx="2">
                  <c:v>44337</c:v>
                </c:pt>
                <c:pt idx="3">
                  <c:v>44344</c:v>
                </c:pt>
                <c:pt idx="4">
                  <c:v>44351</c:v>
                </c:pt>
                <c:pt idx="5">
                  <c:v>44358</c:v>
                </c:pt>
                <c:pt idx="6">
                  <c:v>44365</c:v>
                </c:pt>
                <c:pt idx="7">
                  <c:v>44372</c:v>
                </c:pt>
                <c:pt idx="8">
                  <c:v>44379</c:v>
                </c:pt>
                <c:pt idx="9">
                  <c:v>44386</c:v>
                </c:pt>
                <c:pt idx="10">
                  <c:v>44393</c:v>
                </c:pt>
                <c:pt idx="11">
                  <c:v>44400</c:v>
                </c:pt>
                <c:pt idx="12">
                  <c:v>44407</c:v>
                </c:pt>
                <c:pt idx="13">
                  <c:v>44414</c:v>
                </c:pt>
                <c:pt idx="14">
                  <c:v>44421</c:v>
                </c:pt>
                <c:pt idx="15">
                  <c:v>44428</c:v>
                </c:pt>
                <c:pt idx="16">
                  <c:v>44435</c:v>
                </c:pt>
                <c:pt idx="17">
                  <c:v>44442</c:v>
                </c:pt>
                <c:pt idx="18">
                  <c:v>44449</c:v>
                </c:pt>
              </c:numCache>
            </c:numRef>
          </c:cat>
          <c:val>
            <c:numRef>
              <c:f>'precio minorista regiones'!$N$7:$N$25</c:f>
              <c:numCache>
                <c:formatCode>#,##0</c:formatCode>
                <c:ptCount val="19"/>
                <c:pt idx="0">
                  <c:v>436.5</c:v>
                </c:pt>
                <c:pt idx="1">
                  <c:v>429.5</c:v>
                </c:pt>
                <c:pt idx="2">
                  <c:v>438</c:v>
                </c:pt>
                <c:pt idx="3">
                  <c:v>438</c:v>
                </c:pt>
                <c:pt idx="4">
                  <c:v>448</c:v>
                </c:pt>
                <c:pt idx="5">
                  <c:v>436</c:v>
                </c:pt>
                <c:pt idx="6">
                  <c:v>483</c:v>
                </c:pt>
                <c:pt idx="7">
                  <c:v>469</c:v>
                </c:pt>
                <c:pt idx="8">
                  <c:v>433</c:v>
                </c:pt>
                <c:pt idx="9">
                  <c:v>448.5</c:v>
                </c:pt>
                <c:pt idx="10">
                  <c:v>448</c:v>
                </c:pt>
                <c:pt idx="11">
                  <c:v>448</c:v>
                </c:pt>
                <c:pt idx="12">
                  <c:v>460.5</c:v>
                </c:pt>
                <c:pt idx="13">
                  <c:v>463</c:v>
                </c:pt>
                <c:pt idx="14">
                  <c:v>433</c:v>
                </c:pt>
                <c:pt idx="15">
                  <c:v>455.5</c:v>
                </c:pt>
                <c:pt idx="16">
                  <c:v>475</c:v>
                </c:pt>
                <c:pt idx="17">
                  <c:v>487.5</c:v>
                </c:pt>
                <c:pt idx="18">
                  <c:v>513</c:v>
                </c:pt>
              </c:numCache>
            </c:numRef>
          </c:val>
          <c:smooth val="0"/>
          <c:extLst>
            <c:ext xmlns:c16="http://schemas.microsoft.com/office/drawing/2014/chart" uri="{C3380CC4-5D6E-409C-BE32-E72D297353CC}">
              <c16:uniqueId val="{00000026-C144-40AB-87CD-72390DC147F3}"/>
            </c:ext>
          </c:extLst>
        </c:ser>
        <c:ser>
          <c:idx val="3"/>
          <c:order val="3"/>
          <c:tx>
            <c:strRef>
              <c:f>'precio minorista regiones'!$O$6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44323</c:v>
                </c:pt>
                <c:pt idx="1">
                  <c:v>44330</c:v>
                </c:pt>
                <c:pt idx="2">
                  <c:v>44337</c:v>
                </c:pt>
                <c:pt idx="3">
                  <c:v>44344</c:v>
                </c:pt>
                <c:pt idx="4">
                  <c:v>44351</c:v>
                </c:pt>
                <c:pt idx="5">
                  <c:v>44358</c:v>
                </c:pt>
                <c:pt idx="6">
                  <c:v>44365</c:v>
                </c:pt>
                <c:pt idx="7">
                  <c:v>44372</c:v>
                </c:pt>
                <c:pt idx="8">
                  <c:v>44379</c:v>
                </c:pt>
                <c:pt idx="9">
                  <c:v>44386</c:v>
                </c:pt>
                <c:pt idx="10">
                  <c:v>44393</c:v>
                </c:pt>
                <c:pt idx="11">
                  <c:v>44400</c:v>
                </c:pt>
                <c:pt idx="12">
                  <c:v>44407</c:v>
                </c:pt>
                <c:pt idx="13">
                  <c:v>44414</c:v>
                </c:pt>
                <c:pt idx="14">
                  <c:v>44421</c:v>
                </c:pt>
                <c:pt idx="15">
                  <c:v>44428</c:v>
                </c:pt>
                <c:pt idx="16">
                  <c:v>44435</c:v>
                </c:pt>
                <c:pt idx="17">
                  <c:v>44442</c:v>
                </c:pt>
                <c:pt idx="18">
                  <c:v>44449</c:v>
                </c:pt>
              </c:numCache>
            </c:numRef>
          </c:cat>
          <c:val>
            <c:numRef>
              <c:f>'precio minorista regiones'!$O$7:$O$25</c:f>
              <c:numCache>
                <c:formatCode>#,##0</c:formatCode>
                <c:ptCount val="19"/>
                <c:pt idx="0">
                  <c:v>525</c:v>
                </c:pt>
                <c:pt idx="1">
                  <c:v>513.5</c:v>
                </c:pt>
                <c:pt idx="2">
                  <c:v>524.5</c:v>
                </c:pt>
                <c:pt idx="3">
                  <c:v>509.5</c:v>
                </c:pt>
                <c:pt idx="4">
                  <c:v>509</c:v>
                </c:pt>
                <c:pt idx="5">
                  <c:v>496</c:v>
                </c:pt>
                <c:pt idx="6">
                  <c:v>488</c:v>
                </c:pt>
                <c:pt idx="7">
                  <c:v>496</c:v>
                </c:pt>
                <c:pt idx="8">
                  <c:v>548</c:v>
                </c:pt>
                <c:pt idx="9">
                  <c:v>538.5</c:v>
                </c:pt>
                <c:pt idx="10">
                  <c:v>582.5</c:v>
                </c:pt>
                <c:pt idx="11">
                  <c:v>582</c:v>
                </c:pt>
                <c:pt idx="12">
                  <c:v>558.5</c:v>
                </c:pt>
                <c:pt idx="13">
                  <c:v>571</c:v>
                </c:pt>
                <c:pt idx="14">
                  <c:v>576</c:v>
                </c:pt>
                <c:pt idx="15">
                  <c:v>590</c:v>
                </c:pt>
                <c:pt idx="16">
                  <c:v>583.5</c:v>
                </c:pt>
                <c:pt idx="17">
                  <c:v>598</c:v>
                </c:pt>
                <c:pt idx="18">
                  <c:v>578.5</c:v>
                </c:pt>
              </c:numCache>
            </c:numRef>
          </c:val>
          <c:smooth val="0"/>
          <c:extLst>
            <c:ext xmlns:c16="http://schemas.microsoft.com/office/drawing/2014/chart" uri="{C3380CC4-5D6E-409C-BE32-E72D297353CC}">
              <c16:uniqueId val="{00000027-C144-40AB-87CD-72390DC147F3}"/>
            </c:ext>
          </c:extLst>
        </c:ser>
        <c:ser>
          <c:idx val="4"/>
          <c:order val="4"/>
          <c:tx>
            <c:strRef>
              <c:f>'precio minorista regiones'!$P$6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44323</c:v>
                </c:pt>
                <c:pt idx="1">
                  <c:v>44330</c:v>
                </c:pt>
                <c:pt idx="2">
                  <c:v>44337</c:v>
                </c:pt>
                <c:pt idx="3">
                  <c:v>44344</c:v>
                </c:pt>
                <c:pt idx="4">
                  <c:v>44351</c:v>
                </c:pt>
                <c:pt idx="5">
                  <c:v>44358</c:v>
                </c:pt>
                <c:pt idx="6">
                  <c:v>44365</c:v>
                </c:pt>
                <c:pt idx="7">
                  <c:v>44372</c:v>
                </c:pt>
                <c:pt idx="8">
                  <c:v>44379</c:v>
                </c:pt>
                <c:pt idx="9">
                  <c:v>44386</c:v>
                </c:pt>
                <c:pt idx="10">
                  <c:v>44393</c:v>
                </c:pt>
                <c:pt idx="11">
                  <c:v>44400</c:v>
                </c:pt>
                <c:pt idx="12">
                  <c:v>44407</c:v>
                </c:pt>
                <c:pt idx="13">
                  <c:v>44414</c:v>
                </c:pt>
                <c:pt idx="14">
                  <c:v>44421</c:v>
                </c:pt>
                <c:pt idx="15">
                  <c:v>44428</c:v>
                </c:pt>
                <c:pt idx="16">
                  <c:v>44435</c:v>
                </c:pt>
                <c:pt idx="17">
                  <c:v>44442</c:v>
                </c:pt>
                <c:pt idx="18">
                  <c:v>44449</c:v>
                </c:pt>
              </c:numCache>
            </c:numRef>
          </c:cat>
          <c:val>
            <c:numRef>
              <c:f>'precio minorista regiones'!$P$7:$P$25</c:f>
              <c:numCache>
                <c:formatCode>#,##0</c:formatCode>
                <c:ptCount val="19"/>
                <c:pt idx="0">
                  <c:v>518</c:v>
                </c:pt>
                <c:pt idx="1">
                  <c:v>521</c:v>
                </c:pt>
                <c:pt idx="2">
                  <c:v>539.5</c:v>
                </c:pt>
                <c:pt idx="3">
                  <c:v>508.5</c:v>
                </c:pt>
                <c:pt idx="4">
                  <c:v>500</c:v>
                </c:pt>
                <c:pt idx="5">
                  <c:v>498.5</c:v>
                </c:pt>
                <c:pt idx="6">
                  <c:v>498.5</c:v>
                </c:pt>
                <c:pt idx="7">
                  <c:v>498.5</c:v>
                </c:pt>
                <c:pt idx="8">
                  <c:v>498.5</c:v>
                </c:pt>
                <c:pt idx="9">
                  <c:v>492</c:v>
                </c:pt>
                <c:pt idx="10">
                  <c:v>550</c:v>
                </c:pt>
                <c:pt idx="11">
                  <c:v>571</c:v>
                </c:pt>
                <c:pt idx="12">
                  <c:v>562.5</c:v>
                </c:pt>
                <c:pt idx="13">
                  <c:v>571</c:v>
                </c:pt>
                <c:pt idx="14">
                  <c:v>566.5</c:v>
                </c:pt>
                <c:pt idx="15">
                  <c:v>593.5</c:v>
                </c:pt>
                <c:pt idx="16">
                  <c:v>577</c:v>
                </c:pt>
                <c:pt idx="17">
                  <c:v>649.5</c:v>
                </c:pt>
                <c:pt idx="18">
                  <c:v>632</c:v>
                </c:pt>
              </c:numCache>
            </c:numRef>
          </c:val>
          <c:smooth val="0"/>
          <c:extLst>
            <c:ext xmlns:c16="http://schemas.microsoft.com/office/drawing/2014/chart" uri="{C3380CC4-5D6E-409C-BE32-E72D297353CC}">
              <c16:uniqueId val="{00000028-C144-40AB-87CD-72390DC147F3}"/>
            </c:ext>
          </c:extLst>
        </c:ser>
        <c:ser>
          <c:idx val="5"/>
          <c:order val="5"/>
          <c:tx>
            <c:strRef>
              <c:f>'precio minorista regiones'!$Q$6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44323</c:v>
                </c:pt>
                <c:pt idx="1">
                  <c:v>44330</c:v>
                </c:pt>
                <c:pt idx="2">
                  <c:v>44337</c:v>
                </c:pt>
                <c:pt idx="3">
                  <c:v>44344</c:v>
                </c:pt>
                <c:pt idx="4">
                  <c:v>44351</c:v>
                </c:pt>
                <c:pt idx="5">
                  <c:v>44358</c:v>
                </c:pt>
                <c:pt idx="6">
                  <c:v>44365</c:v>
                </c:pt>
                <c:pt idx="7">
                  <c:v>44372</c:v>
                </c:pt>
                <c:pt idx="8">
                  <c:v>44379</c:v>
                </c:pt>
                <c:pt idx="9">
                  <c:v>44386</c:v>
                </c:pt>
                <c:pt idx="10">
                  <c:v>44393</c:v>
                </c:pt>
                <c:pt idx="11">
                  <c:v>44400</c:v>
                </c:pt>
                <c:pt idx="12">
                  <c:v>44407</c:v>
                </c:pt>
                <c:pt idx="13">
                  <c:v>44414</c:v>
                </c:pt>
                <c:pt idx="14">
                  <c:v>44421</c:v>
                </c:pt>
                <c:pt idx="15">
                  <c:v>44428</c:v>
                </c:pt>
                <c:pt idx="16">
                  <c:v>44435</c:v>
                </c:pt>
                <c:pt idx="17">
                  <c:v>44442</c:v>
                </c:pt>
                <c:pt idx="18">
                  <c:v>44449</c:v>
                </c:pt>
              </c:numCache>
            </c:numRef>
          </c:cat>
          <c:val>
            <c:numRef>
              <c:f>'precio minorista regiones'!$Q$7:$Q$25</c:f>
              <c:numCache>
                <c:formatCode>#,##0</c:formatCode>
                <c:ptCount val="19"/>
                <c:pt idx="0">
                  <c:v>325</c:v>
                </c:pt>
                <c:pt idx="1">
                  <c:v>325</c:v>
                </c:pt>
                <c:pt idx="2">
                  <c:v>325</c:v>
                </c:pt>
                <c:pt idx="3">
                  <c:v>325</c:v>
                </c:pt>
                <c:pt idx="4">
                  <c:v>345</c:v>
                </c:pt>
                <c:pt idx="5">
                  <c:v>325</c:v>
                </c:pt>
                <c:pt idx="6">
                  <c:v>350</c:v>
                </c:pt>
                <c:pt idx="7">
                  <c:v>353</c:v>
                </c:pt>
                <c:pt idx="8">
                  <c:v>350</c:v>
                </c:pt>
                <c:pt idx="9">
                  <c:v>333</c:v>
                </c:pt>
                <c:pt idx="10">
                  <c:v>370</c:v>
                </c:pt>
                <c:pt idx="11">
                  <c:v>363</c:v>
                </c:pt>
                <c:pt idx="12">
                  <c:v>375</c:v>
                </c:pt>
                <c:pt idx="14">
                  <c:v>429</c:v>
                </c:pt>
                <c:pt idx="15">
                  <c:v>375</c:v>
                </c:pt>
                <c:pt idx="16">
                  <c:v>425</c:v>
                </c:pt>
                <c:pt idx="17">
                  <c:v>404</c:v>
                </c:pt>
                <c:pt idx="18">
                  <c:v>425</c:v>
                </c:pt>
              </c:numCache>
            </c:numRef>
          </c:val>
          <c:smooth val="0"/>
          <c:extLst>
            <c:ext xmlns:c16="http://schemas.microsoft.com/office/drawing/2014/chart" uri="{C3380CC4-5D6E-409C-BE32-E72D297353CC}">
              <c16:uniqueId val="{00000029-C144-40AB-87CD-72390DC147F3}"/>
            </c:ext>
          </c:extLst>
        </c:ser>
        <c:ser>
          <c:idx val="6"/>
          <c:order val="6"/>
          <c:tx>
            <c:strRef>
              <c:f>'precio minorista regiones'!$R$6</c:f>
              <c:strCache>
                <c:ptCount val="1"/>
                <c:pt idx="0">
                  <c:v>Bío Bío</c:v>
                </c:pt>
              </c:strCache>
            </c:strRef>
          </c:tx>
          <c:spPr>
            <a:ln w="28575" cap="rnd">
              <a:solidFill>
                <a:schemeClr val="accent1">
                  <a:lumMod val="60000"/>
                </a:schemeClr>
              </a:solidFill>
              <a:round/>
            </a:ln>
            <a:effectLst/>
          </c:spPr>
          <c:marker>
            <c:symbol val="circle"/>
            <c:size val="5"/>
            <c:spPr>
              <a:solidFill>
                <a:schemeClr val="tx2">
                  <a:lumMod val="75000"/>
                </a:schemeClr>
              </a:solidFill>
              <a:ln>
                <a:solidFill>
                  <a:schemeClr val="tx2"/>
                </a:solidFill>
              </a:ln>
            </c:spPr>
          </c:marker>
          <c:cat>
            <c:numRef>
              <c:f>'precio minorista regiones'!$B$7:$B$25</c:f>
              <c:numCache>
                <c:formatCode>dd/mm/yy;@</c:formatCode>
                <c:ptCount val="19"/>
                <c:pt idx="0">
                  <c:v>44323</c:v>
                </c:pt>
                <c:pt idx="1">
                  <c:v>44330</c:v>
                </c:pt>
                <c:pt idx="2">
                  <c:v>44337</c:v>
                </c:pt>
                <c:pt idx="3">
                  <c:v>44344</c:v>
                </c:pt>
                <c:pt idx="4">
                  <c:v>44351</c:v>
                </c:pt>
                <c:pt idx="5">
                  <c:v>44358</c:v>
                </c:pt>
                <c:pt idx="6">
                  <c:v>44365</c:v>
                </c:pt>
                <c:pt idx="7">
                  <c:v>44372</c:v>
                </c:pt>
                <c:pt idx="8">
                  <c:v>44379</c:v>
                </c:pt>
                <c:pt idx="9">
                  <c:v>44386</c:v>
                </c:pt>
                <c:pt idx="10">
                  <c:v>44393</c:v>
                </c:pt>
                <c:pt idx="11">
                  <c:v>44400</c:v>
                </c:pt>
                <c:pt idx="12">
                  <c:v>44407</c:v>
                </c:pt>
                <c:pt idx="13">
                  <c:v>44414</c:v>
                </c:pt>
                <c:pt idx="14">
                  <c:v>44421</c:v>
                </c:pt>
                <c:pt idx="15">
                  <c:v>44428</c:v>
                </c:pt>
                <c:pt idx="16">
                  <c:v>44435</c:v>
                </c:pt>
                <c:pt idx="17">
                  <c:v>44442</c:v>
                </c:pt>
                <c:pt idx="18">
                  <c:v>44449</c:v>
                </c:pt>
              </c:numCache>
            </c:numRef>
          </c:cat>
          <c:val>
            <c:numRef>
              <c:f>'precio minorista regiones'!$R$7:$R$25</c:f>
              <c:numCache>
                <c:formatCode>#,##0</c:formatCode>
                <c:ptCount val="19"/>
                <c:pt idx="0">
                  <c:v>400</c:v>
                </c:pt>
                <c:pt idx="1">
                  <c:v>400</c:v>
                </c:pt>
                <c:pt idx="4">
                  <c:v>400</c:v>
                </c:pt>
                <c:pt idx="5">
                  <c:v>400</c:v>
                </c:pt>
                <c:pt idx="6">
                  <c:v>400</c:v>
                </c:pt>
                <c:pt idx="8">
                  <c:v>400</c:v>
                </c:pt>
                <c:pt idx="9">
                  <c:v>400</c:v>
                </c:pt>
                <c:pt idx="10">
                  <c:v>400</c:v>
                </c:pt>
                <c:pt idx="11">
                  <c:v>400</c:v>
                </c:pt>
                <c:pt idx="15">
                  <c:v>400</c:v>
                </c:pt>
                <c:pt idx="17">
                  <c:v>400</c:v>
                </c:pt>
                <c:pt idx="18">
                  <c:v>400</c:v>
                </c:pt>
              </c:numCache>
            </c:numRef>
          </c:val>
          <c:smooth val="0"/>
          <c:extLst>
            <c:ext xmlns:c16="http://schemas.microsoft.com/office/drawing/2014/chart" uri="{C3380CC4-5D6E-409C-BE32-E72D297353CC}">
              <c16:uniqueId val="{0000002A-C144-40AB-87CD-72390DC147F3}"/>
            </c:ext>
          </c:extLst>
        </c:ser>
        <c:ser>
          <c:idx val="7"/>
          <c:order val="7"/>
          <c:tx>
            <c:strRef>
              <c:f>'precio minorista regiones'!$S$6</c:f>
              <c:strCache>
                <c:ptCount val="1"/>
                <c:pt idx="0">
                  <c:v>La Araucanía</c:v>
                </c:pt>
              </c:strCache>
            </c:strRef>
          </c:tx>
          <c:marker>
            <c:symbol val="circle"/>
            <c:size val="5"/>
          </c:marker>
          <c:cat>
            <c:numRef>
              <c:f>'precio minorista regiones'!$B$7:$B$25</c:f>
              <c:numCache>
                <c:formatCode>dd/mm/yy;@</c:formatCode>
                <c:ptCount val="19"/>
                <c:pt idx="0">
                  <c:v>44323</c:v>
                </c:pt>
                <c:pt idx="1">
                  <c:v>44330</c:v>
                </c:pt>
                <c:pt idx="2">
                  <c:v>44337</c:v>
                </c:pt>
                <c:pt idx="3">
                  <c:v>44344</c:v>
                </c:pt>
                <c:pt idx="4">
                  <c:v>44351</c:v>
                </c:pt>
                <c:pt idx="5">
                  <c:v>44358</c:v>
                </c:pt>
                <c:pt idx="6">
                  <c:v>44365</c:v>
                </c:pt>
                <c:pt idx="7">
                  <c:v>44372</c:v>
                </c:pt>
                <c:pt idx="8">
                  <c:v>44379</c:v>
                </c:pt>
                <c:pt idx="9">
                  <c:v>44386</c:v>
                </c:pt>
                <c:pt idx="10">
                  <c:v>44393</c:v>
                </c:pt>
                <c:pt idx="11">
                  <c:v>44400</c:v>
                </c:pt>
                <c:pt idx="12">
                  <c:v>44407</c:v>
                </c:pt>
                <c:pt idx="13">
                  <c:v>44414</c:v>
                </c:pt>
                <c:pt idx="14">
                  <c:v>44421</c:v>
                </c:pt>
                <c:pt idx="15">
                  <c:v>44428</c:v>
                </c:pt>
                <c:pt idx="16">
                  <c:v>44435</c:v>
                </c:pt>
                <c:pt idx="17">
                  <c:v>44442</c:v>
                </c:pt>
                <c:pt idx="18">
                  <c:v>44449</c:v>
                </c:pt>
              </c:numCache>
            </c:numRef>
          </c:cat>
          <c:val>
            <c:numRef>
              <c:f>'precio minorista regiones'!$S$7:$S$25</c:f>
              <c:numCache>
                <c:formatCode>#,##0</c:formatCode>
                <c:ptCount val="19"/>
                <c:pt idx="0">
                  <c:v>642</c:v>
                </c:pt>
                <c:pt idx="1">
                  <c:v>428</c:v>
                </c:pt>
                <c:pt idx="2">
                  <c:v>463</c:v>
                </c:pt>
                <c:pt idx="3">
                  <c:v>396</c:v>
                </c:pt>
                <c:pt idx="4">
                  <c:v>503</c:v>
                </c:pt>
                <c:pt idx="5">
                  <c:v>498</c:v>
                </c:pt>
                <c:pt idx="6">
                  <c:v>525</c:v>
                </c:pt>
                <c:pt idx="7">
                  <c:v>502</c:v>
                </c:pt>
                <c:pt idx="8">
                  <c:v>613</c:v>
                </c:pt>
                <c:pt idx="9">
                  <c:v>533</c:v>
                </c:pt>
                <c:pt idx="10">
                  <c:v>447</c:v>
                </c:pt>
                <c:pt idx="11">
                  <c:v>457</c:v>
                </c:pt>
                <c:pt idx="12">
                  <c:v>428</c:v>
                </c:pt>
                <c:pt idx="13">
                  <c:v>475</c:v>
                </c:pt>
                <c:pt idx="14">
                  <c:v>487</c:v>
                </c:pt>
                <c:pt idx="15">
                  <c:v>483</c:v>
                </c:pt>
                <c:pt idx="16">
                  <c:v>480</c:v>
                </c:pt>
                <c:pt idx="17">
                  <c:v>537</c:v>
                </c:pt>
                <c:pt idx="18">
                  <c:v>480</c:v>
                </c:pt>
              </c:numCache>
            </c:numRef>
          </c:val>
          <c:smooth val="0"/>
          <c:extLst>
            <c:ext xmlns:c16="http://schemas.microsoft.com/office/drawing/2014/chart" uri="{C3380CC4-5D6E-409C-BE32-E72D297353CC}">
              <c16:uniqueId val="{0000002B-C144-40AB-87CD-72390DC147F3}"/>
            </c:ext>
          </c:extLst>
        </c:ser>
        <c:ser>
          <c:idx val="8"/>
          <c:order val="8"/>
          <c:tx>
            <c:strRef>
              <c:f>'precio minorista regiones'!$T$6</c:f>
              <c:strCache>
                <c:ptCount val="1"/>
                <c:pt idx="0">
                  <c:v>Los Lagos</c:v>
                </c:pt>
              </c:strCache>
            </c:strRef>
          </c:tx>
          <c:cat>
            <c:numRef>
              <c:f>'precio minorista regiones'!$B$7:$B$25</c:f>
              <c:numCache>
                <c:formatCode>dd/mm/yy;@</c:formatCode>
                <c:ptCount val="19"/>
                <c:pt idx="0">
                  <c:v>44323</c:v>
                </c:pt>
                <c:pt idx="1">
                  <c:v>44330</c:v>
                </c:pt>
                <c:pt idx="2">
                  <c:v>44337</c:v>
                </c:pt>
                <c:pt idx="3">
                  <c:v>44344</c:v>
                </c:pt>
                <c:pt idx="4">
                  <c:v>44351</c:v>
                </c:pt>
                <c:pt idx="5">
                  <c:v>44358</c:v>
                </c:pt>
                <c:pt idx="6">
                  <c:v>44365</c:v>
                </c:pt>
                <c:pt idx="7">
                  <c:v>44372</c:v>
                </c:pt>
                <c:pt idx="8">
                  <c:v>44379</c:v>
                </c:pt>
                <c:pt idx="9">
                  <c:v>44386</c:v>
                </c:pt>
                <c:pt idx="10">
                  <c:v>44393</c:v>
                </c:pt>
                <c:pt idx="11">
                  <c:v>44400</c:v>
                </c:pt>
                <c:pt idx="12">
                  <c:v>44407</c:v>
                </c:pt>
                <c:pt idx="13">
                  <c:v>44414</c:v>
                </c:pt>
                <c:pt idx="14">
                  <c:v>44421</c:v>
                </c:pt>
                <c:pt idx="15">
                  <c:v>44428</c:v>
                </c:pt>
                <c:pt idx="16">
                  <c:v>44435</c:v>
                </c:pt>
                <c:pt idx="17">
                  <c:v>44442</c:v>
                </c:pt>
                <c:pt idx="18">
                  <c:v>44449</c:v>
                </c:pt>
              </c:numCache>
            </c:numRef>
          </c:cat>
          <c:val>
            <c:numRef>
              <c:f>'precio minorista regiones'!$T$7:$T$25</c:f>
              <c:numCache>
                <c:formatCode>#,##0</c:formatCode>
                <c:ptCount val="19"/>
                <c:pt idx="0">
                  <c:v>525</c:v>
                </c:pt>
                <c:pt idx="1">
                  <c:v>525</c:v>
                </c:pt>
                <c:pt idx="2">
                  <c:v>525</c:v>
                </c:pt>
                <c:pt idx="3">
                  <c:v>575</c:v>
                </c:pt>
                <c:pt idx="4">
                  <c:v>516.5</c:v>
                </c:pt>
                <c:pt idx="5">
                  <c:v>516.5</c:v>
                </c:pt>
                <c:pt idx="6">
                  <c:v>525</c:v>
                </c:pt>
                <c:pt idx="7">
                  <c:v>550</c:v>
                </c:pt>
                <c:pt idx="8">
                  <c:v>550</c:v>
                </c:pt>
                <c:pt idx="9">
                  <c:v>550</c:v>
                </c:pt>
                <c:pt idx="10">
                  <c:v>500</c:v>
                </c:pt>
                <c:pt idx="11">
                  <c:v>500</c:v>
                </c:pt>
                <c:pt idx="12">
                  <c:v>500</c:v>
                </c:pt>
                <c:pt idx="13">
                  <c:v>500</c:v>
                </c:pt>
                <c:pt idx="15">
                  <c:v>500</c:v>
                </c:pt>
                <c:pt idx="16">
                  <c:v>500</c:v>
                </c:pt>
                <c:pt idx="17">
                  <c:v>500</c:v>
                </c:pt>
                <c:pt idx="18">
                  <c:v>500</c:v>
                </c:pt>
              </c:numCache>
            </c:numRef>
          </c:val>
          <c:smooth val="0"/>
          <c:extLst>
            <c:ext xmlns:c16="http://schemas.microsoft.com/office/drawing/2014/chart" uri="{C3380CC4-5D6E-409C-BE32-E72D297353CC}">
              <c16:uniqueId val="{00000012-8210-4690-AF89-1BD5DD4FDA4F}"/>
            </c:ext>
          </c:extLst>
        </c:ser>
        <c:dLbls>
          <c:showLegendKey val="0"/>
          <c:showVal val="0"/>
          <c:showCatName val="0"/>
          <c:showSerName val="0"/>
          <c:showPercent val="0"/>
          <c:showBubbleSize val="0"/>
        </c:dLbls>
        <c:marker val="1"/>
        <c:smooth val="0"/>
        <c:axId val="-2124593256"/>
        <c:axId val="-2124589720"/>
      </c:lineChart>
      <c:dateAx>
        <c:axId val="-2124593256"/>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589720"/>
        <c:crosses val="autoZero"/>
        <c:auto val="1"/>
        <c:lblOffset val="100"/>
        <c:baseTimeUnit val="days"/>
      </c:dateAx>
      <c:valAx>
        <c:axId val="-2124589720"/>
        <c:scaling>
          <c:orientation val="minMax"/>
          <c:min val="2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593256"/>
        <c:crosses val="autoZero"/>
        <c:crossBetween val="between"/>
      </c:valAx>
      <c:spPr>
        <a:noFill/>
        <a:ln w="25400">
          <a:noFill/>
        </a:ln>
      </c:spPr>
    </c:plotArea>
    <c:legend>
      <c:legendPos val="b"/>
      <c:layout>
        <c:manualLayout>
          <c:xMode val="edge"/>
          <c:yMode val="edge"/>
          <c:x val="0.12103666346073066"/>
          <c:y val="0.89689239769265361"/>
          <c:w val="0.81211405363756051"/>
          <c:h val="8.5966492053790713E-2"/>
        </c:manualLayout>
      </c:layout>
      <c:overlay val="0"/>
      <c:spPr>
        <a:noFill/>
        <a:ln w="25400">
          <a:noFill/>
        </a:ln>
      </c:spPr>
      <c:txPr>
        <a:bodyPr/>
        <a:lstStyle/>
        <a:p>
          <a:pPr>
            <a:defRPr sz="1100" b="0" i="0" u="none" strike="noStrike"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7. Evolución de la superficie y producción de papa</a:t>
            </a:r>
          </a:p>
        </c:rich>
      </c:tx>
      <c:overlay val="0"/>
      <c:spPr>
        <a:noFill/>
        <a:ln w="25400">
          <a:noFill/>
        </a:ln>
      </c:spPr>
    </c:title>
    <c:autoTitleDeleted val="0"/>
    <c:plotArea>
      <c:layout>
        <c:manualLayout>
          <c:layoutTarget val="inner"/>
          <c:xMode val="edge"/>
          <c:yMode val="edge"/>
          <c:x val="0.131161293746204"/>
          <c:y val="0.10935149322550899"/>
          <c:w val="0.720505608957838"/>
          <c:h val="0.62971961838103574"/>
        </c:manualLayout>
      </c:layout>
      <c:lineChart>
        <c:grouping val="standard"/>
        <c:varyColors val="0"/>
        <c:ser>
          <c:idx val="0"/>
          <c:order val="0"/>
          <c:tx>
            <c:strRef>
              <c:f>'sup, prod y rend'!$D$5:$D$6</c:f>
              <c:strCache>
                <c:ptCount val="2"/>
                <c:pt idx="0">
                  <c:v>Superficie (ha)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'sup, prod y rend'!$C$7:$C$25</c:f>
              <c:strCache>
                <c:ptCount val="19"/>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strCache>
            </c:strRef>
          </c:cat>
          <c:val>
            <c:numRef>
              <c:f>'sup, prod y rend'!$D$7:$D$25</c:f>
              <c:numCache>
                <c:formatCode>#,##0</c:formatCode>
                <c:ptCount val="19"/>
                <c:pt idx="0">
                  <c:v>56000</c:v>
                </c:pt>
                <c:pt idx="1">
                  <c:v>59560</c:v>
                </c:pt>
                <c:pt idx="2">
                  <c:v>55620</c:v>
                </c:pt>
                <c:pt idx="3">
                  <c:v>63200</c:v>
                </c:pt>
                <c:pt idx="4">
                  <c:v>54145</c:v>
                </c:pt>
                <c:pt idx="5">
                  <c:v>55976</c:v>
                </c:pt>
                <c:pt idx="6">
                  <c:v>45078</c:v>
                </c:pt>
                <c:pt idx="7">
                  <c:v>50771</c:v>
                </c:pt>
                <c:pt idx="8">
                  <c:v>53653</c:v>
                </c:pt>
                <c:pt idx="9">
                  <c:v>41534</c:v>
                </c:pt>
                <c:pt idx="10">
                  <c:v>49576</c:v>
                </c:pt>
                <c:pt idx="11">
                  <c:v>48965</c:v>
                </c:pt>
                <c:pt idx="12">
                  <c:v>50526.337967409301</c:v>
                </c:pt>
                <c:pt idx="13">
                  <c:v>53485</c:v>
                </c:pt>
                <c:pt idx="14">
                  <c:v>54082</c:v>
                </c:pt>
                <c:pt idx="15">
                  <c:v>41268</c:v>
                </c:pt>
                <c:pt idx="16">
                  <c:v>41811</c:v>
                </c:pt>
                <c:pt idx="17">
                  <c:v>44145</c:v>
                </c:pt>
                <c:pt idx="18">
                  <c:v>44032</c:v>
                </c:pt>
              </c:numCache>
            </c:numRef>
          </c:val>
          <c:smooth val="0"/>
          <c:extLst>
            <c:ext xmlns:c16="http://schemas.microsoft.com/office/drawing/2014/chart" uri="{C3380CC4-5D6E-409C-BE32-E72D297353CC}">
              <c16:uniqueId val="{00000000-A8AE-4AD1-A3C1-2521808B5213}"/>
            </c:ext>
          </c:extLst>
        </c:ser>
        <c:dLbls>
          <c:showLegendKey val="0"/>
          <c:showVal val="0"/>
          <c:showCatName val="0"/>
          <c:showSerName val="0"/>
          <c:showPercent val="0"/>
          <c:showBubbleSize val="0"/>
        </c:dLbls>
        <c:marker val="1"/>
        <c:smooth val="0"/>
        <c:axId val="-2124538920"/>
        <c:axId val="-2124535608"/>
      </c:lineChart>
      <c:lineChart>
        <c:grouping val="standard"/>
        <c:varyColors val="0"/>
        <c:ser>
          <c:idx val="1"/>
          <c:order val="1"/>
          <c:tx>
            <c:strRef>
              <c:f>'sup, prod y rend'!$E$5:$E$6</c:f>
              <c:strCache>
                <c:ptCount val="2"/>
                <c:pt idx="0">
                  <c:v>Producción (ton)</c:v>
                </c:pt>
              </c:strCache>
            </c:strRef>
          </c:tx>
          <c:spPr>
            <a:ln w="28575" cap="rnd">
              <a:solidFill>
                <a:schemeClr val="accent2"/>
              </a:solidFill>
              <a:round/>
            </a:ln>
            <a:effectLst/>
          </c:spPr>
          <c:marker>
            <c:symbol val="diamond"/>
            <c:size val="5"/>
            <c:spPr>
              <a:solidFill>
                <a:schemeClr val="accent2"/>
              </a:solidFill>
              <a:ln w="9525">
                <a:solidFill>
                  <a:schemeClr val="accent2"/>
                </a:solidFill>
              </a:ln>
              <a:effectLst/>
            </c:spPr>
          </c:marker>
          <c:cat>
            <c:strRef>
              <c:f>'sup, prod y rend'!$C$7:$C$25</c:f>
              <c:strCache>
                <c:ptCount val="19"/>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strCache>
            </c:strRef>
          </c:cat>
          <c:val>
            <c:numRef>
              <c:f>'sup, prod y rend'!$E$7:$E$25</c:f>
              <c:numCache>
                <c:formatCode>#,##0</c:formatCode>
                <c:ptCount val="19"/>
                <c:pt idx="0">
                  <c:v>1093728.3999999999</c:v>
                </c:pt>
                <c:pt idx="1">
                  <c:v>1144170</c:v>
                </c:pt>
                <c:pt idx="2">
                  <c:v>1115735.7</c:v>
                </c:pt>
                <c:pt idx="3">
                  <c:v>1391378.2</c:v>
                </c:pt>
                <c:pt idx="4">
                  <c:v>834859.9</c:v>
                </c:pt>
                <c:pt idx="5">
                  <c:v>965939.5</c:v>
                </c:pt>
                <c:pt idx="6">
                  <c:v>924548.1</c:v>
                </c:pt>
                <c:pt idx="7">
                  <c:v>1081349.2</c:v>
                </c:pt>
                <c:pt idx="8">
                  <c:v>1676444</c:v>
                </c:pt>
                <c:pt idx="9">
                  <c:v>1093452</c:v>
                </c:pt>
                <c:pt idx="10">
                  <c:v>1159022.1000000001</c:v>
                </c:pt>
                <c:pt idx="11">
                  <c:v>1061324.9400000002</c:v>
                </c:pt>
                <c:pt idx="12">
                  <c:v>960502</c:v>
                </c:pt>
                <c:pt idx="13">
                  <c:v>1166024.8999999999</c:v>
                </c:pt>
                <c:pt idx="14">
                  <c:v>1426478.7500000002</c:v>
                </c:pt>
                <c:pt idx="15">
                  <c:v>1183356.6000000001</c:v>
                </c:pt>
                <c:pt idx="16">
                  <c:v>1162568</c:v>
                </c:pt>
                <c:pt idx="17">
                  <c:v>1288153.6000000001</c:v>
                </c:pt>
                <c:pt idx="18">
                  <c:v>1254589.9284314667</c:v>
                </c:pt>
              </c:numCache>
            </c:numRef>
          </c:val>
          <c:smooth val="0"/>
          <c:extLst>
            <c:ext xmlns:c16="http://schemas.microsoft.com/office/drawing/2014/chart" uri="{C3380CC4-5D6E-409C-BE32-E72D297353CC}">
              <c16:uniqueId val="{00000001-A8AE-4AD1-A3C1-2521808B5213}"/>
            </c:ext>
          </c:extLst>
        </c:ser>
        <c:dLbls>
          <c:showLegendKey val="0"/>
          <c:showVal val="0"/>
          <c:showCatName val="0"/>
          <c:showSerName val="0"/>
          <c:showPercent val="0"/>
          <c:showBubbleSize val="0"/>
        </c:dLbls>
        <c:marker val="1"/>
        <c:smooth val="0"/>
        <c:axId val="-2124529192"/>
        <c:axId val="-2124525960"/>
      </c:lineChart>
      <c:catAx>
        <c:axId val="-2124538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24535608"/>
        <c:crosses val="autoZero"/>
        <c:auto val="1"/>
        <c:lblAlgn val="ctr"/>
        <c:lblOffset val="100"/>
        <c:noMultiLvlLbl val="0"/>
      </c:catAx>
      <c:valAx>
        <c:axId val="-2124535608"/>
        <c:scaling>
          <c:orientation val="minMax"/>
          <c:min val="35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333399"/>
                    </a:solidFill>
                    <a:latin typeface="Arial"/>
                    <a:ea typeface="Arial"/>
                    <a:cs typeface="Arial"/>
                  </a:defRPr>
                </a:pPr>
                <a:r>
                  <a:rPr lang="en-US"/>
                  <a:t>Superficie (ha)</a:t>
                </a:r>
              </a:p>
            </c:rich>
          </c:tx>
          <c:layout>
            <c:manualLayout>
              <c:xMode val="edge"/>
              <c:yMode val="edge"/>
              <c:x val="6.3480404870339801E-3"/>
              <c:y val="0.32110750331466298"/>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333399"/>
                </a:solidFill>
                <a:latin typeface="Arial"/>
                <a:ea typeface="Arial"/>
                <a:cs typeface="Arial"/>
              </a:defRPr>
            </a:pPr>
            <a:endParaRPr lang="es-CL"/>
          </a:p>
        </c:txPr>
        <c:crossAx val="-2124538920"/>
        <c:crosses val="autoZero"/>
        <c:crossBetween val="between"/>
      </c:valAx>
      <c:catAx>
        <c:axId val="-2124529192"/>
        <c:scaling>
          <c:orientation val="minMax"/>
        </c:scaling>
        <c:delete val="1"/>
        <c:axPos val="b"/>
        <c:numFmt formatCode="General" sourceLinked="1"/>
        <c:majorTickMark val="out"/>
        <c:minorTickMark val="none"/>
        <c:tickLblPos val="nextTo"/>
        <c:crossAx val="-2124525960"/>
        <c:crosses val="autoZero"/>
        <c:auto val="1"/>
        <c:lblAlgn val="ctr"/>
        <c:lblOffset val="100"/>
        <c:noMultiLvlLbl val="0"/>
      </c:catAx>
      <c:valAx>
        <c:axId val="-2124525960"/>
        <c:scaling>
          <c:orientation val="minMax"/>
          <c:min val="700000"/>
        </c:scaling>
        <c:delete val="0"/>
        <c:axPos val="r"/>
        <c:title>
          <c:tx>
            <c:rich>
              <a:bodyPr/>
              <a:lstStyle/>
              <a:p>
                <a:pPr>
                  <a:defRPr sz="1000" b="0" i="0" u="none" strike="noStrike" baseline="0">
                    <a:solidFill>
                      <a:schemeClr val="accent2"/>
                    </a:solidFill>
                    <a:latin typeface="Arial"/>
                    <a:ea typeface="Arial"/>
                    <a:cs typeface="Arial"/>
                  </a:defRPr>
                </a:pPr>
                <a:r>
                  <a:rPr lang="en-US">
                    <a:solidFill>
                      <a:schemeClr val="accent2"/>
                    </a:solidFill>
                  </a:rPr>
                  <a:t>Producción (ton)</a:t>
                </a:r>
              </a:p>
            </c:rich>
          </c:tx>
          <c:layout>
            <c:manualLayout>
              <c:xMode val="edge"/>
              <c:yMode val="edge"/>
              <c:x val="0.95788991005498192"/>
              <c:y val="0.28807967497213538"/>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chemeClr val="accent2"/>
                </a:solidFill>
                <a:latin typeface="Arial"/>
                <a:ea typeface="Arial"/>
                <a:cs typeface="Arial"/>
              </a:defRPr>
            </a:pPr>
            <a:endParaRPr lang="es-CL"/>
          </a:p>
        </c:txPr>
        <c:crossAx val="-2124529192"/>
        <c:crosses val="max"/>
        <c:crossBetween val="between"/>
      </c:valAx>
      <c:spPr>
        <a:noFill/>
        <a:ln w="25400">
          <a:noFill/>
        </a:ln>
      </c:spPr>
    </c:plotArea>
    <c:legend>
      <c:legendPos val="r"/>
      <c:legendEntry>
        <c:idx val="0"/>
        <c:txPr>
          <a:bodyPr/>
          <a:lstStyle/>
          <a:p>
            <a:pPr>
              <a:defRPr sz="920" b="0" i="0" u="none" strike="noStrike" baseline="0">
                <a:solidFill>
                  <a:schemeClr val="accent1">
                    <a:lumMod val="75000"/>
                  </a:schemeClr>
                </a:solidFill>
                <a:latin typeface="Arial"/>
                <a:ea typeface="Arial"/>
                <a:cs typeface="Arial"/>
              </a:defRPr>
            </a:pPr>
            <a:endParaRPr lang="es-CL"/>
          </a:p>
        </c:txPr>
      </c:legendEntry>
      <c:legendEntry>
        <c:idx val="1"/>
        <c:txPr>
          <a:bodyPr/>
          <a:lstStyle/>
          <a:p>
            <a:pPr>
              <a:defRPr sz="920" b="0" i="0" u="none" strike="noStrike" baseline="0">
                <a:solidFill>
                  <a:schemeClr val="accent2"/>
                </a:solidFill>
                <a:latin typeface="Arial"/>
                <a:ea typeface="Arial"/>
                <a:cs typeface="Arial"/>
              </a:defRPr>
            </a:pPr>
            <a:endParaRPr lang="es-CL"/>
          </a:p>
        </c:txPr>
      </c:legendEntry>
      <c:layout>
        <c:manualLayout>
          <c:xMode val="edge"/>
          <c:yMode val="edge"/>
          <c:x val="0.16429714595995876"/>
          <c:y val="0.87690038745156851"/>
          <c:w val="0.61833411139813099"/>
          <c:h val="6.856698325080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8. Superficie regional de papa entre las regiones de Coquimbo y Los Lagos (hectáreas)</a:t>
            </a:r>
          </a:p>
        </c:rich>
      </c:tx>
      <c:overlay val="0"/>
      <c:spPr>
        <a:noFill/>
        <a:ln w="25400">
          <a:noFill/>
        </a:ln>
      </c:spPr>
    </c:title>
    <c:autoTitleDeleted val="0"/>
    <c:plotArea>
      <c:layout>
        <c:manualLayout>
          <c:layoutTarget val="inner"/>
          <c:xMode val="edge"/>
          <c:yMode val="edge"/>
          <c:x val="7.66210836580625E-2"/>
          <c:y val="0.114303600248727"/>
          <c:w val="0.90340611863100251"/>
          <c:h val="0.72217062929245601"/>
        </c:manualLayout>
      </c:layout>
      <c:barChart>
        <c:barDir val="col"/>
        <c:grouping val="clustered"/>
        <c:varyColors val="0"/>
        <c:ser>
          <c:idx val="0"/>
          <c:order val="0"/>
          <c:tx>
            <c:strRef>
              <c:f>'sup región'!$B$22</c:f>
              <c:strCache>
                <c:ptCount val="1"/>
                <c:pt idx="0">
                  <c:v>2017/18</c:v>
                </c:pt>
              </c:strCache>
            </c:strRef>
          </c:tx>
          <c:spPr>
            <a:solidFill>
              <a:srgbClr val="4F81B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región'!$C$22:$L$22</c:f>
              <c:numCache>
                <c:formatCode>#,##0</c:formatCode>
                <c:ptCount val="10"/>
                <c:pt idx="0">
                  <c:v>2137</c:v>
                </c:pt>
                <c:pt idx="1">
                  <c:v>625</c:v>
                </c:pt>
                <c:pt idx="2">
                  <c:v>3197</c:v>
                </c:pt>
                <c:pt idx="3">
                  <c:v>725</c:v>
                </c:pt>
                <c:pt idx="4">
                  <c:v>3920</c:v>
                </c:pt>
                <c:pt idx="5">
                  <c:v>3015</c:v>
                </c:pt>
                <c:pt idx="6">
                  <c:v>4409</c:v>
                </c:pt>
                <c:pt idx="7">
                  <c:v>12486</c:v>
                </c:pt>
                <c:pt idx="8">
                  <c:v>2935</c:v>
                </c:pt>
                <c:pt idx="9">
                  <c:v>7132</c:v>
                </c:pt>
              </c:numCache>
            </c:numRef>
          </c:val>
          <c:extLst>
            <c:ext xmlns:c16="http://schemas.microsoft.com/office/drawing/2014/chart" uri="{C3380CC4-5D6E-409C-BE32-E72D297353CC}">
              <c16:uniqueId val="{00000000-D232-413C-BDB7-51A66E8779FE}"/>
            </c:ext>
          </c:extLst>
        </c:ser>
        <c:ser>
          <c:idx val="1"/>
          <c:order val="1"/>
          <c:tx>
            <c:strRef>
              <c:f>'sup región'!$B$23</c:f>
              <c:strCache>
                <c:ptCount val="1"/>
                <c:pt idx="0">
                  <c:v>2018/19</c:v>
                </c:pt>
              </c:strCache>
            </c:strRef>
          </c:tx>
          <c:spPr>
            <a:solidFill>
              <a:srgbClr val="C0504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región'!$C$23:$L$23</c:f>
              <c:numCache>
                <c:formatCode>#,##0</c:formatCode>
                <c:ptCount val="10"/>
                <c:pt idx="0">
                  <c:v>1934</c:v>
                </c:pt>
                <c:pt idx="1">
                  <c:v>854</c:v>
                </c:pt>
                <c:pt idx="2">
                  <c:v>3432</c:v>
                </c:pt>
                <c:pt idx="3">
                  <c:v>1679</c:v>
                </c:pt>
                <c:pt idx="4">
                  <c:v>4602</c:v>
                </c:pt>
                <c:pt idx="5">
                  <c:v>2503</c:v>
                </c:pt>
                <c:pt idx="6">
                  <c:v>4266</c:v>
                </c:pt>
                <c:pt idx="7">
                  <c:v>10501</c:v>
                </c:pt>
                <c:pt idx="8">
                  <c:v>2666</c:v>
                </c:pt>
                <c:pt idx="9">
                  <c:v>8687</c:v>
                </c:pt>
              </c:numCache>
            </c:numRef>
          </c:val>
          <c:extLst>
            <c:ext xmlns:c16="http://schemas.microsoft.com/office/drawing/2014/chart" uri="{C3380CC4-5D6E-409C-BE32-E72D297353CC}">
              <c16:uniqueId val="{00000001-D232-413C-BDB7-51A66E8779FE}"/>
            </c:ext>
          </c:extLst>
        </c:ser>
        <c:ser>
          <c:idx val="2"/>
          <c:order val="2"/>
          <c:tx>
            <c:strRef>
              <c:f>'sup región'!$B$24</c:f>
              <c:strCache>
                <c:ptCount val="1"/>
                <c:pt idx="0">
                  <c:v>2019/20</c:v>
                </c:pt>
              </c:strCache>
            </c:strRef>
          </c:tx>
          <c:spPr>
            <a:solidFill>
              <a:srgbClr val="9BBB59"/>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región'!$C$24:$L$24</c:f>
              <c:numCache>
                <c:formatCode>#,##0</c:formatCode>
                <c:ptCount val="10"/>
                <c:pt idx="0">
                  <c:v>1633</c:v>
                </c:pt>
                <c:pt idx="1">
                  <c:v>513</c:v>
                </c:pt>
                <c:pt idx="2">
                  <c:v>3599</c:v>
                </c:pt>
                <c:pt idx="3">
                  <c:v>826</c:v>
                </c:pt>
                <c:pt idx="4">
                  <c:v>5389</c:v>
                </c:pt>
                <c:pt idx="5">
                  <c:v>2341</c:v>
                </c:pt>
                <c:pt idx="6">
                  <c:v>4463</c:v>
                </c:pt>
                <c:pt idx="7">
                  <c:v>11578</c:v>
                </c:pt>
                <c:pt idx="8">
                  <c:v>2514</c:v>
                </c:pt>
                <c:pt idx="9">
                  <c:v>10602</c:v>
                </c:pt>
              </c:numCache>
            </c:numRef>
          </c:val>
          <c:extLst>
            <c:ext xmlns:c16="http://schemas.microsoft.com/office/drawing/2014/chart" uri="{C3380CC4-5D6E-409C-BE32-E72D297353CC}">
              <c16:uniqueId val="{00000002-D232-413C-BDB7-51A66E8779FE}"/>
            </c:ext>
          </c:extLst>
        </c:ser>
        <c:dLbls>
          <c:showLegendKey val="0"/>
          <c:showVal val="0"/>
          <c:showCatName val="0"/>
          <c:showSerName val="0"/>
          <c:showPercent val="0"/>
          <c:showBubbleSize val="0"/>
        </c:dLbls>
        <c:gapWidth val="219"/>
        <c:overlap val="-27"/>
        <c:axId val="-2124804264"/>
        <c:axId val="-2124800728"/>
      </c:barChart>
      <c:catAx>
        <c:axId val="-2124804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800728"/>
        <c:crosses val="autoZero"/>
        <c:auto val="1"/>
        <c:lblAlgn val="ctr"/>
        <c:lblOffset val="100"/>
        <c:noMultiLvlLbl val="0"/>
      </c:catAx>
      <c:valAx>
        <c:axId val="-2124800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Hectáreas</a:t>
                </a:r>
              </a:p>
            </c:rich>
          </c:tx>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804264"/>
        <c:crosses val="autoZero"/>
        <c:crossBetween val="between"/>
      </c:valAx>
      <c:spPr>
        <a:noFill/>
        <a:ln w="25400">
          <a:noFill/>
        </a:ln>
      </c:spPr>
    </c:plotArea>
    <c:legend>
      <c:legendPos val="r"/>
      <c:layout>
        <c:manualLayout>
          <c:xMode val="edge"/>
          <c:yMode val="edge"/>
          <c:x val="0.38246042934589503"/>
          <c:y val="0.91960083114610702"/>
          <c:w val="0.23944411970337801"/>
          <c:h val="5.898321303587050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9. Producción regional de papa entre las regiones de Coquimbo y Los Lagos (toneladas)</a:t>
            </a:r>
          </a:p>
        </c:rich>
      </c:tx>
      <c:overlay val="0"/>
      <c:spPr>
        <a:noFill/>
        <a:ln w="25400">
          <a:noFill/>
        </a:ln>
      </c:spPr>
    </c:title>
    <c:autoTitleDeleted val="0"/>
    <c:plotArea>
      <c:layout>
        <c:manualLayout>
          <c:layoutTarget val="inner"/>
          <c:xMode val="edge"/>
          <c:yMode val="edge"/>
          <c:x val="0.10133958325793382"/>
          <c:y val="0.11055863269329699"/>
          <c:w val="0.88036771645826584"/>
          <c:h val="0.72773309617785797"/>
        </c:manualLayout>
      </c:layout>
      <c:barChart>
        <c:barDir val="col"/>
        <c:grouping val="clustered"/>
        <c:varyColors val="0"/>
        <c:ser>
          <c:idx val="0"/>
          <c:order val="0"/>
          <c:tx>
            <c:strRef>
              <c:f>'prod región'!$B$22</c:f>
              <c:strCache>
                <c:ptCount val="1"/>
                <c:pt idx="0">
                  <c:v>2017/18</c:v>
                </c:pt>
              </c:strCache>
            </c:strRef>
          </c:tx>
          <c:spPr>
            <a:solidFill>
              <a:srgbClr val="4F81B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región'!$C$22:$L$22</c:f>
              <c:numCache>
                <c:formatCode>#,##0</c:formatCode>
                <c:ptCount val="10"/>
                <c:pt idx="0">
                  <c:v>60645.8</c:v>
                </c:pt>
                <c:pt idx="1">
                  <c:v>10162.5</c:v>
                </c:pt>
                <c:pt idx="2">
                  <c:v>60586.400000000001</c:v>
                </c:pt>
                <c:pt idx="3">
                  <c:v>10505</c:v>
                </c:pt>
                <c:pt idx="4">
                  <c:v>73415.3</c:v>
                </c:pt>
                <c:pt idx="5">
                  <c:v>62576.1</c:v>
                </c:pt>
                <c:pt idx="6">
                  <c:v>76334.600000000006</c:v>
                </c:pt>
                <c:pt idx="7">
                  <c:v>396541.3</c:v>
                </c:pt>
                <c:pt idx="8">
                  <c:v>142018.29999999999</c:v>
                </c:pt>
                <c:pt idx="9">
                  <c:v>284305.90000000002</c:v>
                </c:pt>
              </c:numCache>
            </c:numRef>
          </c:val>
          <c:extLst>
            <c:ext xmlns:c16="http://schemas.microsoft.com/office/drawing/2014/chart" uri="{C3380CC4-5D6E-409C-BE32-E72D297353CC}">
              <c16:uniqueId val="{00000000-2054-4FCF-A488-FD3AD9AFE4B2}"/>
            </c:ext>
          </c:extLst>
        </c:ser>
        <c:ser>
          <c:idx val="1"/>
          <c:order val="1"/>
          <c:tx>
            <c:strRef>
              <c:f>'prod región'!$B$23</c:f>
              <c:strCache>
                <c:ptCount val="1"/>
                <c:pt idx="0">
                  <c:v>2018/19</c:v>
                </c:pt>
              </c:strCache>
            </c:strRef>
          </c:tx>
          <c:spPr>
            <a:solidFill>
              <a:srgbClr val="C0504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región'!$C$23:$L$23</c:f>
              <c:numCache>
                <c:formatCode>#,##0</c:formatCode>
                <c:ptCount val="10"/>
                <c:pt idx="0">
                  <c:v>57868.1</c:v>
                </c:pt>
                <c:pt idx="1">
                  <c:v>14750.5</c:v>
                </c:pt>
                <c:pt idx="2">
                  <c:v>79162.100000000006</c:v>
                </c:pt>
                <c:pt idx="3">
                  <c:v>18393</c:v>
                </c:pt>
                <c:pt idx="4">
                  <c:v>114912.5</c:v>
                </c:pt>
                <c:pt idx="5">
                  <c:v>70799.3</c:v>
                </c:pt>
                <c:pt idx="6">
                  <c:v>48415.8</c:v>
                </c:pt>
                <c:pt idx="7">
                  <c:v>259521.5</c:v>
                </c:pt>
                <c:pt idx="8">
                  <c:v>113194.8</c:v>
                </c:pt>
                <c:pt idx="9">
                  <c:v>379285</c:v>
                </c:pt>
              </c:numCache>
            </c:numRef>
          </c:val>
          <c:extLst>
            <c:ext xmlns:c16="http://schemas.microsoft.com/office/drawing/2014/chart" uri="{C3380CC4-5D6E-409C-BE32-E72D297353CC}">
              <c16:uniqueId val="{00000001-2054-4FCF-A488-FD3AD9AFE4B2}"/>
            </c:ext>
          </c:extLst>
        </c:ser>
        <c:ser>
          <c:idx val="2"/>
          <c:order val="2"/>
          <c:tx>
            <c:strRef>
              <c:f>'prod región'!$B$24</c:f>
              <c:strCache>
                <c:ptCount val="1"/>
                <c:pt idx="0">
                  <c:v>2019/20</c:v>
                </c:pt>
              </c:strCache>
            </c:strRef>
          </c:tx>
          <c:spPr>
            <a:solidFill>
              <a:srgbClr val="9BBB59"/>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región'!$C$24:$L$24</c:f>
              <c:numCache>
                <c:formatCode>#,##0</c:formatCode>
                <c:ptCount val="10"/>
                <c:pt idx="0">
                  <c:v>44507.3</c:v>
                </c:pt>
                <c:pt idx="1">
                  <c:v>2773.3</c:v>
                </c:pt>
                <c:pt idx="2">
                  <c:v>76896.3</c:v>
                </c:pt>
                <c:pt idx="3">
                  <c:v>10483.700000000001</c:v>
                </c:pt>
                <c:pt idx="4">
                  <c:v>134541.5</c:v>
                </c:pt>
                <c:pt idx="5">
                  <c:v>49826.5</c:v>
                </c:pt>
                <c:pt idx="6">
                  <c:v>32644</c:v>
                </c:pt>
                <c:pt idx="7">
                  <c:v>349145.3</c:v>
                </c:pt>
                <c:pt idx="8">
                  <c:v>118618.9</c:v>
                </c:pt>
                <c:pt idx="9">
                  <c:v>462451.4</c:v>
                </c:pt>
              </c:numCache>
            </c:numRef>
          </c:val>
          <c:extLst>
            <c:ext xmlns:c16="http://schemas.microsoft.com/office/drawing/2014/chart" uri="{C3380CC4-5D6E-409C-BE32-E72D297353CC}">
              <c16:uniqueId val="{00000002-2054-4FCF-A488-FD3AD9AFE4B2}"/>
            </c:ext>
          </c:extLst>
        </c:ser>
        <c:dLbls>
          <c:showLegendKey val="0"/>
          <c:showVal val="0"/>
          <c:showCatName val="0"/>
          <c:showSerName val="0"/>
          <c:showPercent val="0"/>
          <c:showBubbleSize val="0"/>
        </c:dLbls>
        <c:gapWidth val="219"/>
        <c:overlap val="-27"/>
        <c:axId val="-2124951032"/>
        <c:axId val="-2124947496"/>
      </c:barChart>
      <c:catAx>
        <c:axId val="-2124951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947496"/>
        <c:crosses val="autoZero"/>
        <c:auto val="1"/>
        <c:lblAlgn val="ctr"/>
        <c:lblOffset val="100"/>
        <c:noMultiLvlLbl val="0"/>
      </c:catAx>
      <c:valAx>
        <c:axId val="-2124947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a:t>
                </a:r>
              </a:p>
            </c:rich>
          </c:tx>
          <c:layout>
            <c:manualLayout>
              <c:xMode val="edge"/>
              <c:yMode val="edge"/>
              <c:x val="9.9491770033463128E-3"/>
              <c:y val="0.37665127766122819"/>
            </c:manualLayout>
          </c:layout>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951032"/>
        <c:crosses val="autoZero"/>
        <c:crossBetween val="between"/>
      </c:valAx>
      <c:spPr>
        <a:noFill/>
        <a:ln w="25400">
          <a:noFill/>
        </a:ln>
      </c:spPr>
    </c:plotArea>
    <c:legend>
      <c:legendPos val="r"/>
      <c:layout>
        <c:manualLayout>
          <c:xMode val="edge"/>
          <c:yMode val="edge"/>
          <c:x val="0.37996781171584298"/>
          <c:y val="0.92408207594740299"/>
          <c:w val="0.24339972888004399"/>
          <c:h val="5.5697865353037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48</xdr:row>
      <xdr:rowOff>104775</xdr:rowOff>
    </xdr:from>
    <xdr:to>
      <xdr:col>2</xdr:col>
      <xdr:colOff>438150</xdr:colOff>
      <xdr:row>48</xdr:row>
      <xdr:rowOff>209550</xdr:rowOff>
    </xdr:to>
    <xdr:pic>
      <xdr:nvPicPr>
        <xdr:cNvPr id="1026" name="Picture 1" descr="LOGO_FUCOA">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9050" y="8201025"/>
          <a:ext cx="1866900"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161921</xdr:colOff>
      <xdr:row>0</xdr:row>
      <xdr:rowOff>154038</xdr:rowOff>
    </xdr:from>
    <xdr:to>
      <xdr:col>2</xdr:col>
      <xdr:colOff>17809</xdr:colOff>
      <xdr:row>7</xdr:row>
      <xdr:rowOff>16812</xdr:rowOff>
    </xdr:to>
    <xdr:pic>
      <xdr:nvPicPr>
        <xdr:cNvPr id="6" name="Imagen 1">
          <a:extLst>
            <a:ext uri="{FF2B5EF4-FFF2-40B4-BE49-F238E27FC236}">
              <a16:creationId xmlns:a16="http://schemas.microsoft.com/office/drawing/2014/main" id="{8D13077D-AA91-45AB-8F81-74C845F79B80}"/>
            </a:ext>
          </a:extLst>
        </xdr:cNvPr>
        <xdr:cNvPicPr>
          <a:picLocks noChangeAspect="1" noChangeArrowheads="1"/>
        </xdr:cNvPicPr>
      </xdr:nvPicPr>
      <xdr:blipFill>
        <a:blip xmlns:r="http://schemas.openxmlformats.org/officeDocument/2006/relationships" r:embed="rId2"/>
        <a:stretch>
          <a:fillRect/>
        </a:stretch>
      </xdr:blipFill>
      <xdr:spPr bwMode="auto">
        <a:xfrm>
          <a:off x="161921" y="154038"/>
          <a:ext cx="1398031" cy="1132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36287</xdr:colOff>
      <xdr:row>26</xdr:row>
      <xdr:rowOff>38100</xdr:rowOff>
    </xdr:from>
    <xdr:to>
      <xdr:col>10</xdr:col>
      <xdr:colOff>344713</xdr:colOff>
      <xdr:row>54</xdr:row>
      <xdr:rowOff>95250</xdr:rowOff>
    </xdr:to>
    <xdr:graphicFrame macro="">
      <xdr:nvGraphicFramePr>
        <xdr:cNvPr id="8193" name="Gráfico 1">
          <a:extLst>
            <a:ext uri="{FF2B5EF4-FFF2-40B4-BE49-F238E27FC236}">
              <a16:creationId xmlns:a16="http://schemas.microsoft.com/office/drawing/2014/main" id="{00000000-0008-0000-09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451761</xdr:colOff>
      <xdr:row>26</xdr:row>
      <xdr:rowOff>38100</xdr:rowOff>
    </xdr:from>
    <xdr:to>
      <xdr:col>19</xdr:col>
      <xdr:colOff>680358</xdr:colOff>
      <xdr:row>54</xdr:row>
      <xdr:rowOff>95250</xdr:rowOff>
    </xdr:to>
    <xdr:graphicFrame macro="">
      <xdr:nvGraphicFramePr>
        <xdr:cNvPr id="8194" name="Gráfico 4">
          <a:extLst>
            <a:ext uri="{FF2B5EF4-FFF2-40B4-BE49-F238E27FC236}">
              <a16:creationId xmlns:a16="http://schemas.microsoft.com/office/drawing/2014/main" id="{00000000-0008-0000-0900-00000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56244</xdr:colOff>
      <xdr:row>27</xdr:row>
      <xdr:rowOff>6804</xdr:rowOff>
    </xdr:from>
    <xdr:to>
      <xdr:col>6</xdr:col>
      <xdr:colOff>1161144</xdr:colOff>
      <xdr:row>49</xdr:row>
      <xdr:rowOff>94113</xdr:rowOff>
    </xdr:to>
    <xdr:graphicFrame macro="">
      <xdr:nvGraphicFramePr>
        <xdr:cNvPr id="9217" name="Gráfico 1">
          <a:extLst>
            <a:ext uri="{FF2B5EF4-FFF2-40B4-BE49-F238E27FC236}">
              <a16:creationId xmlns:a16="http://schemas.microsoft.com/office/drawing/2014/main" id="{00000000-0008-0000-0A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61233</xdr:colOff>
      <xdr:row>48</xdr:row>
      <xdr:rowOff>27210</xdr:rowOff>
    </xdr:from>
    <xdr:to>
      <xdr:col>3</xdr:col>
      <xdr:colOff>1231447</xdr:colOff>
      <xdr:row>49</xdr:row>
      <xdr:rowOff>122463</xdr:rowOff>
    </xdr:to>
    <xdr:sp macro="" textlink="">
      <xdr:nvSpPr>
        <xdr:cNvPr id="2" name="CuadroTexto 1">
          <a:extLst>
            <a:ext uri="{FF2B5EF4-FFF2-40B4-BE49-F238E27FC236}">
              <a16:creationId xmlns:a16="http://schemas.microsoft.com/office/drawing/2014/main" id="{3141F1C0-503F-4633-803F-55BBF57E0BE0}"/>
            </a:ext>
          </a:extLst>
        </xdr:cNvPr>
        <xdr:cNvSpPr txBox="1"/>
      </xdr:nvSpPr>
      <xdr:spPr>
        <a:xfrm>
          <a:off x="156483" y="7483924"/>
          <a:ext cx="3769178" cy="251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72572</xdr:colOff>
      <xdr:row>25</xdr:row>
      <xdr:rowOff>45699</xdr:rowOff>
    </xdr:from>
    <xdr:to>
      <xdr:col>12</xdr:col>
      <xdr:colOff>644072</xdr:colOff>
      <xdr:row>46</xdr:row>
      <xdr:rowOff>109992</xdr:rowOff>
    </xdr:to>
    <xdr:graphicFrame macro="">
      <xdr:nvGraphicFramePr>
        <xdr:cNvPr id="10241" name="Gráfico 1">
          <a:extLst>
            <a:ext uri="{FF2B5EF4-FFF2-40B4-BE49-F238E27FC236}">
              <a16:creationId xmlns:a16="http://schemas.microsoft.com/office/drawing/2014/main" id="{00000000-0008-0000-0B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18138</xdr:colOff>
      <xdr:row>45</xdr:row>
      <xdr:rowOff>40821</xdr:rowOff>
    </xdr:from>
    <xdr:to>
      <xdr:col>5</xdr:col>
      <xdr:colOff>362851</xdr:colOff>
      <xdr:row>46</xdr:row>
      <xdr:rowOff>136073</xdr:rowOff>
    </xdr:to>
    <xdr:sp macro="" textlink="">
      <xdr:nvSpPr>
        <xdr:cNvPr id="3" name="CuadroTexto 2">
          <a:extLst>
            <a:ext uri="{FF2B5EF4-FFF2-40B4-BE49-F238E27FC236}">
              <a16:creationId xmlns:a16="http://schemas.microsoft.com/office/drawing/2014/main" id="{EE9D6AF0-6EFF-4D64-967B-0D03B281D91E}"/>
            </a:ext>
          </a:extLst>
        </xdr:cNvPr>
        <xdr:cNvSpPr txBox="1"/>
      </xdr:nvSpPr>
      <xdr:spPr>
        <a:xfrm>
          <a:off x="117923" y="6916964"/>
          <a:ext cx="3773713" cy="24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78580</xdr:colOff>
      <xdr:row>25</xdr:row>
      <xdr:rowOff>67468</xdr:rowOff>
    </xdr:from>
    <xdr:to>
      <xdr:col>12</xdr:col>
      <xdr:colOff>653144</xdr:colOff>
      <xdr:row>48</xdr:row>
      <xdr:rowOff>105567</xdr:rowOff>
    </xdr:to>
    <xdr:graphicFrame macro="">
      <xdr:nvGraphicFramePr>
        <xdr:cNvPr id="11265" name="Gráfico 1">
          <a:extLst>
            <a:ext uri="{FF2B5EF4-FFF2-40B4-BE49-F238E27FC236}">
              <a16:creationId xmlns:a16="http://schemas.microsoft.com/office/drawing/2014/main" id="{00000000-0008-0000-0C00-00000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88447</xdr:colOff>
      <xdr:row>47</xdr:row>
      <xdr:rowOff>6804</xdr:rowOff>
    </xdr:from>
    <xdr:to>
      <xdr:col>5</xdr:col>
      <xdr:colOff>408214</xdr:colOff>
      <xdr:row>48</xdr:row>
      <xdr:rowOff>102055</xdr:rowOff>
    </xdr:to>
    <xdr:sp macro="" textlink="">
      <xdr:nvSpPr>
        <xdr:cNvPr id="3" name="CuadroTexto 2">
          <a:extLst>
            <a:ext uri="{FF2B5EF4-FFF2-40B4-BE49-F238E27FC236}">
              <a16:creationId xmlns:a16="http://schemas.microsoft.com/office/drawing/2014/main" id="{F25C6FF5-634D-454F-9DA8-8A5CC7B80C63}"/>
            </a:ext>
          </a:extLst>
        </xdr:cNvPr>
        <xdr:cNvSpPr txBox="1"/>
      </xdr:nvSpPr>
      <xdr:spPr>
        <a:xfrm>
          <a:off x="183697" y="7191375"/>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78582</xdr:colOff>
      <xdr:row>25</xdr:row>
      <xdr:rowOff>7143</xdr:rowOff>
    </xdr:from>
    <xdr:to>
      <xdr:col>12</xdr:col>
      <xdr:colOff>689429</xdr:colOff>
      <xdr:row>46</xdr:row>
      <xdr:rowOff>111919</xdr:rowOff>
    </xdr:to>
    <xdr:graphicFrame macro="">
      <xdr:nvGraphicFramePr>
        <xdr:cNvPr id="12289" name="Gráfico 2">
          <a:extLst>
            <a:ext uri="{FF2B5EF4-FFF2-40B4-BE49-F238E27FC236}">
              <a16:creationId xmlns:a16="http://schemas.microsoft.com/office/drawing/2014/main" id="{00000000-0008-0000-0D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34018</xdr:colOff>
      <xdr:row>45</xdr:row>
      <xdr:rowOff>13606</xdr:rowOff>
    </xdr:from>
    <xdr:to>
      <xdr:col>5</xdr:col>
      <xdr:colOff>251732</xdr:colOff>
      <xdr:row>46</xdr:row>
      <xdr:rowOff>108859</xdr:rowOff>
    </xdr:to>
    <xdr:sp macro="" textlink="">
      <xdr:nvSpPr>
        <xdr:cNvPr id="3" name="CuadroTexto 2">
          <a:extLst>
            <a:ext uri="{FF2B5EF4-FFF2-40B4-BE49-F238E27FC236}">
              <a16:creationId xmlns:a16="http://schemas.microsoft.com/office/drawing/2014/main" id="{59DB6FC9-3044-46A1-A983-FD0B6B57A7FD}"/>
            </a:ext>
          </a:extLst>
        </xdr:cNvPr>
        <xdr:cNvSpPr txBox="1"/>
      </xdr:nvSpPr>
      <xdr:spPr>
        <a:xfrm>
          <a:off x="129268" y="6932839"/>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38</xdr:row>
      <xdr:rowOff>38100</xdr:rowOff>
    </xdr:from>
    <xdr:to>
      <xdr:col>2</xdr:col>
      <xdr:colOff>476250</xdr:colOff>
      <xdr:row>38</xdr:row>
      <xdr:rowOff>133350</xdr:rowOff>
    </xdr:to>
    <xdr:pic>
      <xdr:nvPicPr>
        <xdr:cNvPr id="2049" name="Picture 1" descr="LOGO_FUCOA">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8100" y="7858125"/>
          <a:ext cx="1847850"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37</xdr:row>
      <xdr:rowOff>142875</xdr:rowOff>
    </xdr:from>
    <xdr:to>
      <xdr:col>3</xdr:col>
      <xdr:colOff>311150</xdr:colOff>
      <xdr:row>38</xdr:row>
      <xdr:rowOff>63500</xdr:rowOff>
    </xdr:to>
    <xdr:pic>
      <xdr:nvPicPr>
        <xdr:cNvPr id="2" name="Picture 1" descr="LOGO_FUCOA">
          <a:extLst>
            <a:ext uri="{FF2B5EF4-FFF2-40B4-BE49-F238E27FC236}">
              <a16:creationId xmlns:a16="http://schemas.microsoft.com/office/drawing/2014/main" id="{C8F37370-B098-4C00-9349-F32F171B2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1750" y="7667625"/>
          <a:ext cx="1819275"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2636307</xdr:colOff>
      <xdr:row>5</xdr:row>
      <xdr:rowOff>113454</xdr:rowOff>
    </xdr:from>
    <xdr:to>
      <xdr:col>3</xdr:col>
      <xdr:colOff>215067</xdr:colOff>
      <xdr:row>5</xdr:row>
      <xdr:rowOff>113455</xdr:rowOff>
    </xdr:to>
    <xdr:cxnSp macro="">
      <xdr:nvCxnSpPr>
        <xdr:cNvPr id="2" name="Conector recto 1">
          <a:extLst>
            <a:ext uri="{FF2B5EF4-FFF2-40B4-BE49-F238E27FC236}">
              <a16:creationId xmlns:a16="http://schemas.microsoft.com/office/drawing/2014/main" id="{00000000-0008-0000-0300-000002000000}"/>
            </a:ext>
          </a:extLst>
        </xdr:cNvPr>
        <xdr:cNvCxnSpPr/>
      </xdr:nvCxnSpPr>
      <xdr:spPr>
        <a:xfrm flipV="1">
          <a:off x="3555999" y="740834"/>
          <a:ext cx="273600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2582333</xdr:colOff>
      <xdr:row>6</xdr:row>
      <xdr:rowOff>96310</xdr:rowOff>
    </xdr:from>
    <xdr:to>
      <xdr:col>3</xdr:col>
      <xdr:colOff>233353</xdr:colOff>
      <xdr:row>6</xdr:row>
      <xdr:rowOff>96310</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a:off x="3492500" y="899585"/>
          <a:ext cx="2808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2174451</xdr:colOff>
      <xdr:row>7</xdr:row>
      <xdr:rowOff>105835</xdr:rowOff>
    </xdr:from>
    <xdr:to>
      <xdr:col>3</xdr:col>
      <xdr:colOff>251000</xdr:colOff>
      <xdr:row>7</xdr:row>
      <xdr:rowOff>105835</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3090333" y="1058335"/>
          <a:ext cx="3227917"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3703995</xdr:colOff>
      <xdr:row>18</xdr:row>
      <xdr:rowOff>83344</xdr:rowOff>
    </xdr:from>
    <xdr:to>
      <xdr:col>3</xdr:col>
      <xdr:colOff>240027</xdr:colOff>
      <xdr:row>18</xdr:row>
      <xdr:rowOff>83344</xdr:rowOff>
    </xdr:to>
    <xdr:cxnSp macro="">
      <xdr:nvCxnSpPr>
        <xdr:cNvPr id="11" name="Conector recto 10">
          <a:extLst>
            <a:ext uri="{FF2B5EF4-FFF2-40B4-BE49-F238E27FC236}">
              <a16:creationId xmlns:a16="http://schemas.microsoft.com/office/drawing/2014/main" id="{00000000-0008-0000-0300-00000B000000}"/>
            </a:ext>
          </a:extLst>
        </xdr:cNvPr>
        <xdr:cNvCxnSpPr/>
      </xdr:nvCxnSpPr>
      <xdr:spPr>
        <a:xfrm flipH="1">
          <a:off x="4775558" y="2619375"/>
          <a:ext cx="1620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2837392</xdr:colOff>
      <xdr:row>34</xdr:row>
      <xdr:rowOff>102870</xdr:rowOff>
    </xdr:from>
    <xdr:to>
      <xdr:col>3</xdr:col>
      <xdr:colOff>209605</xdr:colOff>
      <xdr:row>34</xdr:row>
      <xdr:rowOff>102873</xdr:rowOff>
    </xdr:to>
    <xdr:cxnSp macro="">
      <xdr:nvCxnSpPr>
        <xdr:cNvPr id="27" name="Conector recto 26">
          <a:extLst>
            <a:ext uri="{FF2B5EF4-FFF2-40B4-BE49-F238E27FC236}">
              <a16:creationId xmlns:a16="http://schemas.microsoft.com/office/drawing/2014/main" id="{00000000-0008-0000-0300-00001B000000}"/>
            </a:ext>
          </a:extLst>
        </xdr:cNvPr>
        <xdr:cNvCxnSpPr/>
      </xdr:nvCxnSpPr>
      <xdr:spPr>
        <a:xfrm flipV="1">
          <a:off x="3757084" y="4762500"/>
          <a:ext cx="252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4338320</xdr:colOff>
      <xdr:row>35</xdr:row>
      <xdr:rowOff>102870</xdr:rowOff>
    </xdr:from>
    <xdr:to>
      <xdr:col>3</xdr:col>
      <xdr:colOff>201235</xdr:colOff>
      <xdr:row>35</xdr:row>
      <xdr:rowOff>102873</xdr:rowOff>
    </xdr:to>
    <xdr:cxnSp macro="">
      <xdr:nvCxnSpPr>
        <xdr:cNvPr id="28" name="Conector recto 27">
          <a:extLst>
            <a:ext uri="{FF2B5EF4-FFF2-40B4-BE49-F238E27FC236}">
              <a16:creationId xmlns:a16="http://schemas.microsoft.com/office/drawing/2014/main" id="{00000000-0008-0000-0300-00001C000000}"/>
            </a:ext>
          </a:extLst>
        </xdr:cNvPr>
        <xdr:cNvCxnSpPr/>
      </xdr:nvCxnSpPr>
      <xdr:spPr>
        <a:xfrm flipV="1">
          <a:off x="5259917" y="4921250"/>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36</xdr:row>
      <xdr:rowOff>85725</xdr:rowOff>
    </xdr:from>
    <xdr:to>
      <xdr:col>3</xdr:col>
      <xdr:colOff>209769</xdr:colOff>
      <xdr:row>36</xdr:row>
      <xdr:rowOff>85728</xdr:rowOff>
    </xdr:to>
    <xdr:cxnSp macro="">
      <xdr:nvCxnSpPr>
        <xdr:cNvPr id="29" name="Conector recto 28">
          <a:extLst>
            <a:ext uri="{FF2B5EF4-FFF2-40B4-BE49-F238E27FC236}">
              <a16:creationId xmlns:a16="http://schemas.microsoft.com/office/drawing/2014/main" id="{00000000-0008-0000-0300-00001D000000}"/>
            </a:ext>
          </a:extLst>
        </xdr:cNvPr>
        <xdr:cNvCxnSpPr/>
      </xdr:nvCxnSpPr>
      <xdr:spPr>
        <a:xfrm flipV="1">
          <a:off x="5312834" y="5080000"/>
          <a:ext cx="97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4442778</xdr:colOff>
      <xdr:row>37</xdr:row>
      <xdr:rowOff>105834</xdr:rowOff>
    </xdr:from>
    <xdr:to>
      <xdr:col>3</xdr:col>
      <xdr:colOff>222810</xdr:colOff>
      <xdr:row>37</xdr:row>
      <xdr:rowOff>105837</xdr:rowOff>
    </xdr:to>
    <xdr:cxnSp macro="">
      <xdr:nvCxnSpPr>
        <xdr:cNvPr id="30" name="Conector recto 29">
          <a:extLst>
            <a:ext uri="{FF2B5EF4-FFF2-40B4-BE49-F238E27FC236}">
              <a16:creationId xmlns:a16="http://schemas.microsoft.com/office/drawing/2014/main" id="{00000000-0008-0000-0300-00001E000000}"/>
            </a:ext>
          </a:extLst>
        </xdr:cNvPr>
        <xdr:cNvCxnSpPr/>
      </xdr:nvCxnSpPr>
      <xdr:spPr>
        <a:xfrm flipV="1">
          <a:off x="5514341" y="5677959"/>
          <a:ext cx="86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3675380</xdr:colOff>
      <xdr:row>33</xdr:row>
      <xdr:rowOff>114512</xdr:rowOff>
    </xdr:from>
    <xdr:to>
      <xdr:col>3</xdr:col>
      <xdr:colOff>210121</xdr:colOff>
      <xdr:row>33</xdr:row>
      <xdr:rowOff>114515</xdr:rowOff>
    </xdr:to>
    <xdr:cxnSp macro="">
      <xdr:nvCxnSpPr>
        <xdr:cNvPr id="31" name="Conector recto 30">
          <a:extLst>
            <a:ext uri="{FF2B5EF4-FFF2-40B4-BE49-F238E27FC236}">
              <a16:creationId xmlns:a16="http://schemas.microsoft.com/office/drawing/2014/main" id="{00000000-0008-0000-0300-00001F000000}"/>
            </a:ext>
          </a:extLst>
        </xdr:cNvPr>
        <xdr:cNvCxnSpPr/>
      </xdr:nvCxnSpPr>
      <xdr:spPr>
        <a:xfrm flipV="1">
          <a:off x="4593167" y="4624917"/>
          <a:ext cx="16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4263178</xdr:colOff>
      <xdr:row>32</xdr:row>
      <xdr:rowOff>134620</xdr:rowOff>
    </xdr:from>
    <xdr:to>
      <xdr:col>3</xdr:col>
      <xdr:colOff>215507</xdr:colOff>
      <xdr:row>32</xdr:row>
      <xdr:rowOff>134623</xdr:rowOff>
    </xdr:to>
    <xdr:cxnSp macro="">
      <xdr:nvCxnSpPr>
        <xdr:cNvPr id="32" name="Conector recto 31">
          <a:extLst>
            <a:ext uri="{FF2B5EF4-FFF2-40B4-BE49-F238E27FC236}">
              <a16:creationId xmlns:a16="http://schemas.microsoft.com/office/drawing/2014/main" id="{00000000-0008-0000-0300-000020000000}"/>
            </a:ext>
          </a:extLst>
        </xdr:cNvPr>
        <xdr:cNvCxnSpPr/>
      </xdr:nvCxnSpPr>
      <xdr:spPr>
        <a:xfrm flipV="1">
          <a:off x="5332095" y="4484370"/>
          <a:ext cx="1042912"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5595938</xdr:colOff>
      <xdr:row>31</xdr:row>
      <xdr:rowOff>117688</xdr:rowOff>
    </xdr:from>
    <xdr:to>
      <xdr:col>3</xdr:col>
      <xdr:colOff>235895</xdr:colOff>
      <xdr:row>31</xdr:row>
      <xdr:rowOff>119062</xdr:rowOff>
    </xdr:to>
    <xdr:cxnSp macro="">
      <xdr:nvCxnSpPr>
        <xdr:cNvPr id="34" name="Conector recto 33">
          <a:extLst>
            <a:ext uri="{FF2B5EF4-FFF2-40B4-BE49-F238E27FC236}">
              <a16:creationId xmlns:a16="http://schemas.microsoft.com/office/drawing/2014/main" id="{00000000-0008-0000-0300-000022000000}"/>
            </a:ext>
          </a:extLst>
        </xdr:cNvPr>
        <xdr:cNvCxnSpPr/>
      </xdr:nvCxnSpPr>
      <xdr:spPr>
        <a:xfrm flipV="1">
          <a:off x="6655594" y="4856376"/>
          <a:ext cx="247801" cy="1374"/>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3994149</xdr:colOff>
      <xdr:row>30</xdr:row>
      <xdr:rowOff>97579</xdr:rowOff>
    </xdr:from>
    <xdr:to>
      <xdr:col>3</xdr:col>
      <xdr:colOff>241108</xdr:colOff>
      <xdr:row>30</xdr:row>
      <xdr:rowOff>97582</xdr:rowOff>
    </xdr:to>
    <xdr:cxnSp macro="">
      <xdr:nvCxnSpPr>
        <xdr:cNvPr id="35" name="Conector recto 34">
          <a:extLst>
            <a:ext uri="{FF2B5EF4-FFF2-40B4-BE49-F238E27FC236}">
              <a16:creationId xmlns:a16="http://schemas.microsoft.com/office/drawing/2014/main" id="{00000000-0008-0000-0300-000023000000}"/>
            </a:ext>
          </a:extLst>
        </xdr:cNvPr>
        <xdr:cNvCxnSpPr/>
      </xdr:nvCxnSpPr>
      <xdr:spPr>
        <a:xfrm flipV="1">
          <a:off x="4904316" y="4131734"/>
          <a:ext cx="140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3029062</xdr:colOff>
      <xdr:row>29</xdr:row>
      <xdr:rowOff>101548</xdr:rowOff>
    </xdr:from>
    <xdr:to>
      <xdr:col>3</xdr:col>
      <xdr:colOff>213094</xdr:colOff>
      <xdr:row>29</xdr:row>
      <xdr:rowOff>101551</xdr:rowOff>
    </xdr:to>
    <xdr:cxnSp macro="">
      <xdr:nvCxnSpPr>
        <xdr:cNvPr id="36" name="Conector recto 35">
          <a:extLst>
            <a:ext uri="{FF2B5EF4-FFF2-40B4-BE49-F238E27FC236}">
              <a16:creationId xmlns:a16="http://schemas.microsoft.com/office/drawing/2014/main" id="{00000000-0008-0000-0300-000024000000}"/>
            </a:ext>
          </a:extLst>
        </xdr:cNvPr>
        <xdr:cNvCxnSpPr/>
      </xdr:nvCxnSpPr>
      <xdr:spPr>
        <a:xfrm flipV="1">
          <a:off x="4100625" y="4340173"/>
          <a:ext cx="226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3823546</xdr:colOff>
      <xdr:row>28</xdr:row>
      <xdr:rowOff>105834</xdr:rowOff>
    </xdr:from>
    <xdr:to>
      <xdr:col>3</xdr:col>
      <xdr:colOff>213325</xdr:colOff>
      <xdr:row>28</xdr:row>
      <xdr:rowOff>105837</xdr:rowOff>
    </xdr:to>
    <xdr:cxnSp macro="">
      <xdr:nvCxnSpPr>
        <xdr:cNvPr id="37" name="Conector recto 36">
          <a:extLst>
            <a:ext uri="{FF2B5EF4-FFF2-40B4-BE49-F238E27FC236}">
              <a16:creationId xmlns:a16="http://schemas.microsoft.com/office/drawing/2014/main" id="{00000000-0008-0000-0300-000025000000}"/>
            </a:ext>
          </a:extLst>
        </xdr:cNvPr>
        <xdr:cNvCxnSpPr/>
      </xdr:nvCxnSpPr>
      <xdr:spPr>
        <a:xfrm flipV="1">
          <a:off x="4741333" y="3820584"/>
          <a:ext cx="154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2645833</xdr:colOff>
      <xdr:row>9</xdr:row>
      <xdr:rowOff>105833</xdr:rowOff>
    </xdr:from>
    <xdr:to>
      <xdr:col>3</xdr:col>
      <xdr:colOff>252335</xdr:colOff>
      <xdr:row>9</xdr:row>
      <xdr:rowOff>105834</xdr:rowOff>
    </xdr:to>
    <xdr:cxnSp macro="">
      <xdr:nvCxnSpPr>
        <xdr:cNvPr id="38" name="Conector recto 37">
          <a:extLst>
            <a:ext uri="{FF2B5EF4-FFF2-40B4-BE49-F238E27FC236}">
              <a16:creationId xmlns:a16="http://schemas.microsoft.com/office/drawing/2014/main" id="{00000000-0008-0000-0300-000026000000}"/>
            </a:ext>
          </a:extLst>
        </xdr:cNvPr>
        <xdr:cNvCxnSpPr/>
      </xdr:nvCxnSpPr>
      <xdr:spPr>
        <a:xfrm>
          <a:off x="3714750" y="1217083"/>
          <a:ext cx="2697085"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3823547</xdr:colOff>
      <xdr:row>13</xdr:row>
      <xdr:rowOff>105833</xdr:rowOff>
    </xdr:from>
    <xdr:to>
      <xdr:col>3</xdr:col>
      <xdr:colOff>248798</xdr:colOff>
      <xdr:row>13</xdr:row>
      <xdr:rowOff>105836</xdr:rowOff>
    </xdr:to>
    <xdr:cxnSp macro="">
      <xdr:nvCxnSpPr>
        <xdr:cNvPr id="39" name="Conector recto 38">
          <a:extLst>
            <a:ext uri="{FF2B5EF4-FFF2-40B4-BE49-F238E27FC236}">
              <a16:creationId xmlns:a16="http://schemas.microsoft.com/office/drawing/2014/main" id="{00000000-0008-0000-0300-000027000000}"/>
            </a:ext>
          </a:extLst>
        </xdr:cNvPr>
        <xdr:cNvCxnSpPr/>
      </xdr:nvCxnSpPr>
      <xdr:spPr>
        <a:xfrm flipV="1">
          <a:off x="4741334" y="1735666"/>
          <a:ext cx="158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14</xdr:row>
      <xdr:rowOff>113453</xdr:rowOff>
    </xdr:from>
    <xdr:to>
      <xdr:col>3</xdr:col>
      <xdr:colOff>245391</xdr:colOff>
      <xdr:row>14</xdr:row>
      <xdr:rowOff>113456</xdr:rowOff>
    </xdr:to>
    <xdr:cxnSp macro="">
      <xdr:nvCxnSpPr>
        <xdr:cNvPr id="40" name="Conector recto 39">
          <a:extLst>
            <a:ext uri="{FF2B5EF4-FFF2-40B4-BE49-F238E27FC236}">
              <a16:creationId xmlns:a16="http://schemas.microsoft.com/office/drawing/2014/main" id="{00000000-0008-0000-0300-000028000000}"/>
            </a:ext>
          </a:extLst>
        </xdr:cNvPr>
        <xdr:cNvCxnSpPr/>
      </xdr:nvCxnSpPr>
      <xdr:spPr>
        <a:xfrm flipV="1">
          <a:off x="5016500" y="189441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15</xdr:row>
      <xdr:rowOff>96308</xdr:rowOff>
    </xdr:from>
    <xdr:to>
      <xdr:col>3</xdr:col>
      <xdr:colOff>245391</xdr:colOff>
      <xdr:row>15</xdr:row>
      <xdr:rowOff>96311</xdr:rowOff>
    </xdr:to>
    <xdr:cxnSp macro="">
      <xdr:nvCxnSpPr>
        <xdr:cNvPr id="41" name="Conector recto 40">
          <a:extLst>
            <a:ext uri="{FF2B5EF4-FFF2-40B4-BE49-F238E27FC236}">
              <a16:creationId xmlns:a16="http://schemas.microsoft.com/office/drawing/2014/main" id="{00000000-0008-0000-0300-000029000000}"/>
            </a:ext>
          </a:extLst>
        </xdr:cNvPr>
        <xdr:cNvCxnSpPr/>
      </xdr:nvCxnSpPr>
      <xdr:spPr>
        <a:xfrm flipV="1">
          <a:off x="5016500" y="205316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16</xdr:row>
      <xdr:rowOff>85725</xdr:rowOff>
    </xdr:from>
    <xdr:to>
      <xdr:col>3</xdr:col>
      <xdr:colOff>254458</xdr:colOff>
      <xdr:row>16</xdr:row>
      <xdr:rowOff>85728</xdr:rowOff>
    </xdr:to>
    <xdr:cxnSp macro="">
      <xdr:nvCxnSpPr>
        <xdr:cNvPr id="42" name="Conector recto 41">
          <a:extLst>
            <a:ext uri="{FF2B5EF4-FFF2-40B4-BE49-F238E27FC236}">
              <a16:creationId xmlns:a16="http://schemas.microsoft.com/office/drawing/2014/main" id="{00000000-0008-0000-0300-00002A000000}"/>
            </a:ext>
          </a:extLst>
        </xdr:cNvPr>
        <xdr:cNvCxnSpPr/>
      </xdr:nvCxnSpPr>
      <xdr:spPr>
        <a:xfrm flipV="1">
          <a:off x="5312834" y="2201333"/>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4621107</xdr:colOff>
      <xdr:row>17</xdr:row>
      <xdr:rowOff>105833</xdr:rowOff>
    </xdr:from>
    <xdr:to>
      <xdr:col>3</xdr:col>
      <xdr:colOff>248420</xdr:colOff>
      <xdr:row>17</xdr:row>
      <xdr:rowOff>105836</xdr:rowOff>
    </xdr:to>
    <xdr:cxnSp macro="">
      <xdr:nvCxnSpPr>
        <xdr:cNvPr id="43" name="Conector recto 42">
          <a:extLst>
            <a:ext uri="{FF2B5EF4-FFF2-40B4-BE49-F238E27FC236}">
              <a16:creationId xmlns:a16="http://schemas.microsoft.com/office/drawing/2014/main" id="{00000000-0008-0000-0300-00002B000000}"/>
            </a:ext>
          </a:extLst>
        </xdr:cNvPr>
        <xdr:cNvCxnSpPr/>
      </xdr:nvCxnSpPr>
      <xdr:spPr>
        <a:xfrm flipV="1">
          <a:off x="5535084" y="2370666"/>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4337261</xdr:colOff>
      <xdr:row>19</xdr:row>
      <xdr:rowOff>102870</xdr:rowOff>
    </xdr:from>
    <xdr:to>
      <xdr:col>3</xdr:col>
      <xdr:colOff>215215</xdr:colOff>
      <xdr:row>19</xdr:row>
      <xdr:rowOff>102873</xdr:rowOff>
    </xdr:to>
    <xdr:cxnSp macro="">
      <xdr:nvCxnSpPr>
        <xdr:cNvPr id="44" name="Conector recto 43">
          <a:extLst>
            <a:ext uri="{FF2B5EF4-FFF2-40B4-BE49-F238E27FC236}">
              <a16:creationId xmlns:a16="http://schemas.microsoft.com/office/drawing/2014/main" id="{00000000-0008-0000-0300-00002C000000}"/>
            </a:ext>
          </a:extLst>
        </xdr:cNvPr>
        <xdr:cNvCxnSpPr/>
      </xdr:nvCxnSpPr>
      <xdr:spPr>
        <a:xfrm flipV="1">
          <a:off x="5249333" y="2677583"/>
          <a:ext cx="10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4400760</xdr:colOff>
      <xdr:row>20</xdr:row>
      <xdr:rowOff>102870</xdr:rowOff>
    </xdr:from>
    <xdr:to>
      <xdr:col>3</xdr:col>
      <xdr:colOff>211898</xdr:colOff>
      <xdr:row>20</xdr:row>
      <xdr:rowOff>102873</xdr:rowOff>
    </xdr:to>
    <xdr:cxnSp macro="">
      <xdr:nvCxnSpPr>
        <xdr:cNvPr id="45" name="Conector recto 44">
          <a:extLst>
            <a:ext uri="{FF2B5EF4-FFF2-40B4-BE49-F238E27FC236}">
              <a16:creationId xmlns:a16="http://schemas.microsoft.com/office/drawing/2014/main" id="{00000000-0008-0000-0300-00002D000000}"/>
            </a:ext>
          </a:extLst>
        </xdr:cNvPr>
        <xdr:cNvCxnSpPr/>
      </xdr:nvCxnSpPr>
      <xdr:spPr>
        <a:xfrm flipV="1">
          <a:off x="5471582" y="2836333"/>
          <a:ext cx="90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4519502</xdr:colOff>
      <xdr:row>21</xdr:row>
      <xdr:rowOff>88053</xdr:rowOff>
    </xdr:from>
    <xdr:to>
      <xdr:col>3</xdr:col>
      <xdr:colOff>212776</xdr:colOff>
      <xdr:row>21</xdr:row>
      <xdr:rowOff>88056</xdr:rowOff>
    </xdr:to>
    <xdr:cxnSp macro="">
      <xdr:nvCxnSpPr>
        <xdr:cNvPr id="46" name="Conector recto 45">
          <a:extLst>
            <a:ext uri="{FF2B5EF4-FFF2-40B4-BE49-F238E27FC236}">
              <a16:creationId xmlns:a16="http://schemas.microsoft.com/office/drawing/2014/main" id="{00000000-0008-0000-0300-00002E000000}"/>
            </a:ext>
          </a:extLst>
        </xdr:cNvPr>
        <xdr:cNvCxnSpPr/>
      </xdr:nvCxnSpPr>
      <xdr:spPr>
        <a:xfrm flipV="1">
          <a:off x="5582704" y="2989791"/>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4889500</xdr:colOff>
      <xdr:row>23</xdr:row>
      <xdr:rowOff>84667</xdr:rowOff>
    </xdr:from>
    <xdr:to>
      <xdr:col>3</xdr:col>
      <xdr:colOff>194917</xdr:colOff>
      <xdr:row>23</xdr:row>
      <xdr:rowOff>84670</xdr:rowOff>
    </xdr:to>
    <xdr:cxnSp macro="">
      <xdr:nvCxnSpPr>
        <xdr:cNvPr id="49" name="Conector recto 48">
          <a:extLst>
            <a:ext uri="{FF2B5EF4-FFF2-40B4-BE49-F238E27FC236}">
              <a16:creationId xmlns:a16="http://schemas.microsoft.com/office/drawing/2014/main" id="{00000000-0008-0000-0300-000031000000}"/>
            </a:ext>
          </a:extLst>
        </xdr:cNvPr>
        <xdr:cNvCxnSpPr/>
      </xdr:nvCxnSpPr>
      <xdr:spPr>
        <a:xfrm flipV="1">
          <a:off x="5958417" y="3143250"/>
          <a:ext cx="3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4840814</xdr:colOff>
      <xdr:row>24</xdr:row>
      <xdr:rowOff>110066</xdr:rowOff>
    </xdr:from>
    <xdr:to>
      <xdr:col>3</xdr:col>
      <xdr:colOff>182231</xdr:colOff>
      <xdr:row>24</xdr:row>
      <xdr:rowOff>110069</xdr:rowOff>
    </xdr:to>
    <xdr:cxnSp macro="">
      <xdr:nvCxnSpPr>
        <xdr:cNvPr id="50" name="Conector recto 49">
          <a:extLst>
            <a:ext uri="{FF2B5EF4-FFF2-40B4-BE49-F238E27FC236}">
              <a16:creationId xmlns:a16="http://schemas.microsoft.com/office/drawing/2014/main" id="{00000000-0008-0000-0300-000032000000}"/>
            </a:ext>
          </a:extLst>
        </xdr:cNvPr>
        <xdr:cNvCxnSpPr/>
      </xdr:nvCxnSpPr>
      <xdr:spPr>
        <a:xfrm flipV="1">
          <a:off x="5909731" y="3327399"/>
          <a:ext cx="43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3333750</xdr:colOff>
      <xdr:row>22</xdr:row>
      <xdr:rowOff>113771</xdr:rowOff>
    </xdr:from>
    <xdr:to>
      <xdr:col>3</xdr:col>
      <xdr:colOff>193782</xdr:colOff>
      <xdr:row>22</xdr:row>
      <xdr:rowOff>113774</xdr:rowOff>
    </xdr:to>
    <xdr:cxnSp macro="">
      <xdr:nvCxnSpPr>
        <xdr:cNvPr id="33" name="Conector recto 32">
          <a:extLst>
            <a:ext uri="{FF2B5EF4-FFF2-40B4-BE49-F238E27FC236}">
              <a16:creationId xmlns:a16="http://schemas.microsoft.com/office/drawing/2014/main" id="{00000000-0008-0000-0300-000021000000}"/>
            </a:ext>
          </a:extLst>
        </xdr:cNvPr>
        <xdr:cNvCxnSpPr/>
      </xdr:nvCxnSpPr>
      <xdr:spPr>
        <a:xfrm flipV="1">
          <a:off x="4405313" y="3316552"/>
          <a:ext cx="19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1095382</xdr:colOff>
      <xdr:row>8</xdr:row>
      <xdr:rowOff>105835</xdr:rowOff>
    </xdr:from>
    <xdr:to>
      <xdr:col>3</xdr:col>
      <xdr:colOff>259414</xdr:colOff>
      <xdr:row>8</xdr:row>
      <xdr:rowOff>107156</xdr:rowOff>
    </xdr:to>
    <xdr:cxnSp macro="">
      <xdr:nvCxnSpPr>
        <xdr:cNvPr id="47" name="Conector recto 46">
          <a:extLst>
            <a:ext uri="{FF2B5EF4-FFF2-40B4-BE49-F238E27FC236}">
              <a16:creationId xmlns:a16="http://schemas.microsoft.com/office/drawing/2014/main" id="{00000000-0008-0000-0300-00002F000000}"/>
            </a:ext>
          </a:extLst>
        </xdr:cNvPr>
        <xdr:cNvCxnSpPr/>
      </xdr:nvCxnSpPr>
      <xdr:spPr>
        <a:xfrm flipH="1">
          <a:off x="2166945" y="1272648"/>
          <a:ext cx="4248000" cy="132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33265</xdr:colOff>
      <xdr:row>22</xdr:row>
      <xdr:rowOff>17081</xdr:rowOff>
    </xdr:from>
    <xdr:to>
      <xdr:col>7</xdr:col>
      <xdr:colOff>139552</xdr:colOff>
      <xdr:row>40</xdr:row>
      <xdr:rowOff>132137</xdr:rowOff>
    </xdr:to>
    <xdr:graphicFrame macro="">
      <xdr:nvGraphicFramePr>
        <xdr:cNvPr id="4097" name="Gráfico 2">
          <a:extLst>
            <a:ext uri="{FF2B5EF4-FFF2-40B4-BE49-F238E27FC236}">
              <a16:creationId xmlns:a16="http://schemas.microsoft.com/office/drawing/2014/main" id="{00000000-0008-0000-05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63501</xdr:colOff>
      <xdr:row>39</xdr:row>
      <xdr:rowOff>44603</xdr:rowOff>
    </xdr:from>
    <xdr:ext cx="1005416" cy="222250"/>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63501" y="6943424"/>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40824</xdr:colOff>
      <xdr:row>36</xdr:row>
      <xdr:rowOff>6804</xdr:rowOff>
    </xdr:from>
    <xdr:to>
      <xdr:col>11</xdr:col>
      <xdr:colOff>782413</xdr:colOff>
      <xdr:row>56</xdr:row>
      <xdr:rowOff>108858</xdr:rowOff>
    </xdr:to>
    <xdr:graphicFrame macro="">
      <xdr:nvGraphicFramePr>
        <xdr:cNvPr id="5" name="Gráfico 4">
          <a:extLst>
            <a:ext uri="{FF2B5EF4-FFF2-40B4-BE49-F238E27FC236}">
              <a16:creationId xmlns:a16="http://schemas.microsoft.com/office/drawing/2014/main" id="{E8F9FCD0-05EF-4B04-BB42-E23732C22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59531</xdr:colOff>
      <xdr:row>55</xdr:row>
      <xdr:rowOff>20977</xdr:rowOff>
    </xdr:from>
    <xdr:ext cx="1005416" cy="222250"/>
    <xdr:sp macro="" textlink="">
      <xdr:nvSpPr>
        <xdr:cNvPr id="3" name="1 CuadroTexto">
          <a:extLst>
            <a:ext uri="{FF2B5EF4-FFF2-40B4-BE49-F238E27FC236}">
              <a16:creationId xmlns:a16="http://schemas.microsoft.com/office/drawing/2014/main" id="{00000000-0008-0000-0600-000003000000}"/>
            </a:ext>
          </a:extLst>
        </xdr:cNvPr>
        <xdr:cNvSpPr txBox="1"/>
      </xdr:nvSpPr>
      <xdr:spPr>
        <a:xfrm>
          <a:off x="154781" y="9484745"/>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60321</xdr:colOff>
      <xdr:row>36</xdr:row>
      <xdr:rowOff>62139</xdr:rowOff>
    </xdr:from>
    <xdr:to>
      <xdr:col>13</xdr:col>
      <xdr:colOff>39004</xdr:colOff>
      <xdr:row>59</xdr:row>
      <xdr:rowOff>14515</xdr:rowOff>
    </xdr:to>
    <xdr:graphicFrame macro="">
      <xdr:nvGraphicFramePr>
        <xdr:cNvPr id="6145" name="Gráfico 1">
          <a:extLst>
            <a:ext uri="{FF2B5EF4-FFF2-40B4-BE49-F238E27FC236}">
              <a16:creationId xmlns:a16="http://schemas.microsoft.com/office/drawing/2014/main" id="{00000000-0008-0000-07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38348</xdr:colOff>
      <xdr:row>57</xdr:row>
      <xdr:rowOff>74271</xdr:rowOff>
    </xdr:from>
    <xdr:ext cx="1777291" cy="219227"/>
    <xdr:sp macro="" textlink="">
      <xdr:nvSpPr>
        <xdr:cNvPr id="3" name="1 CuadroTexto">
          <a:extLst>
            <a:ext uri="{FF2B5EF4-FFF2-40B4-BE49-F238E27FC236}">
              <a16:creationId xmlns:a16="http://schemas.microsoft.com/office/drawing/2014/main" id="{00000000-0008-0000-0700-000003000000}"/>
            </a:ext>
          </a:extLst>
        </xdr:cNvPr>
        <xdr:cNvSpPr txBox="1"/>
      </xdr:nvSpPr>
      <xdr:spPr>
        <a:xfrm>
          <a:off x="165348" y="9381556"/>
          <a:ext cx="1777291" cy="21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55784</xdr:colOff>
      <xdr:row>22</xdr:row>
      <xdr:rowOff>85860</xdr:rowOff>
    </xdr:from>
    <xdr:to>
      <xdr:col>9</xdr:col>
      <xdr:colOff>716034</xdr:colOff>
      <xdr:row>45</xdr:row>
      <xdr:rowOff>72523</xdr:rowOff>
    </xdr:to>
    <xdr:graphicFrame macro="">
      <xdr:nvGraphicFramePr>
        <xdr:cNvPr id="7169" name="Gráfico 1">
          <a:extLst>
            <a:ext uri="{FF2B5EF4-FFF2-40B4-BE49-F238E27FC236}">
              <a16:creationId xmlns:a16="http://schemas.microsoft.com/office/drawing/2014/main" id="{00000000-0008-0000-0800-000001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0.00623</cdr:x>
      <cdr:y>0.93479</cdr:y>
    </cdr:from>
    <cdr:to>
      <cdr:x>0.24828</cdr:x>
      <cdr:y>0.99976</cdr:y>
    </cdr:to>
    <cdr:sp macro="" textlink="">
      <cdr:nvSpPr>
        <cdr:cNvPr id="2" name="1 CuadroTexto">
          <a:extLst xmlns:a="http://schemas.openxmlformats.org/drawingml/2006/main">
            <a:ext uri="{FF2B5EF4-FFF2-40B4-BE49-F238E27FC236}">
              <a16:creationId xmlns:a16="http://schemas.microsoft.com/office/drawing/2014/main" id="{939C2B11-13A5-4358-81D2-BD71AB3280CF}"/>
            </a:ext>
          </a:extLst>
        </cdr:cNvPr>
        <cdr:cNvSpPr txBox="1"/>
      </cdr:nvSpPr>
      <cdr:spPr>
        <a:xfrm xmlns:a="http://schemas.openxmlformats.org/drawingml/2006/main">
          <a:off x="47318" y="3460865"/>
          <a:ext cx="1832462" cy="244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Arial" panose="020B0604020202020204" pitchFamily="34" charset="0"/>
              <a:cs typeface="Arial" panose="020B0604020202020204" pitchFamily="34" charset="0"/>
            </a:rPr>
            <a:t>Fuente: Odepa</a:t>
          </a:r>
          <a:endParaRPr lang="es-ES" sz="1100" i="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Users/acanales/AppData/Local/Microsoft/Window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leychile.cl/Navegar?idNorma=1092497"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J49"/>
  <sheetViews>
    <sheetView tabSelected="1" view="pageBreakPreview" zoomScale="60" zoomScaleNormal="80" zoomScalePageLayoutView="40" workbookViewId="0"/>
  </sheetViews>
  <sheetFormatPr baseColWidth="10" defaultColWidth="10.85546875" defaultRowHeight="15"/>
  <cols>
    <col min="1" max="9" width="10.85546875" style="43" customWidth="1"/>
    <col min="10" max="16" width="10.85546875" style="43"/>
    <col min="17" max="17" width="10.85546875" style="43" customWidth="1"/>
    <col min="18" max="26" width="10.85546875" style="43"/>
    <col min="27" max="27" width="10.85546875" style="43" customWidth="1"/>
    <col min="28" max="16384" width="10.85546875" style="43"/>
  </cols>
  <sheetData>
    <row r="1" spans="1:10">
      <c r="A1" s="46"/>
    </row>
    <row r="2" spans="1:10">
      <c r="B2"/>
    </row>
    <row r="13" spans="1:10" ht="25.5">
      <c r="F13" s="47"/>
      <c r="G13" s="47"/>
      <c r="H13" s="48"/>
      <c r="I13" s="48"/>
      <c r="J13" s="48"/>
    </row>
    <row r="14" spans="1:10">
      <c r="E14" s="44"/>
      <c r="F14" s="44"/>
      <c r="G14" s="44"/>
    </row>
    <row r="15" spans="1:10" ht="15.75">
      <c r="E15" s="49"/>
      <c r="F15" s="50"/>
      <c r="G15" s="50"/>
      <c r="H15" s="51"/>
      <c r="I15" s="51"/>
      <c r="J15" s="51"/>
    </row>
    <row r="23" spans="4:4" ht="25.5">
      <c r="D23" s="47" t="s">
        <v>0</v>
      </c>
    </row>
    <row r="46" spans="4:6" ht="15.75">
      <c r="D46" s="301"/>
      <c r="E46" s="302"/>
      <c r="F46" s="302"/>
    </row>
    <row r="49" spans="4:5" ht="15.75">
      <c r="D49" s="303" t="s">
        <v>259</v>
      </c>
      <c r="E49" s="303"/>
    </row>
  </sheetData>
  <mergeCells count="2">
    <mergeCell ref="D46:F46"/>
    <mergeCell ref="D49:E49"/>
  </mergeCells>
  <printOptions horizontalCentered="1" verticalCentered="1"/>
  <pageMargins left="0.70866141732283472" right="0.70866141732283472" top="1.299212598425197" bottom="0.74803149606299213" header="0.31496062992125984" footer="0.31496062992125984"/>
  <pageSetup paperSize="122" scale="89" orientation="portrait" r:id="rId1"/>
  <headerFooter differentFirst="1">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AG60"/>
  <sheetViews>
    <sheetView view="pageBreakPreview" zoomScale="60" zoomScaleNormal="80" workbookViewId="0"/>
  </sheetViews>
  <sheetFormatPr baseColWidth="10" defaultColWidth="10.85546875" defaultRowHeight="12.75"/>
  <cols>
    <col min="1" max="1" width="1.7109375" style="26" customWidth="1"/>
    <col min="2" max="2" width="9.140625" style="26" customWidth="1"/>
    <col min="3" max="7" width="10.28515625" style="26" customWidth="1"/>
    <col min="8" max="8" width="10.28515625" style="118" customWidth="1"/>
    <col min="9" max="16" width="10.28515625" style="26" customWidth="1"/>
    <col min="17" max="17" width="10.28515625" style="118" customWidth="1"/>
    <col min="18" max="20" width="10.28515625" style="26" customWidth="1"/>
    <col min="21" max="21" width="2.140625" style="26" customWidth="1"/>
    <col min="22" max="22" width="10.85546875" style="26"/>
    <col min="23" max="23" width="10.85546875" style="86" customWidth="1"/>
    <col min="24" max="24" width="10.85546875" style="171" hidden="1" customWidth="1"/>
    <col min="25" max="25" width="9.28515625" style="171" hidden="1" customWidth="1"/>
    <col min="26" max="26" width="13" style="171" hidden="1" customWidth="1"/>
    <col min="27" max="27" width="13.140625" style="171" hidden="1" customWidth="1"/>
    <col min="28" max="28" width="7.140625" style="171" hidden="1" customWidth="1"/>
    <col min="29" max="29" width="8.140625" style="171" hidden="1" customWidth="1"/>
    <col min="30" max="30" width="9.28515625" style="171" hidden="1" customWidth="1"/>
    <col min="31" max="31" width="15.7109375" style="171" hidden="1" customWidth="1"/>
    <col min="32" max="32" width="13.140625" style="171" hidden="1" customWidth="1"/>
    <col min="33" max="33" width="10.85546875" style="86"/>
    <col min="34" max="16384" width="10.85546875" style="26"/>
  </cols>
  <sheetData>
    <row r="1" spans="1:32" ht="8.25" customHeight="1">
      <c r="A1" s="118" t="s">
        <v>101</v>
      </c>
      <c r="B1" s="118"/>
      <c r="C1" s="118"/>
      <c r="D1" s="118"/>
      <c r="E1" s="118"/>
      <c r="F1" s="118"/>
      <c r="G1" s="118"/>
      <c r="I1" s="118"/>
      <c r="J1" s="118"/>
      <c r="K1" s="118"/>
      <c r="L1" s="118"/>
      <c r="M1" s="118"/>
      <c r="N1" s="118"/>
      <c r="O1" s="118"/>
      <c r="P1" s="118"/>
      <c r="R1" s="118"/>
      <c r="S1" s="118"/>
      <c r="T1" s="118"/>
      <c r="U1" s="118"/>
      <c r="V1" s="118"/>
    </row>
    <row r="2" spans="1:32">
      <c r="A2" s="118"/>
      <c r="B2" s="321" t="s">
        <v>102</v>
      </c>
      <c r="C2" s="321"/>
      <c r="D2" s="321"/>
      <c r="E2" s="321"/>
      <c r="F2" s="321"/>
      <c r="G2" s="321"/>
      <c r="H2" s="321"/>
      <c r="I2" s="321"/>
      <c r="J2" s="321"/>
      <c r="K2" s="321"/>
      <c r="L2" s="321"/>
      <c r="M2" s="321"/>
      <c r="N2" s="321"/>
      <c r="O2" s="321"/>
      <c r="P2" s="321"/>
      <c r="Q2" s="321"/>
      <c r="R2" s="321"/>
      <c r="S2" s="321"/>
      <c r="T2" s="321"/>
      <c r="U2" s="198"/>
      <c r="V2" s="28" t="s">
        <v>7</v>
      </c>
    </row>
    <row r="3" spans="1:32">
      <c r="A3" s="118"/>
      <c r="B3" s="321" t="s">
        <v>28</v>
      </c>
      <c r="C3" s="321"/>
      <c r="D3" s="321"/>
      <c r="E3" s="321"/>
      <c r="F3" s="321"/>
      <c r="G3" s="321"/>
      <c r="H3" s="321"/>
      <c r="I3" s="321"/>
      <c r="J3" s="321"/>
      <c r="K3" s="321"/>
      <c r="L3" s="321"/>
      <c r="M3" s="321"/>
      <c r="N3" s="321"/>
      <c r="O3" s="321"/>
      <c r="P3" s="321"/>
      <c r="Q3" s="321"/>
      <c r="R3" s="321"/>
      <c r="S3" s="321"/>
      <c r="T3" s="321"/>
      <c r="U3" s="198"/>
      <c r="V3" s="118"/>
    </row>
    <row r="4" spans="1:32">
      <c r="A4" s="118"/>
      <c r="B4" s="321" t="s">
        <v>95</v>
      </c>
      <c r="C4" s="321"/>
      <c r="D4" s="321"/>
      <c r="E4" s="321"/>
      <c r="F4" s="321"/>
      <c r="G4" s="321"/>
      <c r="H4" s="321"/>
      <c r="I4" s="321"/>
      <c r="J4" s="321"/>
      <c r="K4" s="321"/>
      <c r="L4" s="321"/>
      <c r="M4" s="321"/>
      <c r="N4" s="321"/>
      <c r="O4" s="321"/>
      <c r="P4" s="321"/>
      <c r="Q4" s="321"/>
      <c r="R4" s="321"/>
      <c r="S4" s="321"/>
      <c r="T4" s="321"/>
      <c r="U4" s="198"/>
      <c r="V4" s="118"/>
    </row>
    <row r="5" spans="1:32">
      <c r="A5" s="118"/>
      <c r="B5" s="118"/>
      <c r="C5" s="334" t="s">
        <v>103</v>
      </c>
      <c r="D5" s="334"/>
      <c r="E5" s="334"/>
      <c r="F5" s="334"/>
      <c r="G5" s="334"/>
      <c r="H5" s="334"/>
      <c r="I5" s="334"/>
      <c r="J5" s="334"/>
      <c r="K5" s="334"/>
      <c r="L5" s="334" t="s">
        <v>104</v>
      </c>
      <c r="M5" s="334"/>
      <c r="N5" s="334"/>
      <c r="O5" s="334"/>
      <c r="P5" s="334"/>
      <c r="Q5" s="334"/>
      <c r="R5" s="334"/>
      <c r="S5" s="334"/>
      <c r="T5" s="334"/>
      <c r="U5" s="96"/>
      <c r="V5" s="95"/>
    </row>
    <row r="6" spans="1:32" ht="25.5">
      <c r="A6" s="118"/>
      <c r="B6" s="222" t="s">
        <v>105</v>
      </c>
      <c r="C6" s="97" t="s">
        <v>106</v>
      </c>
      <c r="D6" s="98" t="s">
        <v>107</v>
      </c>
      <c r="E6" s="98" t="s">
        <v>108</v>
      </c>
      <c r="F6" s="98" t="s">
        <v>109</v>
      </c>
      <c r="G6" s="98" t="s">
        <v>110</v>
      </c>
      <c r="H6" s="98" t="s">
        <v>111</v>
      </c>
      <c r="I6" s="98" t="s">
        <v>112</v>
      </c>
      <c r="J6" s="98" t="s">
        <v>113</v>
      </c>
      <c r="K6" s="99" t="s">
        <v>114</v>
      </c>
      <c r="L6" s="97" t="s">
        <v>106</v>
      </c>
      <c r="M6" s="98" t="s">
        <v>107</v>
      </c>
      <c r="N6" s="98" t="s">
        <v>108</v>
      </c>
      <c r="O6" s="98" t="s">
        <v>109</v>
      </c>
      <c r="P6" s="98" t="s">
        <v>110</v>
      </c>
      <c r="Q6" s="98" t="s">
        <v>111</v>
      </c>
      <c r="R6" s="98" t="s">
        <v>112</v>
      </c>
      <c r="S6" s="98" t="s">
        <v>113</v>
      </c>
      <c r="T6" s="99" t="s">
        <v>114</v>
      </c>
      <c r="U6" s="75"/>
      <c r="V6" s="95"/>
      <c r="Y6" s="174" t="s">
        <v>106</v>
      </c>
      <c r="Z6" s="174" t="s">
        <v>107</v>
      </c>
      <c r="AA6" s="174" t="s">
        <v>108</v>
      </c>
      <c r="AB6" s="174" t="s">
        <v>109</v>
      </c>
      <c r="AC6" s="174" t="s">
        <v>110</v>
      </c>
      <c r="AD6" s="174" t="s">
        <v>112</v>
      </c>
      <c r="AE6" s="174" t="s">
        <v>113</v>
      </c>
      <c r="AF6" s="174" t="s">
        <v>114</v>
      </c>
    </row>
    <row r="7" spans="1:32">
      <c r="A7" s="118"/>
      <c r="B7" s="166">
        <v>44323</v>
      </c>
      <c r="C7" s="139">
        <v>1277</v>
      </c>
      <c r="D7" s="143">
        <v>1317</v>
      </c>
      <c r="E7" s="143">
        <v>1235</v>
      </c>
      <c r="F7" s="143">
        <v>1271.5</v>
      </c>
      <c r="G7" s="143">
        <v>1269</v>
      </c>
      <c r="H7" s="143">
        <v>1290</v>
      </c>
      <c r="I7" s="143">
        <v>1260</v>
      </c>
      <c r="J7" s="143">
        <v>1181.5</v>
      </c>
      <c r="K7" s="167">
        <v>1294</v>
      </c>
      <c r="L7" s="139">
        <v>500</v>
      </c>
      <c r="M7" s="143">
        <v>452</v>
      </c>
      <c r="N7" s="143">
        <v>436.5</v>
      </c>
      <c r="O7" s="143">
        <v>525</v>
      </c>
      <c r="P7" s="143">
        <v>518</v>
      </c>
      <c r="Q7" s="143">
        <v>325</v>
      </c>
      <c r="R7" s="143">
        <v>400</v>
      </c>
      <c r="S7" s="143">
        <v>642</v>
      </c>
      <c r="T7" s="167">
        <v>525</v>
      </c>
      <c r="U7" s="76"/>
      <c r="V7" s="95"/>
      <c r="Y7" s="168">
        <f>+IF(L7="","",((C7-L7)/L7))</f>
        <v>1.554</v>
      </c>
      <c r="Z7" s="168">
        <f>+IF(M7="","",((D7-M7)/M7))</f>
        <v>1.913716814159292</v>
      </c>
      <c r="AA7" s="168">
        <f>+IF(N7="","",((E7-N7)/N7))</f>
        <v>1.829324169530355</v>
      </c>
      <c r="AB7" s="168">
        <f>+IF(O7="","",((F7-O7)/O7))</f>
        <v>1.421904761904762</v>
      </c>
      <c r="AC7" s="168">
        <f>+IF(P7="","",((G7-P7)/P7))</f>
        <v>1.4498069498069499</v>
      </c>
      <c r="AD7" s="168">
        <f t="shared" ref="AD7:AD20" si="0">+IF(R7="","",((I7-R7)/R7))</f>
        <v>2.15</v>
      </c>
      <c r="AE7" s="168">
        <f t="shared" ref="AE7:AE20" si="1">+IF(S7="","",((J7-S7)/S7))</f>
        <v>0.84034267912772587</v>
      </c>
      <c r="AF7" s="168">
        <f t="shared" ref="AF7:AF20" si="2">+IF(T7="","",((K7-T7)/T7))</f>
        <v>1.4647619047619047</v>
      </c>
    </row>
    <row r="8" spans="1:32">
      <c r="A8" s="118"/>
      <c r="B8" s="100">
        <v>44330</v>
      </c>
      <c r="C8" s="101">
        <v>1290</v>
      </c>
      <c r="D8" s="61">
        <v>1318</v>
      </c>
      <c r="E8" s="61">
        <v>1277</v>
      </c>
      <c r="F8" s="61">
        <v>1249</v>
      </c>
      <c r="G8" s="61">
        <v>1263</v>
      </c>
      <c r="H8" s="61">
        <v>1290</v>
      </c>
      <c r="I8" s="61">
        <v>1190</v>
      </c>
      <c r="J8" s="61">
        <v>1221</v>
      </c>
      <c r="K8" s="102">
        <v>1259</v>
      </c>
      <c r="L8" s="101">
        <v>462.5</v>
      </c>
      <c r="M8" s="61">
        <v>445</v>
      </c>
      <c r="N8" s="61">
        <v>429.5</v>
      </c>
      <c r="O8" s="61">
        <v>513.5</v>
      </c>
      <c r="P8" s="61">
        <v>521</v>
      </c>
      <c r="Q8" s="61">
        <v>325</v>
      </c>
      <c r="R8" s="61">
        <v>400</v>
      </c>
      <c r="S8" s="61">
        <v>428</v>
      </c>
      <c r="T8" s="102">
        <v>525</v>
      </c>
      <c r="U8" s="76"/>
      <c r="V8" s="95"/>
      <c r="Y8" s="168">
        <f t="shared" ref="Y8:Y25" si="3">+IF(L8="","",((C8-L8)/L8))</f>
        <v>1.7891891891891891</v>
      </c>
      <c r="Z8" s="168">
        <f t="shared" ref="Z8:Z20" si="4">+IF(M8="","",((D8-M8)/M8))</f>
        <v>1.9617977528089887</v>
      </c>
      <c r="AA8" s="168">
        <f t="shared" ref="AA8:AA20" si="5">+IF(N8="","",((E8-N8)/N8))</f>
        <v>1.9732246798603026</v>
      </c>
      <c r="AB8" s="168">
        <f t="shared" ref="AB8:AB20" si="6">+IF(O8="","",((F8-O8)/O8))</f>
        <v>1.4323271665043817</v>
      </c>
      <c r="AC8" s="168">
        <f t="shared" ref="AC8:AC20" si="7">+IF(P8="","",((G8-P8)/P8))</f>
        <v>1.4241842610364683</v>
      </c>
      <c r="AD8" s="168">
        <f t="shared" si="0"/>
        <v>1.9750000000000001</v>
      </c>
      <c r="AE8" s="168">
        <f t="shared" si="1"/>
        <v>1.8528037383177569</v>
      </c>
      <c r="AF8" s="168">
        <f t="shared" si="2"/>
        <v>1.3980952380952381</v>
      </c>
    </row>
    <row r="9" spans="1:32">
      <c r="A9" s="118"/>
      <c r="B9" s="100">
        <v>44337</v>
      </c>
      <c r="C9" s="101">
        <v>1277</v>
      </c>
      <c r="D9" s="61">
        <v>1316</v>
      </c>
      <c r="E9" s="61">
        <v>1281</v>
      </c>
      <c r="F9" s="61">
        <v>1256.5</v>
      </c>
      <c r="G9" s="61">
        <v>1274</v>
      </c>
      <c r="H9" s="61">
        <v>1290</v>
      </c>
      <c r="I9" s="61">
        <v>1261</v>
      </c>
      <c r="J9" s="61">
        <v>1218.5</v>
      </c>
      <c r="K9" s="102">
        <v>1273</v>
      </c>
      <c r="L9" s="101">
        <v>507.5</v>
      </c>
      <c r="M9" s="61">
        <v>439</v>
      </c>
      <c r="N9" s="61">
        <v>438</v>
      </c>
      <c r="O9" s="61">
        <v>524.5</v>
      </c>
      <c r="P9" s="61">
        <v>539.5</v>
      </c>
      <c r="Q9" s="61">
        <v>325</v>
      </c>
      <c r="R9" s="61"/>
      <c r="S9" s="61">
        <v>463</v>
      </c>
      <c r="T9" s="102">
        <v>525</v>
      </c>
      <c r="U9" s="76"/>
      <c r="V9" s="95"/>
      <c r="Y9" s="168">
        <f t="shared" si="3"/>
        <v>1.5162561576354681</v>
      </c>
      <c r="Z9" s="168">
        <f t="shared" si="4"/>
        <v>1.9977220956719817</v>
      </c>
      <c r="AA9" s="168">
        <f t="shared" si="5"/>
        <v>1.9246575342465753</v>
      </c>
      <c r="AB9" s="168">
        <f t="shared" si="6"/>
        <v>1.3956148713060057</v>
      </c>
      <c r="AC9" s="168">
        <f t="shared" si="7"/>
        <v>1.3614457831325302</v>
      </c>
      <c r="AD9" s="168" t="str">
        <f t="shared" si="0"/>
        <v/>
      </c>
      <c r="AE9" s="168">
        <f t="shared" si="1"/>
        <v>1.6317494600431965</v>
      </c>
      <c r="AF9" s="168">
        <f t="shared" si="2"/>
        <v>1.4247619047619047</v>
      </c>
    </row>
    <row r="10" spans="1:32">
      <c r="A10" s="118"/>
      <c r="B10" s="100">
        <v>44344</v>
      </c>
      <c r="C10" s="101">
        <v>1305</v>
      </c>
      <c r="D10" s="61">
        <v>1306</v>
      </c>
      <c r="E10" s="61">
        <v>1259.5</v>
      </c>
      <c r="F10" s="61">
        <v>1250.5</v>
      </c>
      <c r="G10" s="61">
        <v>1180</v>
      </c>
      <c r="H10" s="61">
        <v>1290</v>
      </c>
      <c r="I10" s="61">
        <v>1290</v>
      </c>
      <c r="J10" s="61">
        <v>1183.5</v>
      </c>
      <c r="K10" s="102">
        <v>1260</v>
      </c>
      <c r="L10" s="101">
        <v>532.5</v>
      </c>
      <c r="M10" s="61">
        <v>492</v>
      </c>
      <c r="N10" s="61">
        <v>438</v>
      </c>
      <c r="O10" s="61">
        <v>509.5</v>
      </c>
      <c r="P10" s="61">
        <v>508.5</v>
      </c>
      <c r="Q10" s="61">
        <v>325</v>
      </c>
      <c r="R10" s="61"/>
      <c r="S10" s="61">
        <v>396</v>
      </c>
      <c r="T10" s="102">
        <v>575</v>
      </c>
      <c r="U10" s="76"/>
      <c r="V10" s="95"/>
      <c r="Y10" s="168">
        <f t="shared" si="3"/>
        <v>1.4507042253521127</v>
      </c>
      <c r="Z10" s="168">
        <f t="shared" si="4"/>
        <v>1.6544715447154472</v>
      </c>
      <c r="AA10" s="168">
        <f t="shared" si="5"/>
        <v>1.8755707762557077</v>
      </c>
      <c r="AB10" s="168">
        <f t="shared" si="6"/>
        <v>1.4543670264965654</v>
      </c>
      <c r="AC10" s="168">
        <f t="shared" si="7"/>
        <v>1.3205506391347099</v>
      </c>
      <c r="AD10" s="168" t="str">
        <f t="shared" si="0"/>
        <v/>
      </c>
      <c r="AE10" s="168">
        <f t="shared" si="1"/>
        <v>1.9886363636363635</v>
      </c>
      <c r="AF10" s="168">
        <f t="shared" si="2"/>
        <v>1.191304347826087</v>
      </c>
    </row>
    <row r="11" spans="1:32">
      <c r="A11" s="118"/>
      <c r="B11" s="100">
        <v>44351</v>
      </c>
      <c r="C11" s="101">
        <v>1277</v>
      </c>
      <c r="D11" s="61">
        <v>1306.5</v>
      </c>
      <c r="E11" s="61">
        <v>1277.5</v>
      </c>
      <c r="F11" s="61">
        <v>1251.5</v>
      </c>
      <c r="G11" s="61">
        <v>1261</v>
      </c>
      <c r="H11" s="61">
        <v>1290</v>
      </c>
      <c r="I11" s="61">
        <v>1290</v>
      </c>
      <c r="J11" s="61">
        <v>1165.5</v>
      </c>
      <c r="K11" s="102">
        <v>1247.5</v>
      </c>
      <c r="L11" s="101">
        <v>500</v>
      </c>
      <c r="M11" s="61">
        <v>463</v>
      </c>
      <c r="N11" s="61">
        <v>448</v>
      </c>
      <c r="O11" s="61">
        <v>509</v>
      </c>
      <c r="P11" s="61">
        <v>500</v>
      </c>
      <c r="Q11" s="61">
        <v>345</v>
      </c>
      <c r="R11" s="61">
        <v>400</v>
      </c>
      <c r="S11" s="61">
        <v>503</v>
      </c>
      <c r="T11" s="102">
        <v>516.5</v>
      </c>
      <c r="U11" s="76"/>
      <c r="V11" s="95"/>
      <c r="Y11" s="168">
        <f t="shared" si="3"/>
        <v>1.554</v>
      </c>
      <c r="Z11" s="168">
        <f t="shared" si="4"/>
        <v>1.8218142548596112</v>
      </c>
      <c r="AA11" s="168">
        <f t="shared" si="5"/>
        <v>1.8515625</v>
      </c>
      <c r="AB11" s="168">
        <f t="shared" si="6"/>
        <v>1.4587426326129667</v>
      </c>
      <c r="AC11" s="168">
        <f t="shared" si="7"/>
        <v>1.522</v>
      </c>
      <c r="AD11" s="168">
        <f t="shared" si="0"/>
        <v>2.2250000000000001</v>
      </c>
      <c r="AE11" s="168">
        <f t="shared" si="1"/>
        <v>1.3170974155069584</v>
      </c>
      <c r="AF11" s="168">
        <f t="shared" si="2"/>
        <v>1.4152952565343659</v>
      </c>
    </row>
    <row r="12" spans="1:32">
      <c r="A12" s="118"/>
      <c r="B12" s="100">
        <v>44358</v>
      </c>
      <c r="C12" s="101">
        <v>1310</v>
      </c>
      <c r="D12" s="61">
        <v>1315</v>
      </c>
      <c r="E12" s="61">
        <v>1274.5</v>
      </c>
      <c r="F12" s="61">
        <v>1230.5</v>
      </c>
      <c r="G12" s="61">
        <v>1221</v>
      </c>
      <c r="H12" s="61">
        <v>1080</v>
      </c>
      <c r="I12" s="61">
        <v>1277</v>
      </c>
      <c r="J12" s="61">
        <v>1159.5</v>
      </c>
      <c r="K12" s="102">
        <v>1260</v>
      </c>
      <c r="L12" s="101">
        <v>550</v>
      </c>
      <c r="M12" s="61">
        <v>466</v>
      </c>
      <c r="N12" s="61">
        <v>436</v>
      </c>
      <c r="O12" s="61">
        <v>496</v>
      </c>
      <c r="P12" s="61">
        <v>498.5</v>
      </c>
      <c r="Q12" s="61">
        <v>325</v>
      </c>
      <c r="R12" s="61">
        <v>400</v>
      </c>
      <c r="S12" s="61">
        <v>498</v>
      </c>
      <c r="T12" s="102">
        <v>516.5</v>
      </c>
      <c r="U12" s="76"/>
      <c r="V12" s="95"/>
      <c r="Y12" s="168">
        <f t="shared" si="3"/>
        <v>1.3818181818181818</v>
      </c>
      <c r="Z12" s="168">
        <f t="shared" si="4"/>
        <v>1.8218884120171674</v>
      </c>
      <c r="AA12" s="168">
        <f t="shared" si="5"/>
        <v>1.923165137614679</v>
      </c>
      <c r="AB12" s="168">
        <f t="shared" si="6"/>
        <v>1.4808467741935485</v>
      </c>
      <c r="AC12" s="168">
        <f t="shared" si="7"/>
        <v>1.4493480441323972</v>
      </c>
      <c r="AD12" s="168">
        <f t="shared" si="0"/>
        <v>2.1924999999999999</v>
      </c>
      <c r="AE12" s="168">
        <f t="shared" si="1"/>
        <v>1.3283132530120483</v>
      </c>
      <c r="AF12" s="168">
        <f t="shared" si="2"/>
        <v>1.4394966118102615</v>
      </c>
    </row>
    <row r="13" spans="1:32">
      <c r="A13" s="118"/>
      <c r="B13" s="100">
        <v>44365</v>
      </c>
      <c r="C13" s="101">
        <v>1263</v>
      </c>
      <c r="D13" s="61">
        <v>1305</v>
      </c>
      <c r="E13" s="61">
        <v>1243.5</v>
      </c>
      <c r="F13" s="61">
        <v>1235</v>
      </c>
      <c r="G13" s="61">
        <v>1273</v>
      </c>
      <c r="H13" s="61">
        <v>1290</v>
      </c>
      <c r="I13" s="61">
        <v>1257</v>
      </c>
      <c r="J13" s="61">
        <v>1171.5</v>
      </c>
      <c r="K13" s="102">
        <v>1252.5</v>
      </c>
      <c r="L13" s="101">
        <v>520</v>
      </c>
      <c r="M13" s="61">
        <v>481</v>
      </c>
      <c r="N13" s="61">
        <v>483</v>
      </c>
      <c r="O13" s="61">
        <v>488</v>
      </c>
      <c r="P13" s="61">
        <v>498.5</v>
      </c>
      <c r="Q13" s="61">
        <v>350</v>
      </c>
      <c r="R13" s="61">
        <v>400</v>
      </c>
      <c r="S13" s="61">
        <v>525</v>
      </c>
      <c r="T13" s="102">
        <v>525</v>
      </c>
      <c r="U13" s="76"/>
      <c r="V13" s="95"/>
      <c r="Y13" s="168">
        <f t="shared" si="3"/>
        <v>1.4288461538461539</v>
      </c>
      <c r="Z13" s="168">
        <f t="shared" si="4"/>
        <v>1.7130977130977132</v>
      </c>
      <c r="AA13" s="168">
        <f t="shared" si="5"/>
        <v>1.5745341614906831</v>
      </c>
      <c r="AB13" s="168">
        <f t="shared" si="6"/>
        <v>1.5307377049180328</v>
      </c>
      <c r="AC13" s="168">
        <f t="shared" si="7"/>
        <v>1.5536609829488466</v>
      </c>
      <c r="AD13" s="168">
        <f t="shared" si="0"/>
        <v>2.1425000000000001</v>
      </c>
      <c r="AE13" s="168">
        <f t="shared" si="1"/>
        <v>1.2314285714285715</v>
      </c>
      <c r="AF13" s="168">
        <f t="shared" si="2"/>
        <v>1.3857142857142857</v>
      </c>
    </row>
    <row r="14" spans="1:32">
      <c r="A14" s="118"/>
      <c r="B14" s="100">
        <v>44372</v>
      </c>
      <c r="C14" s="101">
        <v>1320</v>
      </c>
      <c r="D14" s="61">
        <v>1290</v>
      </c>
      <c r="E14" s="61">
        <v>1189</v>
      </c>
      <c r="F14" s="61">
        <v>1213.5</v>
      </c>
      <c r="G14" s="61">
        <v>1299</v>
      </c>
      <c r="H14" s="61">
        <v>1211</v>
      </c>
      <c r="I14" s="61">
        <v>1290</v>
      </c>
      <c r="J14" s="61">
        <v>1163</v>
      </c>
      <c r="K14" s="102">
        <v>1280</v>
      </c>
      <c r="L14" s="101">
        <v>625</v>
      </c>
      <c r="M14" s="61">
        <v>494</v>
      </c>
      <c r="N14" s="61">
        <v>469</v>
      </c>
      <c r="O14" s="61">
        <v>496</v>
      </c>
      <c r="P14" s="61">
        <v>498.5</v>
      </c>
      <c r="Q14" s="61">
        <v>353</v>
      </c>
      <c r="R14" s="61"/>
      <c r="S14" s="61">
        <v>502</v>
      </c>
      <c r="T14" s="102">
        <v>550</v>
      </c>
      <c r="U14" s="76"/>
      <c r="V14" s="95"/>
      <c r="Y14" s="168">
        <f t="shared" si="3"/>
        <v>1.1120000000000001</v>
      </c>
      <c r="Z14" s="168">
        <f t="shared" si="4"/>
        <v>1.6113360323886641</v>
      </c>
      <c r="AA14" s="168">
        <f t="shared" si="5"/>
        <v>1.535181236673774</v>
      </c>
      <c r="AB14" s="168">
        <f t="shared" si="6"/>
        <v>1.4465725806451613</v>
      </c>
      <c r="AC14" s="168">
        <f t="shared" si="7"/>
        <v>1.6058174523570712</v>
      </c>
      <c r="AD14" s="168" t="str">
        <f t="shared" si="0"/>
        <v/>
      </c>
      <c r="AE14" s="168">
        <f t="shared" si="1"/>
        <v>1.3167330677290836</v>
      </c>
      <c r="AF14" s="168">
        <f t="shared" si="2"/>
        <v>1.3272727272727274</v>
      </c>
    </row>
    <row r="15" spans="1:32">
      <c r="A15" s="118"/>
      <c r="B15" s="100">
        <v>44379</v>
      </c>
      <c r="C15" s="101">
        <v>1290</v>
      </c>
      <c r="D15" s="61">
        <v>1290</v>
      </c>
      <c r="E15" s="61">
        <v>1265.5</v>
      </c>
      <c r="F15" s="61">
        <v>1203</v>
      </c>
      <c r="G15" s="61">
        <v>1359</v>
      </c>
      <c r="H15" s="61">
        <v>1290</v>
      </c>
      <c r="I15" s="61">
        <v>1223</v>
      </c>
      <c r="J15" s="61">
        <v>1248.5</v>
      </c>
      <c r="K15" s="102">
        <v>1255</v>
      </c>
      <c r="L15" s="101">
        <v>600</v>
      </c>
      <c r="M15" s="61">
        <v>500</v>
      </c>
      <c r="N15" s="61">
        <v>433</v>
      </c>
      <c r="O15" s="61">
        <v>548</v>
      </c>
      <c r="P15" s="61">
        <v>498.5</v>
      </c>
      <c r="Q15" s="61">
        <v>350</v>
      </c>
      <c r="R15" s="61">
        <v>400</v>
      </c>
      <c r="S15" s="61">
        <v>613</v>
      </c>
      <c r="T15" s="102">
        <v>550</v>
      </c>
      <c r="U15" s="76"/>
      <c r="V15" s="95"/>
      <c r="Y15" s="168">
        <f t="shared" si="3"/>
        <v>1.1499999999999999</v>
      </c>
      <c r="Z15" s="168">
        <f t="shared" si="4"/>
        <v>1.58</v>
      </c>
      <c r="AA15" s="168">
        <f t="shared" si="5"/>
        <v>1.9226327944572748</v>
      </c>
      <c r="AB15" s="168">
        <f t="shared" si="6"/>
        <v>1.1952554744525548</v>
      </c>
      <c r="AC15" s="168">
        <f t="shared" si="7"/>
        <v>1.7261785356068204</v>
      </c>
      <c r="AD15" s="168">
        <f t="shared" si="0"/>
        <v>2.0575000000000001</v>
      </c>
      <c r="AE15" s="168">
        <f t="shared" si="1"/>
        <v>1.0367047308319739</v>
      </c>
      <c r="AF15" s="168">
        <f t="shared" si="2"/>
        <v>1.2818181818181817</v>
      </c>
    </row>
    <row r="16" spans="1:32">
      <c r="A16" s="118"/>
      <c r="B16" s="100">
        <v>44386</v>
      </c>
      <c r="C16" s="101">
        <v>1310</v>
      </c>
      <c r="D16" s="61">
        <v>1296</v>
      </c>
      <c r="E16" s="61">
        <v>1290.5</v>
      </c>
      <c r="F16" s="61">
        <v>1259.5</v>
      </c>
      <c r="G16" s="61">
        <v>1289</v>
      </c>
      <c r="H16" s="61">
        <v>1290</v>
      </c>
      <c r="I16" s="61">
        <v>1265</v>
      </c>
      <c r="J16" s="61">
        <v>1201.5</v>
      </c>
      <c r="K16" s="102">
        <v>1255</v>
      </c>
      <c r="L16" s="101">
        <v>520</v>
      </c>
      <c r="M16" s="61">
        <v>531</v>
      </c>
      <c r="N16" s="61">
        <v>448.5</v>
      </c>
      <c r="O16" s="61">
        <v>538.5</v>
      </c>
      <c r="P16" s="61">
        <v>492</v>
      </c>
      <c r="Q16" s="61">
        <v>333</v>
      </c>
      <c r="R16" s="61">
        <v>400</v>
      </c>
      <c r="S16" s="61">
        <v>533</v>
      </c>
      <c r="T16" s="102">
        <v>550</v>
      </c>
      <c r="U16" s="76"/>
      <c r="V16" s="95"/>
      <c r="Y16" s="168">
        <f t="shared" si="3"/>
        <v>1.5192307692307692</v>
      </c>
      <c r="Z16" s="168">
        <f t="shared" si="4"/>
        <v>1.4406779661016949</v>
      </c>
      <c r="AA16" s="168">
        <f t="shared" si="5"/>
        <v>1.8773690078037903</v>
      </c>
      <c r="AB16" s="168">
        <f t="shared" si="6"/>
        <v>1.3389043639740019</v>
      </c>
      <c r="AC16" s="168">
        <f t="shared" si="7"/>
        <v>1.6199186991869918</v>
      </c>
      <c r="AD16" s="168">
        <f t="shared" si="0"/>
        <v>2.1625000000000001</v>
      </c>
      <c r="AE16" s="168">
        <f t="shared" si="1"/>
        <v>1.2542213883677298</v>
      </c>
      <c r="AF16" s="168">
        <f t="shared" si="2"/>
        <v>1.2818181818181817</v>
      </c>
    </row>
    <row r="17" spans="2:33">
      <c r="B17" s="100">
        <v>44393</v>
      </c>
      <c r="C17" s="101">
        <v>1277</v>
      </c>
      <c r="D17" s="61">
        <v>1289.5</v>
      </c>
      <c r="E17" s="61">
        <v>1285</v>
      </c>
      <c r="F17" s="61">
        <v>1268</v>
      </c>
      <c r="G17" s="61">
        <v>1202</v>
      </c>
      <c r="H17" s="61">
        <v>1290</v>
      </c>
      <c r="I17" s="61">
        <v>1282</v>
      </c>
      <c r="J17" s="61">
        <v>1182.5</v>
      </c>
      <c r="K17" s="102">
        <v>1288</v>
      </c>
      <c r="L17" s="101">
        <v>541.5</v>
      </c>
      <c r="M17" s="61">
        <v>457</v>
      </c>
      <c r="N17" s="61">
        <v>448</v>
      </c>
      <c r="O17" s="61">
        <v>582.5</v>
      </c>
      <c r="P17" s="61">
        <v>550</v>
      </c>
      <c r="Q17" s="61">
        <v>370</v>
      </c>
      <c r="R17" s="61">
        <v>400</v>
      </c>
      <c r="S17" s="61">
        <v>447</v>
      </c>
      <c r="T17" s="102">
        <v>500</v>
      </c>
      <c r="U17" s="76"/>
      <c r="V17" s="95"/>
      <c r="Y17" s="168">
        <f t="shared" si="3"/>
        <v>1.3582640812557709</v>
      </c>
      <c r="Z17" s="168">
        <f t="shared" si="4"/>
        <v>1.8216630196936543</v>
      </c>
      <c r="AA17" s="168">
        <f t="shared" si="5"/>
        <v>1.8683035714285714</v>
      </c>
      <c r="AB17" s="168">
        <f t="shared" si="6"/>
        <v>1.176824034334764</v>
      </c>
      <c r="AC17" s="168">
        <f t="shared" si="7"/>
        <v>1.1854545454545455</v>
      </c>
      <c r="AD17" s="168">
        <f t="shared" si="0"/>
        <v>2.2050000000000001</v>
      </c>
      <c r="AE17" s="168">
        <f t="shared" si="1"/>
        <v>1.645413870246085</v>
      </c>
      <c r="AF17" s="168">
        <f t="shared" si="2"/>
        <v>1.5760000000000001</v>
      </c>
    </row>
    <row r="18" spans="2:33">
      <c r="B18" s="100">
        <v>44400</v>
      </c>
      <c r="C18" s="101">
        <v>1310</v>
      </c>
      <c r="D18" s="61">
        <v>1286.5</v>
      </c>
      <c r="E18" s="61">
        <v>1263.5</v>
      </c>
      <c r="F18" s="61">
        <v>1194</v>
      </c>
      <c r="G18" s="61">
        <v>1224</v>
      </c>
      <c r="H18" s="61">
        <v>1290</v>
      </c>
      <c r="I18" s="61">
        <v>1282</v>
      </c>
      <c r="J18" s="61">
        <v>1203.5</v>
      </c>
      <c r="K18" s="102">
        <v>1221.5</v>
      </c>
      <c r="L18" s="101">
        <v>575</v>
      </c>
      <c r="M18" s="61">
        <v>494</v>
      </c>
      <c r="N18" s="61">
        <v>448</v>
      </c>
      <c r="O18" s="61">
        <v>582</v>
      </c>
      <c r="P18" s="61">
        <v>571</v>
      </c>
      <c r="Q18" s="61">
        <v>363</v>
      </c>
      <c r="R18" s="61">
        <v>400</v>
      </c>
      <c r="S18" s="61">
        <v>457</v>
      </c>
      <c r="T18" s="102">
        <v>500</v>
      </c>
      <c r="U18" s="76"/>
      <c r="V18" s="95"/>
      <c r="Y18" s="168">
        <f t="shared" si="3"/>
        <v>1.2782608695652173</v>
      </c>
      <c r="Z18" s="168">
        <f t="shared" si="4"/>
        <v>1.6042510121457489</v>
      </c>
      <c r="AA18" s="168">
        <f t="shared" si="5"/>
        <v>1.8203125</v>
      </c>
      <c r="AB18" s="168">
        <f t="shared" si="6"/>
        <v>1.0515463917525774</v>
      </c>
      <c r="AC18" s="168">
        <f t="shared" si="7"/>
        <v>1.1436077057793346</v>
      </c>
      <c r="AD18" s="168">
        <f t="shared" si="0"/>
        <v>2.2050000000000001</v>
      </c>
      <c r="AE18" s="168">
        <f t="shared" si="1"/>
        <v>1.6334792122538293</v>
      </c>
      <c r="AF18" s="168">
        <f t="shared" si="2"/>
        <v>1.4430000000000001</v>
      </c>
    </row>
    <row r="19" spans="2:33">
      <c r="B19" s="100">
        <v>44407</v>
      </c>
      <c r="C19" s="101">
        <v>1190</v>
      </c>
      <c r="D19" s="61">
        <v>1275</v>
      </c>
      <c r="E19" s="61">
        <v>1316</v>
      </c>
      <c r="F19" s="61">
        <v>1216</v>
      </c>
      <c r="G19" s="61">
        <v>1212</v>
      </c>
      <c r="H19" s="61">
        <v>1283.5</v>
      </c>
      <c r="I19" s="61">
        <v>1265</v>
      </c>
      <c r="J19" s="61">
        <v>1084.5</v>
      </c>
      <c r="K19" s="102">
        <v>1289</v>
      </c>
      <c r="L19" s="101">
        <v>575</v>
      </c>
      <c r="M19" s="61">
        <v>519</v>
      </c>
      <c r="N19" s="61">
        <v>460.5</v>
      </c>
      <c r="O19" s="61">
        <v>558.5</v>
      </c>
      <c r="P19" s="61">
        <v>562.5</v>
      </c>
      <c r="Q19" s="61">
        <v>375</v>
      </c>
      <c r="R19" s="61"/>
      <c r="S19" s="61">
        <v>428</v>
      </c>
      <c r="T19" s="102">
        <v>500</v>
      </c>
      <c r="U19" s="76"/>
      <c r="V19" s="95"/>
      <c r="Y19" s="168">
        <f t="shared" si="3"/>
        <v>1.0695652173913044</v>
      </c>
      <c r="Z19" s="168">
        <f t="shared" si="4"/>
        <v>1.4566473988439306</v>
      </c>
      <c r="AA19" s="168">
        <f t="shared" si="5"/>
        <v>1.8577633007600434</v>
      </c>
      <c r="AB19" s="168">
        <f t="shared" si="6"/>
        <v>1.1772605192479857</v>
      </c>
      <c r="AC19" s="168">
        <f t="shared" si="7"/>
        <v>1.1546666666666667</v>
      </c>
      <c r="AD19" s="168" t="str">
        <f t="shared" si="0"/>
        <v/>
      </c>
      <c r="AE19" s="168">
        <f t="shared" si="1"/>
        <v>1.5338785046728971</v>
      </c>
      <c r="AF19" s="168">
        <f t="shared" si="2"/>
        <v>1.5780000000000001</v>
      </c>
    </row>
    <row r="20" spans="2:33">
      <c r="B20" s="100">
        <v>44414</v>
      </c>
      <c r="C20" s="101">
        <v>1310</v>
      </c>
      <c r="D20" s="61">
        <v>1290</v>
      </c>
      <c r="E20" s="61">
        <v>1355.5</v>
      </c>
      <c r="F20" s="61">
        <v>1221.5</v>
      </c>
      <c r="G20" s="61">
        <v>1271</v>
      </c>
      <c r="H20" s="61">
        <v>1290</v>
      </c>
      <c r="I20" s="61"/>
      <c r="J20" s="61">
        <v>1155.5</v>
      </c>
      <c r="K20" s="102">
        <v>1285</v>
      </c>
      <c r="L20" s="101">
        <v>575</v>
      </c>
      <c r="M20" s="61">
        <v>519</v>
      </c>
      <c r="N20" s="61">
        <v>463</v>
      </c>
      <c r="O20" s="61">
        <v>571</v>
      </c>
      <c r="P20" s="61">
        <v>571</v>
      </c>
      <c r="Q20" s="61"/>
      <c r="R20" s="61"/>
      <c r="S20" s="61">
        <v>475</v>
      </c>
      <c r="T20" s="102">
        <v>500</v>
      </c>
      <c r="U20" s="76"/>
      <c r="V20" s="95"/>
      <c r="Y20" s="168">
        <f t="shared" si="3"/>
        <v>1.2782608695652173</v>
      </c>
      <c r="Z20" s="168">
        <f t="shared" si="4"/>
        <v>1.4855491329479769</v>
      </c>
      <c r="AA20" s="168">
        <f t="shared" si="5"/>
        <v>1.9276457883369331</v>
      </c>
      <c r="AB20" s="168">
        <f t="shared" si="6"/>
        <v>1.13922942206655</v>
      </c>
      <c r="AC20" s="168">
        <f t="shared" si="7"/>
        <v>1.2259194395796849</v>
      </c>
      <c r="AD20" s="168" t="str">
        <f t="shared" si="0"/>
        <v/>
      </c>
      <c r="AE20" s="168">
        <f t="shared" si="1"/>
        <v>1.4326315789473685</v>
      </c>
      <c r="AF20" s="168">
        <f t="shared" si="2"/>
        <v>1.57</v>
      </c>
    </row>
    <row r="21" spans="2:33" s="118" customFormat="1">
      <c r="B21" s="100">
        <v>44421</v>
      </c>
      <c r="C21" s="101">
        <v>1277</v>
      </c>
      <c r="D21" s="61">
        <v>1290</v>
      </c>
      <c r="E21" s="61">
        <v>1308</v>
      </c>
      <c r="F21" s="61">
        <v>1246</v>
      </c>
      <c r="G21" s="61">
        <v>1276</v>
      </c>
      <c r="H21" s="61">
        <v>1276</v>
      </c>
      <c r="I21" s="61">
        <v>1249</v>
      </c>
      <c r="J21" s="61">
        <v>1153.5</v>
      </c>
      <c r="K21" s="102">
        <v>1277</v>
      </c>
      <c r="L21" s="101">
        <v>575</v>
      </c>
      <c r="M21" s="61">
        <v>539</v>
      </c>
      <c r="N21" s="61">
        <v>433</v>
      </c>
      <c r="O21" s="61">
        <v>576</v>
      </c>
      <c r="P21" s="61">
        <v>566.5</v>
      </c>
      <c r="Q21" s="61">
        <v>429</v>
      </c>
      <c r="R21" s="61"/>
      <c r="S21" s="61">
        <v>487</v>
      </c>
      <c r="T21" s="102"/>
      <c r="U21" s="76"/>
      <c r="V21" s="95"/>
      <c r="W21" s="86"/>
      <c r="X21" s="171"/>
      <c r="Y21" s="168"/>
      <c r="Z21" s="168"/>
      <c r="AA21" s="168"/>
      <c r="AB21" s="168"/>
      <c r="AC21" s="168"/>
      <c r="AD21" s="168"/>
      <c r="AE21" s="168"/>
      <c r="AF21" s="168"/>
      <c r="AG21" s="86"/>
    </row>
    <row r="22" spans="2:33" s="118" customFormat="1">
      <c r="B22" s="100">
        <v>44428</v>
      </c>
      <c r="C22" s="101">
        <v>1310</v>
      </c>
      <c r="D22" s="61">
        <v>1266</v>
      </c>
      <c r="E22" s="61">
        <v>1233</v>
      </c>
      <c r="F22" s="61">
        <v>1258</v>
      </c>
      <c r="G22" s="61">
        <v>1292</v>
      </c>
      <c r="H22" s="61">
        <v>1393</v>
      </c>
      <c r="I22" s="61">
        <v>1190</v>
      </c>
      <c r="J22" s="61">
        <v>1107.5</v>
      </c>
      <c r="K22" s="102">
        <v>1287</v>
      </c>
      <c r="L22" s="101">
        <v>575</v>
      </c>
      <c r="M22" s="61">
        <v>540</v>
      </c>
      <c r="N22" s="61">
        <v>455.5</v>
      </c>
      <c r="O22" s="61">
        <v>590</v>
      </c>
      <c r="P22" s="61">
        <v>593.5</v>
      </c>
      <c r="Q22" s="61">
        <v>375</v>
      </c>
      <c r="R22" s="61">
        <v>400</v>
      </c>
      <c r="S22" s="61">
        <v>483</v>
      </c>
      <c r="T22" s="102">
        <v>500</v>
      </c>
      <c r="U22" s="76"/>
      <c r="V22" s="95"/>
      <c r="W22" s="86"/>
      <c r="X22" s="171"/>
      <c r="Y22" s="168"/>
      <c r="Z22" s="168"/>
      <c r="AA22" s="168"/>
      <c r="AB22" s="168"/>
      <c r="AC22" s="168"/>
      <c r="AD22" s="168"/>
      <c r="AE22" s="168"/>
      <c r="AF22" s="168"/>
      <c r="AG22" s="86"/>
    </row>
    <row r="23" spans="2:33" s="118" customFormat="1">
      <c r="B23" s="100">
        <v>44435</v>
      </c>
      <c r="C23" s="101">
        <v>1277</v>
      </c>
      <c r="D23" s="61"/>
      <c r="E23" s="61">
        <v>1280</v>
      </c>
      <c r="F23" s="61">
        <v>1236.5</v>
      </c>
      <c r="G23" s="61">
        <v>1274</v>
      </c>
      <c r="H23" s="61">
        <v>1269.5</v>
      </c>
      <c r="I23" s="61">
        <v>1197</v>
      </c>
      <c r="J23" s="61">
        <v>1203</v>
      </c>
      <c r="K23" s="102">
        <v>1290</v>
      </c>
      <c r="L23" s="101">
        <v>585.5</v>
      </c>
      <c r="M23" s="61"/>
      <c r="N23" s="61">
        <v>475</v>
      </c>
      <c r="O23" s="61">
        <v>583.5</v>
      </c>
      <c r="P23" s="61">
        <v>577</v>
      </c>
      <c r="Q23" s="61">
        <v>425</v>
      </c>
      <c r="R23" s="61"/>
      <c r="S23" s="61">
        <v>480</v>
      </c>
      <c r="T23" s="102">
        <v>500</v>
      </c>
      <c r="U23" s="76"/>
      <c r="V23" s="95"/>
      <c r="W23" s="86"/>
      <c r="X23" s="171"/>
      <c r="Y23" s="168"/>
      <c r="Z23" s="168"/>
      <c r="AA23" s="168"/>
      <c r="AB23" s="168"/>
      <c r="AC23" s="168"/>
      <c r="AD23" s="168"/>
      <c r="AE23" s="168"/>
      <c r="AF23" s="168"/>
      <c r="AG23" s="86"/>
    </row>
    <row r="24" spans="2:33">
      <c r="B24" s="100">
        <v>44442</v>
      </c>
      <c r="C24" s="101">
        <v>1310</v>
      </c>
      <c r="D24" s="61">
        <v>1290</v>
      </c>
      <c r="E24" s="61">
        <v>1317.5</v>
      </c>
      <c r="F24" s="61">
        <v>1233</v>
      </c>
      <c r="G24" s="61">
        <v>1306</v>
      </c>
      <c r="H24" s="61">
        <v>1283</v>
      </c>
      <c r="I24" s="61">
        <v>1180</v>
      </c>
      <c r="J24" s="61">
        <v>1210.5</v>
      </c>
      <c r="K24" s="157">
        <v>1286.5</v>
      </c>
      <c r="L24" s="101"/>
      <c r="M24" s="61">
        <v>558</v>
      </c>
      <c r="N24" s="61">
        <v>487.5</v>
      </c>
      <c r="O24" s="61">
        <v>598</v>
      </c>
      <c r="P24" s="61">
        <v>649.5</v>
      </c>
      <c r="Q24" s="61">
        <v>404</v>
      </c>
      <c r="R24" s="61">
        <v>400</v>
      </c>
      <c r="S24" s="61">
        <v>537</v>
      </c>
      <c r="T24" s="102">
        <v>500</v>
      </c>
      <c r="U24" s="76"/>
      <c r="V24" s="95"/>
      <c r="Y24" s="168" t="str">
        <f t="shared" si="3"/>
        <v/>
      </c>
      <c r="Z24" s="168">
        <f t="shared" ref="Z24:AC25" si="8">+IF(M24="","",((D24-M24)/M24))</f>
        <v>1.3118279569892473</v>
      </c>
      <c r="AA24" s="168">
        <f t="shared" si="8"/>
        <v>1.7025641025641025</v>
      </c>
      <c r="AB24" s="168">
        <f t="shared" si="8"/>
        <v>1.0618729096989967</v>
      </c>
      <c r="AC24" s="168">
        <f t="shared" si="8"/>
        <v>1.0107775211701309</v>
      </c>
      <c r="AD24" s="168">
        <f t="shared" ref="AD24:AF25" si="9">+IF(R24="","",((I24-R24)/R24))</f>
        <v>1.95</v>
      </c>
      <c r="AE24" s="168">
        <f t="shared" si="9"/>
        <v>1.2541899441340782</v>
      </c>
      <c r="AF24" s="168">
        <f t="shared" si="9"/>
        <v>1.573</v>
      </c>
    </row>
    <row r="25" spans="2:33">
      <c r="B25" s="103">
        <v>44449</v>
      </c>
      <c r="C25" s="104">
        <v>1277</v>
      </c>
      <c r="D25" s="25">
        <v>1290</v>
      </c>
      <c r="E25" s="25">
        <v>1250.5</v>
      </c>
      <c r="F25" s="25">
        <v>1251</v>
      </c>
      <c r="G25" s="25">
        <v>1221</v>
      </c>
      <c r="H25" s="25">
        <v>1270</v>
      </c>
      <c r="I25" s="25">
        <v>1220</v>
      </c>
      <c r="J25" s="25">
        <v>1183.5</v>
      </c>
      <c r="K25" s="158">
        <v>1280</v>
      </c>
      <c r="L25" s="104">
        <v>619</v>
      </c>
      <c r="M25" s="25">
        <v>574</v>
      </c>
      <c r="N25" s="25">
        <v>513</v>
      </c>
      <c r="O25" s="25">
        <v>578.5</v>
      </c>
      <c r="P25" s="25">
        <v>632</v>
      </c>
      <c r="Q25" s="25">
        <v>425</v>
      </c>
      <c r="R25" s="25">
        <v>400</v>
      </c>
      <c r="S25" s="25">
        <v>480</v>
      </c>
      <c r="T25" s="105">
        <v>500</v>
      </c>
      <c r="U25" s="76"/>
      <c r="V25" s="95"/>
      <c r="W25" s="94"/>
      <c r="X25" s="172"/>
      <c r="Y25" s="168">
        <f t="shared" si="3"/>
        <v>1.0630048465266559</v>
      </c>
      <c r="Z25" s="168">
        <f t="shared" si="8"/>
        <v>1.2473867595818815</v>
      </c>
      <c r="AA25" s="168">
        <f t="shared" si="8"/>
        <v>1.4376218323586745</v>
      </c>
      <c r="AB25" s="168">
        <f t="shared" si="8"/>
        <v>1.1624891961970614</v>
      </c>
      <c r="AC25" s="168">
        <f t="shared" si="8"/>
        <v>0.93196202531645567</v>
      </c>
      <c r="AD25" s="168">
        <f t="shared" si="9"/>
        <v>2.0499999999999998</v>
      </c>
      <c r="AE25" s="168">
        <f t="shared" si="9"/>
        <v>1.465625</v>
      </c>
      <c r="AF25" s="168">
        <f t="shared" si="9"/>
        <v>1.56</v>
      </c>
    </row>
    <row r="26" spans="2:33">
      <c r="B26" s="333" t="s">
        <v>115</v>
      </c>
      <c r="C26" s="333"/>
      <c r="D26" s="333"/>
      <c r="E26" s="333"/>
      <c r="F26" s="333"/>
      <c r="G26" s="333"/>
      <c r="H26" s="333"/>
      <c r="I26" s="333"/>
      <c r="J26" s="333"/>
      <c r="K26" s="333"/>
      <c r="L26" s="118"/>
      <c r="M26" s="118"/>
      <c r="N26" s="118"/>
      <c r="O26" s="118"/>
      <c r="P26" s="118"/>
      <c r="R26" s="27"/>
      <c r="S26" s="27"/>
      <c r="T26" s="118"/>
      <c r="U26" s="118"/>
      <c r="V26" s="106"/>
      <c r="W26" s="94"/>
    </row>
    <row r="27" spans="2:33">
      <c r="B27" s="118"/>
      <c r="C27" s="118"/>
      <c r="D27" s="118"/>
      <c r="E27" s="118"/>
      <c r="F27" s="118"/>
      <c r="G27" s="118"/>
      <c r="I27" s="118"/>
      <c r="J27" s="118"/>
      <c r="K27" s="118"/>
      <c r="L27" s="118"/>
      <c r="M27" s="118"/>
      <c r="N27" s="118"/>
      <c r="O27" s="118"/>
      <c r="P27" s="118"/>
      <c r="R27" s="118"/>
      <c r="S27" s="118"/>
      <c r="T27" s="118"/>
      <c r="U27" s="118"/>
      <c r="V27" s="95"/>
      <c r="X27" s="175" t="s">
        <v>116</v>
      </c>
      <c r="Y27" s="173">
        <f>+AVERAGE(C7:C25)</f>
        <v>1287.2105263157894</v>
      </c>
      <c r="Z27" s="173">
        <f>+AVERAGE(D7:D25)</f>
        <v>1296.4722222222222</v>
      </c>
      <c r="AA27" s="173">
        <f>+AVERAGE(E7:E25)</f>
        <v>1273.7894736842106</v>
      </c>
      <c r="AB27" s="173">
        <f>+AVERAGE(F7:F25)</f>
        <v>1239.1842105263158</v>
      </c>
      <c r="AC27" s="173">
        <f>+AVERAGE(G7:G25)</f>
        <v>1261.3684210526317</v>
      </c>
      <c r="AD27" s="173">
        <f>+AVERAGE(I7:I25)</f>
        <v>1248.2222222222222</v>
      </c>
      <c r="AE27" s="173">
        <f>+AVERAGE(J7:J25)</f>
        <v>1178.8421052631579</v>
      </c>
      <c r="AF27" s="173">
        <f>+AVERAGE(K7:K25)</f>
        <v>1270.5263157894738</v>
      </c>
    </row>
    <row r="28" spans="2:33">
      <c r="B28" s="118"/>
      <c r="C28" s="118"/>
      <c r="D28" s="118"/>
      <c r="E28" s="118"/>
      <c r="F28" s="118"/>
      <c r="G28" s="118"/>
      <c r="I28" s="118"/>
      <c r="J28" s="118"/>
      <c r="K28" s="118"/>
      <c r="L28" s="118"/>
      <c r="M28" s="118"/>
      <c r="N28" s="118"/>
      <c r="O28" s="118"/>
      <c r="P28" s="118"/>
      <c r="R28" s="118"/>
      <c r="S28" s="118"/>
      <c r="T28" s="118"/>
      <c r="U28" s="118"/>
      <c r="V28" s="95"/>
      <c r="X28" s="175" t="s">
        <v>117</v>
      </c>
      <c r="Y28" s="173">
        <f>+AVERAGE(L7:L25)</f>
        <v>552.13888888888891</v>
      </c>
      <c r="Z28" s="173">
        <f>+AVERAGE(M7:M25)</f>
        <v>497.94444444444446</v>
      </c>
      <c r="AA28" s="173">
        <f>+AVERAGE(N7:N25)</f>
        <v>454.89473684210526</v>
      </c>
      <c r="AB28" s="173">
        <f>+AVERAGE(O7:O25)</f>
        <v>545.68421052631584</v>
      </c>
      <c r="AC28" s="173">
        <f>+AVERAGE(P7:P25)</f>
        <v>544.52631578947364</v>
      </c>
      <c r="AD28" s="173">
        <f t="shared" ref="AD28:AF28" si="10">+AVERAGE(R7:R25)</f>
        <v>400</v>
      </c>
      <c r="AE28" s="173">
        <f t="shared" si="10"/>
        <v>493.5263157894737</v>
      </c>
      <c r="AF28" s="173">
        <f t="shared" si="10"/>
        <v>519.88888888888891</v>
      </c>
    </row>
    <row r="29" spans="2:33">
      <c r="B29" s="118"/>
      <c r="C29" s="118"/>
      <c r="D29" s="118"/>
      <c r="E29" s="118"/>
      <c r="F29" s="118"/>
      <c r="G29" s="118"/>
      <c r="I29" s="118"/>
      <c r="J29" s="118"/>
      <c r="K29" s="118"/>
      <c r="L29" s="118"/>
      <c r="M29" s="118"/>
      <c r="N29" s="118"/>
      <c r="O29" s="118"/>
      <c r="P29" s="118"/>
      <c r="R29" s="118"/>
      <c r="S29" s="118"/>
      <c r="T29" s="118"/>
      <c r="U29" s="118"/>
      <c r="V29" s="95"/>
      <c r="X29" s="175" t="s">
        <v>118</v>
      </c>
      <c r="Y29" s="168">
        <f>+Y27/Y28-1</f>
        <v>1.3313165441147263</v>
      </c>
      <c r="Z29" s="168">
        <f t="shared" ref="Z29:AF29" si="11">+Z27/Z28-1</f>
        <v>1.6036483320316854</v>
      </c>
      <c r="AA29" s="168">
        <f t="shared" si="11"/>
        <v>1.8001851209070927</v>
      </c>
      <c r="AB29" s="168">
        <f t="shared" si="11"/>
        <v>1.2708815586419751</v>
      </c>
      <c r="AC29" s="168">
        <f t="shared" si="11"/>
        <v>1.3164508022424131</v>
      </c>
      <c r="AD29" s="168">
        <f t="shared" si="11"/>
        <v>2.1205555555555553</v>
      </c>
      <c r="AE29" s="168">
        <f t="shared" si="11"/>
        <v>1.3886104297749813</v>
      </c>
      <c r="AF29" s="168">
        <f t="shared" si="11"/>
        <v>1.4438420265238863</v>
      </c>
    </row>
    <row r="30" spans="2:33">
      <c r="B30" s="118"/>
      <c r="C30" s="118"/>
      <c r="D30" s="118"/>
      <c r="E30" s="118"/>
      <c r="F30" s="118"/>
      <c r="G30" s="118"/>
      <c r="I30" s="118"/>
      <c r="J30" s="118"/>
      <c r="K30" s="118"/>
      <c r="L30" s="118"/>
      <c r="M30" s="118"/>
      <c r="N30" s="118"/>
      <c r="O30" s="118"/>
      <c r="P30" s="118"/>
      <c r="R30" s="118"/>
      <c r="S30" s="118"/>
      <c r="T30" s="118"/>
      <c r="U30" s="118"/>
      <c r="V30" s="95"/>
    </row>
    <row r="31" spans="2:33">
      <c r="B31" s="118"/>
      <c r="C31" s="118"/>
      <c r="D31" s="118"/>
      <c r="E31" s="118"/>
      <c r="F31" s="118"/>
      <c r="G31" s="118"/>
      <c r="I31" s="118"/>
      <c r="J31" s="118"/>
      <c r="K31" s="118"/>
      <c r="L31" s="118"/>
      <c r="M31" s="118"/>
      <c r="N31" s="118"/>
      <c r="O31" s="118"/>
      <c r="P31" s="118"/>
      <c r="R31" s="118"/>
      <c r="S31" s="118"/>
      <c r="T31" s="118"/>
      <c r="U31" s="118"/>
      <c r="V31" s="95"/>
    </row>
    <row r="32" spans="2:33">
      <c r="B32" s="118"/>
      <c r="C32" s="118"/>
      <c r="D32" s="118"/>
      <c r="E32" s="118"/>
      <c r="F32" s="118"/>
      <c r="G32" s="118"/>
      <c r="I32" s="118"/>
      <c r="J32" s="118"/>
      <c r="K32" s="118"/>
      <c r="L32" s="118"/>
      <c r="M32" s="118"/>
      <c r="N32" s="118"/>
      <c r="O32" s="118"/>
      <c r="P32" s="118"/>
      <c r="R32" s="118"/>
      <c r="S32" s="118"/>
      <c r="T32" s="118"/>
      <c r="U32" s="118"/>
      <c r="V32" s="95"/>
    </row>
    <row r="33" spans="3:22">
      <c r="C33" s="118"/>
      <c r="D33" s="118"/>
      <c r="E33" s="118"/>
      <c r="F33" s="118"/>
      <c r="G33" s="118"/>
      <c r="I33" s="118"/>
      <c r="J33" s="118"/>
      <c r="K33" s="118"/>
      <c r="L33" s="118"/>
      <c r="M33" s="118"/>
      <c r="N33" s="118"/>
      <c r="O33" s="118"/>
      <c r="P33" s="118"/>
      <c r="R33" s="118"/>
      <c r="S33" s="118"/>
      <c r="T33" s="118"/>
      <c r="U33" s="118"/>
      <c r="V33" s="95"/>
    </row>
    <row r="34" spans="3:22">
      <c r="C34" s="118"/>
      <c r="D34" s="118"/>
      <c r="E34" s="118"/>
      <c r="F34" s="118"/>
      <c r="G34" s="118"/>
      <c r="I34" s="118"/>
      <c r="J34" s="118"/>
      <c r="K34" s="118"/>
      <c r="L34" s="118"/>
      <c r="M34" s="118"/>
      <c r="N34" s="118"/>
      <c r="O34" s="118"/>
      <c r="P34" s="118"/>
      <c r="R34" s="118"/>
      <c r="S34" s="118"/>
      <c r="T34" s="118"/>
      <c r="U34" s="118"/>
      <c r="V34" s="95"/>
    </row>
    <row r="35" spans="3:22">
      <c r="C35" s="118"/>
      <c r="D35" s="118"/>
      <c r="E35" s="118"/>
      <c r="F35" s="118"/>
      <c r="G35" s="118"/>
      <c r="I35" s="118"/>
      <c r="J35" s="118"/>
      <c r="K35" s="118"/>
      <c r="L35" s="118"/>
      <c r="M35" s="118"/>
      <c r="N35" s="118"/>
      <c r="O35" s="118"/>
      <c r="P35" s="118"/>
      <c r="R35" s="118"/>
      <c r="S35" s="118"/>
      <c r="T35" s="118"/>
      <c r="U35" s="118"/>
      <c r="V35" s="95"/>
    </row>
    <row r="46" spans="3:22">
      <c r="C46" s="118" t="s">
        <v>119</v>
      </c>
      <c r="D46" s="118"/>
      <c r="E46" s="118"/>
      <c r="F46" s="118"/>
      <c r="G46" s="118"/>
      <c r="I46" s="118"/>
      <c r="J46" s="118"/>
      <c r="K46" s="118"/>
      <c r="L46" s="118"/>
      <c r="M46" s="118"/>
      <c r="N46" s="118"/>
      <c r="O46" s="118"/>
      <c r="P46" s="118"/>
      <c r="R46" s="118"/>
      <c r="S46" s="118"/>
      <c r="T46" s="118"/>
      <c r="U46" s="118"/>
      <c r="V46" s="118"/>
    </row>
    <row r="57" spans="6:6">
      <c r="F57" s="27"/>
    </row>
    <row r="58" spans="6:6">
      <c r="F58" s="27"/>
    </row>
    <row r="59" spans="6:6">
      <c r="F59" s="27"/>
    </row>
    <row r="60" spans="6:6">
      <c r="F60" s="27"/>
    </row>
  </sheetData>
  <mergeCells count="6">
    <mergeCell ref="B26:K26"/>
    <mergeCell ref="B2:T2"/>
    <mergeCell ref="B3:T3"/>
    <mergeCell ref="B4:T4"/>
    <mergeCell ref="C5:K5"/>
    <mergeCell ref="L5:T5"/>
  </mergeCells>
  <conditionalFormatting sqref="Y27:AF27">
    <cfRule type="top10" dxfId="5" priority="5" bottom="1" rank="1"/>
    <cfRule type="top10" dxfId="4" priority="6" rank="1"/>
  </conditionalFormatting>
  <conditionalFormatting sqref="Y28:AF28">
    <cfRule type="top10" dxfId="3" priority="3" bottom="1" rank="1"/>
    <cfRule type="top10" dxfId="2" priority="4" rank="1"/>
  </conditionalFormatting>
  <conditionalFormatting sqref="Y29:AF29">
    <cfRule type="top10" dxfId="1" priority="1" bottom="1" rank="1"/>
    <cfRule type="top10" dxfId="0" priority="2" rank="1"/>
  </conditionalFormatting>
  <hyperlinks>
    <hyperlink ref="V2" location="Índice!A1" display="Volver al índice" xr:uid="{00000000-0004-0000-0900-000000000000}"/>
  </hyperlinks>
  <printOptions horizontalCentered="1"/>
  <pageMargins left="0.23622047244094491" right="0.23622047244094491" top="0.74803149606299213" bottom="0.74803149606299213" header="0.31496062992125984" footer="0.31496062992125984"/>
  <pageSetup paperSize="122" scale="72" orientation="landscape" r:id="rId1"/>
  <headerFooter differentFirst="1">
    <oddFooter>&amp;C&amp;P</oddFooter>
  </headerFooter>
  <colBreaks count="1" manualBreakCount="1">
    <brk id="21" min="1" max="5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7"/>
  <sheetViews>
    <sheetView view="pageBreakPreview" zoomScale="96" zoomScaleNormal="80" zoomScaleSheetLayoutView="96" zoomScalePageLayoutView="80" workbookViewId="0"/>
  </sheetViews>
  <sheetFormatPr baseColWidth="10" defaultColWidth="14.42578125" defaultRowHeight="12.75"/>
  <cols>
    <col min="1" max="1" width="1.42578125" style="20" customWidth="1"/>
    <col min="2" max="7" width="18.42578125" style="20" customWidth="1"/>
    <col min="8" max="16384" width="14.42578125" style="20"/>
  </cols>
  <sheetData>
    <row r="1" spans="1:8" ht="6" customHeight="1"/>
    <row r="2" spans="1:8">
      <c r="A2" s="2"/>
      <c r="C2" s="336" t="s">
        <v>120</v>
      </c>
      <c r="D2" s="336"/>
      <c r="E2" s="336"/>
      <c r="F2" s="336"/>
      <c r="H2" s="28" t="s">
        <v>7</v>
      </c>
    </row>
    <row r="3" spans="1:8">
      <c r="A3" s="2"/>
      <c r="C3" s="336" t="s">
        <v>29</v>
      </c>
      <c r="D3" s="336"/>
      <c r="E3" s="336"/>
      <c r="F3" s="336"/>
    </row>
    <row r="4" spans="1:8">
      <c r="A4" s="2"/>
      <c r="C4" s="117"/>
      <c r="D4" s="117"/>
      <c r="E4" s="117"/>
      <c r="F4" s="117"/>
    </row>
    <row r="5" spans="1:8" ht="12.75" customHeight="1">
      <c r="A5" s="2"/>
      <c r="C5" s="337" t="s">
        <v>121</v>
      </c>
      <c r="D5" s="339" t="s">
        <v>122</v>
      </c>
      <c r="E5" s="339" t="s">
        <v>123</v>
      </c>
      <c r="F5" s="339" t="s">
        <v>124</v>
      </c>
    </row>
    <row r="6" spans="1:8">
      <c r="A6" s="2"/>
      <c r="C6" s="338"/>
      <c r="D6" s="340"/>
      <c r="E6" s="340"/>
      <c r="F6" s="340"/>
    </row>
    <row r="7" spans="1:8">
      <c r="A7" s="2"/>
      <c r="C7" s="117" t="s">
        <v>125</v>
      </c>
      <c r="D7" s="53">
        <v>56000</v>
      </c>
      <c r="E7" s="53">
        <v>1093728.3999999999</v>
      </c>
      <c r="F7" s="57">
        <v>19.530864285714287</v>
      </c>
    </row>
    <row r="8" spans="1:8">
      <c r="A8" s="2"/>
      <c r="C8" s="117" t="s">
        <v>126</v>
      </c>
      <c r="D8" s="53">
        <v>59560</v>
      </c>
      <c r="E8" s="53">
        <v>1144170</v>
      </c>
      <c r="F8" s="57">
        <v>19.210376091336467</v>
      </c>
    </row>
    <row r="9" spans="1:8" ht="12.75" customHeight="1">
      <c r="A9" s="2"/>
      <c r="C9" s="117" t="s">
        <v>127</v>
      </c>
      <c r="D9" s="53">
        <v>55620</v>
      </c>
      <c r="E9" s="53">
        <v>1115735.7</v>
      </c>
      <c r="F9" s="57">
        <v>20.059973031283707</v>
      </c>
    </row>
    <row r="10" spans="1:8">
      <c r="A10" s="2"/>
      <c r="C10" s="117" t="s">
        <v>128</v>
      </c>
      <c r="D10" s="53">
        <v>63200</v>
      </c>
      <c r="E10" s="53">
        <v>1391378.2</v>
      </c>
      <c r="F10" s="57">
        <v>22.015477848101266</v>
      </c>
    </row>
    <row r="11" spans="1:8">
      <c r="A11" s="2"/>
      <c r="C11" s="117" t="s">
        <v>129</v>
      </c>
      <c r="D11" s="53">
        <v>54145</v>
      </c>
      <c r="E11" s="53">
        <v>834859.9</v>
      </c>
      <c r="F11" s="57">
        <v>15.418965740142211</v>
      </c>
    </row>
    <row r="12" spans="1:8">
      <c r="A12" s="2"/>
      <c r="C12" s="117" t="s">
        <v>130</v>
      </c>
      <c r="D12" s="53">
        <v>55976</v>
      </c>
      <c r="E12" s="53">
        <v>965939.5</v>
      </c>
      <c r="F12" s="57">
        <v>17.25631520651708</v>
      </c>
    </row>
    <row r="13" spans="1:8">
      <c r="A13" s="2"/>
      <c r="C13" s="117" t="s">
        <v>131</v>
      </c>
      <c r="D13" s="53">
        <v>45078</v>
      </c>
      <c r="E13" s="53">
        <v>924548.1</v>
      </c>
      <c r="F13" s="57">
        <v>20.509962731265809</v>
      </c>
    </row>
    <row r="14" spans="1:8">
      <c r="A14" s="2"/>
      <c r="C14" s="117" t="s">
        <v>132</v>
      </c>
      <c r="D14" s="53">
        <v>50771</v>
      </c>
      <c r="E14" s="53">
        <v>1081349.2</v>
      </c>
      <c r="F14" s="57">
        <v>21.3</v>
      </c>
    </row>
    <row r="15" spans="1:8">
      <c r="A15" s="2"/>
      <c r="C15" s="117" t="s">
        <v>133</v>
      </c>
      <c r="D15" s="53">
        <v>53653</v>
      </c>
      <c r="E15" s="53">
        <v>1676444</v>
      </c>
      <c r="F15" s="57">
        <v>31.25</v>
      </c>
    </row>
    <row r="16" spans="1:8">
      <c r="A16" s="2"/>
      <c r="C16" s="117" t="s">
        <v>134</v>
      </c>
      <c r="D16" s="53">
        <v>41534</v>
      </c>
      <c r="E16" s="53">
        <v>1093452</v>
      </c>
      <c r="F16" s="57">
        <v>26.33</v>
      </c>
    </row>
    <row r="17" spans="1:11">
      <c r="A17" s="2"/>
      <c r="C17" s="117" t="s">
        <v>135</v>
      </c>
      <c r="D17" s="53">
        <v>49576</v>
      </c>
      <c r="E17" s="53">
        <v>1159022.1000000001</v>
      </c>
      <c r="F17" s="57">
        <v>23.378693319348098</v>
      </c>
    </row>
    <row r="18" spans="1:11">
      <c r="A18" s="2"/>
      <c r="C18" s="117" t="s">
        <v>136</v>
      </c>
      <c r="D18" s="53">
        <v>48965</v>
      </c>
      <c r="E18" s="53">
        <v>1061324.9400000002</v>
      </c>
      <c r="F18" s="57">
        <v>21.675174920861842</v>
      </c>
    </row>
    <row r="19" spans="1:11" ht="12.75" customHeight="1">
      <c r="A19" s="2"/>
      <c r="C19" s="117" t="s">
        <v>137</v>
      </c>
      <c r="D19" s="53">
        <v>50526.337967409301</v>
      </c>
      <c r="E19" s="53">
        <v>960502</v>
      </c>
      <c r="F19" s="57">
        <v>19.010000000000002</v>
      </c>
    </row>
    <row r="20" spans="1:11">
      <c r="A20" s="2"/>
      <c r="C20" s="117" t="s">
        <v>138</v>
      </c>
      <c r="D20" s="53">
        <v>53485</v>
      </c>
      <c r="E20" s="53">
        <v>1166024.8999999999</v>
      </c>
      <c r="F20" s="57">
        <v>21.8</v>
      </c>
    </row>
    <row r="21" spans="1:11" ht="12.75" customHeight="1">
      <c r="A21" s="2"/>
      <c r="C21" s="117" t="s">
        <v>139</v>
      </c>
      <c r="D21" s="53">
        <v>54082</v>
      </c>
      <c r="E21" s="53">
        <v>1426478.7500000002</v>
      </c>
      <c r="F21" s="57">
        <v>26.376220369069195</v>
      </c>
    </row>
    <row r="22" spans="1:11" ht="12.75" customHeight="1">
      <c r="A22" s="2"/>
      <c r="C22" s="117" t="s">
        <v>140</v>
      </c>
      <c r="D22" s="53">
        <v>41268</v>
      </c>
      <c r="E22" s="53">
        <v>1183356.6000000001</v>
      </c>
      <c r="F22" s="57">
        <v>28.674920034893866</v>
      </c>
    </row>
    <row r="23" spans="1:11" ht="12.75" customHeight="1">
      <c r="A23" s="2"/>
      <c r="C23" s="117" t="s">
        <v>141</v>
      </c>
      <c r="D23" s="53">
        <v>41811</v>
      </c>
      <c r="E23" s="53">
        <v>1162568</v>
      </c>
      <c r="F23" s="57">
        <v>27.80531439094975</v>
      </c>
      <c r="G23" s="189"/>
      <c r="H23" s="189"/>
      <c r="I23" s="84"/>
      <c r="J23" s="84"/>
      <c r="K23" s="84"/>
    </row>
    <row r="24" spans="1:11" ht="12.75" customHeight="1">
      <c r="A24" s="2"/>
      <c r="C24" s="117" t="s">
        <v>142</v>
      </c>
      <c r="D24" s="53">
        <v>44145</v>
      </c>
      <c r="E24" s="53">
        <v>1288153.6000000001</v>
      </c>
      <c r="F24" s="57">
        <v>29.180056631555104</v>
      </c>
      <c r="G24" s="245"/>
      <c r="H24" s="245"/>
      <c r="I24" s="84"/>
      <c r="J24" s="84"/>
      <c r="K24" s="84"/>
    </row>
    <row r="25" spans="1:11" ht="12.75" customHeight="1">
      <c r="A25" s="2"/>
      <c r="C25" s="117" t="s">
        <v>243</v>
      </c>
      <c r="D25" s="243">
        <v>44032</v>
      </c>
      <c r="E25" s="243">
        <f>D25*F25</f>
        <v>1254589.9284314667</v>
      </c>
      <c r="F25" s="244">
        <f>AVERAGE(F23:F24)</f>
        <v>28.492685511252425</v>
      </c>
      <c r="G25" s="189"/>
      <c r="H25" s="189"/>
      <c r="I25" s="189"/>
      <c r="J25" s="84"/>
      <c r="K25" s="84"/>
    </row>
    <row r="26" spans="1:11">
      <c r="A26" s="2"/>
      <c r="B26" s="83"/>
      <c r="C26" s="206" t="s">
        <v>143</v>
      </c>
      <c r="D26" s="207"/>
      <c r="E26" s="207"/>
      <c r="F26" s="207"/>
      <c r="G26" s="83"/>
    </row>
    <row r="27" spans="1:11" ht="27" customHeight="1">
      <c r="A27" s="2"/>
      <c r="B27" s="83"/>
      <c r="C27" s="335" t="s">
        <v>244</v>
      </c>
      <c r="D27" s="335"/>
      <c r="E27" s="335"/>
      <c r="F27" s="335"/>
      <c r="G27" s="83"/>
    </row>
    <row r="28" spans="1:11">
      <c r="A28" s="2"/>
      <c r="C28" s="156"/>
      <c r="D28" s="156"/>
      <c r="E28" s="156"/>
      <c r="F28" s="156"/>
      <c r="G28" s="156"/>
      <c r="H28" s="156"/>
    </row>
    <row r="29" spans="1:11">
      <c r="G29" s="34"/>
    </row>
    <row r="47" spans="8:8">
      <c r="H47" s="34"/>
    </row>
  </sheetData>
  <mergeCells count="7">
    <mergeCell ref="C27:F27"/>
    <mergeCell ref="C2:F2"/>
    <mergeCell ref="C3:F3"/>
    <mergeCell ref="C5:C6"/>
    <mergeCell ref="D5:D6"/>
    <mergeCell ref="E5:E6"/>
    <mergeCell ref="F5:F6"/>
  </mergeCells>
  <hyperlinks>
    <hyperlink ref="H2" location="Índice!A1" display="Volver al índice" xr:uid="{00000000-0004-0000-0A00-000000000000}"/>
  </hyperlinks>
  <printOptions horizontalCentered="1"/>
  <pageMargins left="0.70866141732283472" right="0.70866141732283472" top="1.299212598425197" bottom="0.74803149606299213" header="0.31496062992125984" footer="0.31496062992125984"/>
  <pageSetup paperSize="122" scale="79" orientation="portrait" r:id="rId1"/>
  <headerFooter differentFirst="1">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B1:R50"/>
  <sheetViews>
    <sheetView view="pageBreakPreview" zoomScale="90" zoomScaleNormal="80" zoomScaleSheetLayoutView="90" zoomScalePageLayoutView="80" workbookViewId="0"/>
  </sheetViews>
  <sheetFormatPr baseColWidth="10" defaultColWidth="15.85546875" defaultRowHeight="12.75"/>
  <cols>
    <col min="1" max="1" width="1.42578125" style="20" customWidth="1"/>
    <col min="2" max="2" width="9.42578125" style="20" customWidth="1"/>
    <col min="3" max="3" width="11.85546875" style="20" customWidth="1"/>
    <col min="4" max="4" width="12.42578125" style="20" customWidth="1"/>
    <col min="5" max="5" width="14.85546875" style="20" customWidth="1"/>
    <col min="6" max="6" width="11.42578125" style="20" customWidth="1"/>
    <col min="7" max="8" width="11.85546875" style="20" customWidth="1"/>
    <col min="9" max="9" width="11.7109375" style="20" customWidth="1"/>
    <col min="10" max="10" width="14.42578125" style="20" customWidth="1"/>
    <col min="11" max="11" width="11.28515625" style="20" customWidth="1"/>
    <col min="12" max="12" width="12.140625" style="20" customWidth="1"/>
    <col min="13" max="13" width="10.42578125" style="20" customWidth="1"/>
    <col min="14" max="14" width="2" style="20" customWidth="1"/>
    <col min="15" max="15" width="14" style="20" customWidth="1"/>
    <col min="16" max="16" width="15.85546875" style="89"/>
    <col min="17" max="16384" width="15.85546875" style="20"/>
  </cols>
  <sheetData>
    <row r="1" spans="2:15" ht="6" customHeight="1"/>
    <row r="2" spans="2:15">
      <c r="B2" s="321" t="s">
        <v>144</v>
      </c>
      <c r="C2" s="321"/>
      <c r="D2" s="321"/>
      <c r="E2" s="321"/>
      <c r="F2" s="321"/>
      <c r="G2" s="321"/>
      <c r="H2" s="321"/>
      <c r="I2" s="321"/>
      <c r="J2" s="321"/>
      <c r="K2" s="321"/>
      <c r="L2" s="321"/>
      <c r="M2" s="321"/>
      <c r="N2" s="198"/>
      <c r="O2" s="28" t="s">
        <v>7</v>
      </c>
    </row>
    <row r="3" spans="2:15" ht="12.75" customHeight="1">
      <c r="B3" s="321" t="s">
        <v>30</v>
      </c>
      <c r="C3" s="321"/>
      <c r="D3" s="321"/>
      <c r="E3" s="321"/>
      <c r="F3" s="321"/>
      <c r="G3" s="321"/>
      <c r="H3" s="321"/>
      <c r="I3" s="321"/>
      <c r="J3" s="321"/>
      <c r="K3" s="321"/>
      <c r="L3" s="321"/>
      <c r="M3" s="321"/>
      <c r="N3" s="198"/>
    </row>
    <row r="4" spans="2:15">
      <c r="B4" s="321" t="s">
        <v>145</v>
      </c>
      <c r="C4" s="321"/>
      <c r="D4" s="321"/>
      <c r="E4" s="321"/>
      <c r="F4" s="321"/>
      <c r="G4" s="321"/>
      <c r="H4" s="321"/>
      <c r="I4" s="321"/>
      <c r="J4" s="321"/>
      <c r="K4" s="321"/>
      <c r="L4" s="321"/>
      <c r="M4" s="321"/>
      <c r="N4" s="198"/>
    </row>
    <row r="5" spans="2:15">
      <c r="B5" s="2"/>
      <c r="C5" s="2"/>
      <c r="D5" s="2"/>
      <c r="E5" s="2"/>
      <c r="F5" s="2"/>
      <c r="G5" s="2"/>
      <c r="H5" s="2"/>
      <c r="I5" s="2"/>
      <c r="J5" s="2"/>
      <c r="K5" s="32"/>
      <c r="L5" s="2"/>
    </row>
    <row r="6" spans="2:15">
      <c r="B6" s="341" t="s">
        <v>121</v>
      </c>
      <c r="C6" s="208" t="s">
        <v>146</v>
      </c>
      <c r="D6" s="208" t="s">
        <v>146</v>
      </c>
      <c r="E6" s="208" t="s">
        <v>147</v>
      </c>
      <c r="F6" s="208" t="s">
        <v>146</v>
      </c>
      <c r="G6" s="208" t="s">
        <v>148</v>
      </c>
      <c r="H6" s="208" t="s">
        <v>146</v>
      </c>
      <c r="I6" s="208" t="s">
        <v>148</v>
      </c>
      <c r="J6" s="208" t="s">
        <v>146</v>
      </c>
      <c r="K6" s="208" t="s">
        <v>146</v>
      </c>
      <c r="L6" s="208" t="s">
        <v>146</v>
      </c>
      <c r="M6" s="208" t="s">
        <v>149</v>
      </c>
      <c r="N6" s="1"/>
    </row>
    <row r="7" spans="2:15">
      <c r="B7" s="342"/>
      <c r="C7" s="200" t="s">
        <v>107</v>
      </c>
      <c r="D7" s="200" t="s">
        <v>108</v>
      </c>
      <c r="E7" s="200" t="s">
        <v>150</v>
      </c>
      <c r="F7" s="200" t="s">
        <v>151</v>
      </c>
      <c r="G7" s="200" t="s">
        <v>110</v>
      </c>
      <c r="H7" s="200" t="s">
        <v>111</v>
      </c>
      <c r="I7" s="200" t="s">
        <v>112</v>
      </c>
      <c r="J7" s="200" t="s">
        <v>113</v>
      </c>
      <c r="K7" s="200" t="s">
        <v>152</v>
      </c>
      <c r="L7" s="200" t="s">
        <v>114</v>
      </c>
      <c r="M7" s="200" t="s">
        <v>153</v>
      </c>
      <c r="N7" s="1"/>
    </row>
    <row r="8" spans="2:15">
      <c r="B8" s="41" t="s">
        <v>126</v>
      </c>
      <c r="C8" s="40">
        <v>5400</v>
      </c>
      <c r="D8" s="40">
        <v>1200</v>
      </c>
      <c r="E8" s="40">
        <v>4000</v>
      </c>
      <c r="F8" s="40">
        <v>3450</v>
      </c>
      <c r="G8" s="40">
        <v>3800</v>
      </c>
      <c r="H8" s="40" t="s">
        <v>154</v>
      </c>
      <c r="I8" s="40">
        <v>6400</v>
      </c>
      <c r="J8" s="40">
        <v>16800</v>
      </c>
      <c r="K8" s="41" t="s">
        <v>154</v>
      </c>
      <c r="L8" s="40">
        <v>17200</v>
      </c>
      <c r="M8" s="40">
        <v>1310</v>
      </c>
      <c r="N8" s="40"/>
    </row>
    <row r="9" spans="2:15">
      <c r="B9" s="41" t="s">
        <v>127</v>
      </c>
      <c r="C9" s="40">
        <v>4960</v>
      </c>
      <c r="D9" s="40">
        <v>1550</v>
      </c>
      <c r="E9" s="40">
        <v>3260</v>
      </c>
      <c r="F9" s="40">
        <v>2820</v>
      </c>
      <c r="G9" s="40">
        <v>2800</v>
      </c>
      <c r="H9" s="40" t="s">
        <v>154</v>
      </c>
      <c r="I9" s="40">
        <v>6290</v>
      </c>
      <c r="J9" s="40">
        <v>15620</v>
      </c>
      <c r="K9" s="41" t="s">
        <v>154</v>
      </c>
      <c r="L9" s="40">
        <v>17010</v>
      </c>
      <c r="M9" s="40">
        <v>1310</v>
      </c>
      <c r="N9" s="40"/>
    </row>
    <row r="10" spans="2:15">
      <c r="B10" s="41" t="s">
        <v>128</v>
      </c>
      <c r="C10" s="40">
        <v>5590</v>
      </c>
      <c r="D10" s="40">
        <v>1870</v>
      </c>
      <c r="E10" s="40">
        <v>4000</v>
      </c>
      <c r="F10" s="40">
        <v>3410</v>
      </c>
      <c r="G10" s="40">
        <v>3740</v>
      </c>
      <c r="H10" s="40" t="s">
        <v>154</v>
      </c>
      <c r="I10" s="40">
        <v>6600</v>
      </c>
      <c r="J10" s="40">
        <v>17980</v>
      </c>
      <c r="K10" s="41" t="s">
        <v>154</v>
      </c>
      <c r="L10" s="40">
        <v>18700</v>
      </c>
      <c r="M10" s="40">
        <v>1310</v>
      </c>
      <c r="N10" s="40"/>
    </row>
    <row r="11" spans="2:15">
      <c r="B11" s="41" t="s">
        <v>129</v>
      </c>
      <c r="C11" s="40">
        <v>3236.8</v>
      </c>
      <c r="D11" s="40">
        <v>2188.7800000000002</v>
      </c>
      <c r="E11" s="40">
        <v>5236.7</v>
      </c>
      <c r="F11" s="40">
        <v>1711.1</v>
      </c>
      <c r="G11" s="40">
        <v>3368.74</v>
      </c>
      <c r="H11" s="40" t="s">
        <v>154</v>
      </c>
      <c r="I11" s="40">
        <v>8440.58</v>
      </c>
      <c r="J11" s="40">
        <v>14058.9</v>
      </c>
      <c r="K11" s="41">
        <v>3971.3</v>
      </c>
      <c r="L11" s="40">
        <v>11228.6</v>
      </c>
      <c r="M11" s="40">
        <v>703.66</v>
      </c>
      <c r="N11" s="40"/>
    </row>
    <row r="12" spans="2:15">
      <c r="B12" s="41" t="s">
        <v>130</v>
      </c>
      <c r="C12" s="42">
        <v>3520</v>
      </c>
      <c r="D12" s="188">
        <v>2040</v>
      </c>
      <c r="E12" s="42">
        <v>5610</v>
      </c>
      <c r="F12" s="42">
        <v>1570</v>
      </c>
      <c r="G12" s="42">
        <v>3430</v>
      </c>
      <c r="H12" s="42" t="s">
        <v>154</v>
      </c>
      <c r="I12" s="42">
        <v>8100</v>
      </c>
      <c r="J12" s="42">
        <v>14800</v>
      </c>
      <c r="K12" s="42">
        <v>4240</v>
      </c>
      <c r="L12" s="42">
        <v>11960</v>
      </c>
      <c r="M12" s="42">
        <v>706</v>
      </c>
      <c r="N12" s="42"/>
    </row>
    <row r="13" spans="2:15">
      <c r="B13" s="41" t="s">
        <v>131</v>
      </c>
      <c r="C13" s="40">
        <v>2996</v>
      </c>
      <c r="D13" s="40">
        <v>606</v>
      </c>
      <c r="E13" s="40">
        <v>2760</v>
      </c>
      <c r="F13" s="40">
        <v>259</v>
      </c>
      <c r="G13" s="40">
        <v>2183</v>
      </c>
      <c r="H13" s="40" t="s">
        <v>154</v>
      </c>
      <c r="I13" s="40">
        <v>7025</v>
      </c>
      <c r="J13" s="40">
        <v>13473</v>
      </c>
      <c r="K13" s="40">
        <v>4567</v>
      </c>
      <c r="L13" s="40">
        <v>10522</v>
      </c>
      <c r="M13" s="40">
        <v>687</v>
      </c>
      <c r="N13" s="40"/>
    </row>
    <row r="14" spans="2:15">
      <c r="B14" s="41" t="s">
        <v>132</v>
      </c>
      <c r="C14" s="40">
        <v>3421</v>
      </c>
      <c r="D14" s="40">
        <v>447</v>
      </c>
      <c r="E14" s="40">
        <v>3493</v>
      </c>
      <c r="F14" s="40">
        <v>1981</v>
      </c>
      <c r="G14" s="40">
        <v>4589</v>
      </c>
      <c r="H14" s="40" t="s">
        <v>154</v>
      </c>
      <c r="I14" s="40">
        <v>8958</v>
      </c>
      <c r="J14" s="40">
        <v>16756</v>
      </c>
      <c r="K14" s="40">
        <v>3767</v>
      </c>
      <c r="L14" s="40">
        <v>6672</v>
      </c>
      <c r="M14" s="40">
        <v>687</v>
      </c>
      <c r="N14" s="40"/>
    </row>
    <row r="15" spans="2:15">
      <c r="B15" s="41" t="s">
        <v>133</v>
      </c>
      <c r="C15" s="40">
        <v>3208</v>
      </c>
      <c r="D15" s="40">
        <v>1493</v>
      </c>
      <c r="E15" s="40">
        <v>3750</v>
      </c>
      <c r="F15" s="40">
        <v>887</v>
      </c>
      <c r="G15" s="40">
        <v>4584</v>
      </c>
      <c r="H15" s="40" t="s">
        <v>154</v>
      </c>
      <c r="I15" s="40">
        <v>9385</v>
      </c>
      <c r="J15" s="40">
        <v>17757</v>
      </c>
      <c r="K15" s="40">
        <v>3839</v>
      </c>
      <c r="L15" s="40">
        <v>8063</v>
      </c>
      <c r="M15" s="40">
        <v>687</v>
      </c>
      <c r="N15" s="40"/>
    </row>
    <row r="16" spans="2:15">
      <c r="B16" s="41" t="s">
        <v>134</v>
      </c>
      <c r="C16" s="40">
        <v>1865</v>
      </c>
      <c r="D16" s="40">
        <v>1421</v>
      </c>
      <c r="E16" s="40">
        <v>3607</v>
      </c>
      <c r="F16" s="40">
        <v>1681</v>
      </c>
      <c r="G16" s="40">
        <v>2080</v>
      </c>
      <c r="H16" s="40" t="s">
        <v>154</v>
      </c>
      <c r="I16" s="40">
        <v>5998</v>
      </c>
      <c r="J16" s="40">
        <v>10383</v>
      </c>
      <c r="K16" s="40">
        <v>3393</v>
      </c>
      <c r="L16" s="40">
        <v>10419</v>
      </c>
      <c r="M16" s="40">
        <v>687</v>
      </c>
      <c r="N16" s="40"/>
    </row>
    <row r="17" spans="2:18">
      <c r="B17" s="41" t="s">
        <v>135</v>
      </c>
      <c r="C17" s="40">
        <v>2546</v>
      </c>
      <c r="D17" s="40">
        <v>1103</v>
      </c>
      <c r="E17" s="40">
        <v>5104</v>
      </c>
      <c r="F17" s="40">
        <v>942</v>
      </c>
      <c r="G17" s="40">
        <v>3017</v>
      </c>
      <c r="H17" s="40" t="s">
        <v>154</v>
      </c>
      <c r="I17" s="40">
        <v>8372</v>
      </c>
      <c r="J17" s="40">
        <v>14459</v>
      </c>
      <c r="K17" s="40">
        <v>3334</v>
      </c>
      <c r="L17" s="40">
        <v>10012</v>
      </c>
      <c r="M17" s="40">
        <v>687</v>
      </c>
      <c r="N17" s="40"/>
    </row>
    <row r="18" spans="2:18">
      <c r="B18" s="41" t="s">
        <v>136</v>
      </c>
      <c r="C18" s="40">
        <v>2197</v>
      </c>
      <c r="D18" s="40">
        <v>1480</v>
      </c>
      <c r="E18" s="40">
        <v>3299</v>
      </c>
      <c r="F18" s="40">
        <v>1394</v>
      </c>
      <c r="G18" s="40">
        <v>3557</v>
      </c>
      <c r="H18" s="40" t="s">
        <v>154</v>
      </c>
      <c r="I18" s="40">
        <v>8532</v>
      </c>
      <c r="J18" s="40">
        <v>13054</v>
      </c>
      <c r="K18" s="40">
        <v>4007</v>
      </c>
      <c r="L18" s="40">
        <v>10758</v>
      </c>
      <c r="M18" s="40">
        <v>687</v>
      </c>
      <c r="N18" s="40"/>
    </row>
    <row r="19" spans="2:18">
      <c r="B19" s="41" t="s">
        <v>137</v>
      </c>
      <c r="C19" s="40">
        <v>1874.8517657009927</v>
      </c>
      <c r="D19" s="40">
        <v>1451.3199862357419</v>
      </c>
      <c r="E19" s="40">
        <v>4939.8094869007145</v>
      </c>
      <c r="F19" s="40">
        <v>2047.8950515475051</v>
      </c>
      <c r="G19" s="40">
        <v>3593.5396570323278</v>
      </c>
      <c r="H19" s="40" t="s">
        <v>154</v>
      </c>
      <c r="I19" s="40">
        <v>8685.4599664461075</v>
      </c>
      <c r="J19" s="40">
        <v>16788.425585779605</v>
      </c>
      <c r="K19" s="40">
        <v>3490.6066401256444</v>
      </c>
      <c r="L19" s="40">
        <v>6967.4298276406953</v>
      </c>
      <c r="M19" s="40">
        <v>687</v>
      </c>
      <c r="N19" s="40"/>
    </row>
    <row r="20" spans="2:18">
      <c r="B20" s="41" t="s">
        <v>138</v>
      </c>
      <c r="C20" s="40">
        <v>2244</v>
      </c>
      <c r="D20" s="40">
        <v>776</v>
      </c>
      <c r="E20" s="40">
        <v>4449</v>
      </c>
      <c r="F20" s="40">
        <v>2251</v>
      </c>
      <c r="G20" s="40">
        <v>5243</v>
      </c>
      <c r="H20" s="40" t="s">
        <v>154</v>
      </c>
      <c r="I20" s="40">
        <v>8946</v>
      </c>
      <c r="J20" s="40">
        <v>14976</v>
      </c>
      <c r="K20" s="40">
        <v>3369</v>
      </c>
      <c r="L20" s="40">
        <v>10544</v>
      </c>
      <c r="M20" s="40">
        <v>687</v>
      </c>
      <c r="N20" s="40"/>
    </row>
    <row r="21" spans="2:18">
      <c r="B21" s="41" t="s">
        <v>139</v>
      </c>
      <c r="C21" s="40">
        <v>2193</v>
      </c>
      <c r="D21" s="40">
        <v>1721</v>
      </c>
      <c r="E21" s="40">
        <v>5339</v>
      </c>
      <c r="F21" s="40">
        <v>1195</v>
      </c>
      <c r="G21" s="40">
        <v>4168</v>
      </c>
      <c r="H21" s="40" t="s">
        <v>154</v>
      </c>
      <c r="I21" s="40">
        <v>9892</v>
      </c>
      <c r="J21" s="40">
        <v>13886</v>
      </c>
      <c r="K21" s="40">
        <v>3979</v>
      </c>
      <c r="L21" s="40">
        <v>11022</v>
      </c>
      <c r="M21" s="40">
        <v>687</v>
      </c>
      <c r="N21" s="40"/>
    </row>
    <row r="22" spans="2:18">
      <c r="B22" s="41" t="s">
        <v>140</v>
      </c>
      <c r="C22" s="40">
        <v>2137</v>
      </c>
      <c r="D22" s="40">
        <v>625</v>
      </c>
      <c r="E22" s="40">
        <v>3197</v>
      </c>
      <c r="F22" s="40">
        <v>725</v>
      </c>
      <c r="G22" s="40">
        <v>3920</v>
      </c>
      <c r="H22" s="40">
        <v>3015</v>
      </c>
      <c r="I22" s="40">
        <v>4409</v>
      </c>
      <c r="J22" s="40">
        <v>12486</v>
      </c>
      <c r="K22" s="40">
        <v>2935</v>
      </c>
      <c r="L22" s="40">
        <v>7132</v>
      </c>
      <c r="M22" s="40">
        <v>687</v>
      </c>
      <c r="N22" s="40"/>
    </row>
    <row r="23" spans="2:18">
      <c r="B23" s="41" t="s">
        <v>141</v>
      </c>
      <c r="C23" s="40">
        <v>1934</v>
      </c>
      <c r="D23" s="40">
        <v>854</v>
      </c>
      <c r="E23" s="40">
        <v>3432</v>
      </c>
      <c r="F23" s="40">
        <v>1679</v>
      </c>
      <c r="G23" s="40">
        <v>4602</v>
      </c>
      <c r="H23" s="40">
        <v>2503</v>
      </c>
      <c r="I23" s="40">
        <v>4266</v>
      </c>
      <c r="J23" s="40">
        <v>10501</v>
      </c>
      <c r="K23" s="40">
        <v>2666</v>
      </c>
      <c r="L23" s="40">
        <v>8687</v>
      </c>
      <c r="M23" s="40">
        <v>687</v>
      </c>
      <c r="N23" s="40"/>
    </row>
    <row r="24" spans="2:18">
      <c r="B24" s="41" t="s">
        <v>142</v>
      </c>
      <c r="C24" s="40">
        <v>1633</v>
      </c>
      <c r="D24" s="40">
        <v>513</v>
      </c>
      <c r="E24" s="40">
        <v>3599</v>
      </c>
      <c r="F24" s="40">
        <v>826</v>
      </c>
      <c r="G24" s="40">
        <v>5389</v>
      </c>
      <c r="H24" s="40">
        <v>2341</v>
      </c>
      <c r="I24" s="40">
        <v>4463</v>
      </c>
      <c r="J24" s="40">
        <v>11578</v>
      </c>
      <c r="K24" s="40">
        <v>2514</v>
      </c>
      <c r="L24" s="40">
        <v>10602</v>
      </c>
      <c r="M24" s="40">
        <v>687</v>
      </c>
      <c r="N24" s="40"/>
      <c r="O24" s="84"/>
    </row>
    <row r="25" spans="2:18">
      <c r="B25" s="343" t="s">
        <v>155</v>
      </c>
      <c r="C25" s="344"/>
      <c r="D25" s="344"/>
      <c r="E25" s="344"/>
      <c r="F25" s="344"/>
      <c r="G25" s="344"/>
      <c r="H25" s="344"/>
      <c r="I25" s="344"/>
      <c r="J25" s="344"/>
      <c r="K25" s="344"/>
      <c r="L25" s="344"/>
      <c r="M25" s="344"/>
      <c r="N25" s="40"/>
    </row>
    <row r="27" spans="2:18">
      <c r="N27" s="126"/>
    </row>
    <row r="28" spans="2:18">
      <c r="B28" s="89"/>
      <c r="C28" s="87"/>
      <c r="D28" s="87"/>
      <c r="E28" s="87"/>
      <c r="F28" s="87"/>
      <c r="G28" s="87"/>
      <c r="H28" s="87"/>
      <c r="I28" s="87"/>
      <c r="J28" s="87"/>
      <c r="K28" s="87"/>
      <c r="L28" s="87"/>
      <c r="M28" s="87"/>
      <c r="N28" s="123"/>
    </row>
    <row r="29" spans="2:18">
      <c r="B29" s="89"/>
      <c r="C29" s="87"/>
      <c r="D29" s="87"/>
      <c r="E29" s="87"/>
      <c r="F29" s="87"/>
      <c r="G29" s="87"/>
      <c r="H29" s="87"/>
      <c r="I29" s="87"/>
      <c r="J29" s="87"/>
      <c r="K29" s="87"/>
      <c r="L29" s="87"/>
      <c r="M29" s="87"/>
      <c r="N29" s="123"/>
    </row>
    <row r="30" spans="2:18">
      <c r="B30" s="89"/>
      <c r="C30" s="87"/>
      <c r="D30" s="87"/>
      <c r="E30" s="87"/>
      <c r="F30" s="87"/>
      <c r="G30" s="87"/>
      <c r="H30" s="87"/>
      <c r="I30" s="87"/>
      <c r="J30" s="87"/>
      <c r="K30" s="87"/>
      <c r="L30" s="87"/>
      <c r="M30" s="87"/>
      <c r="N30" s="123"/>
      <c r="O30" s="85"/>
      <c r="P30" s="85"/>
      <c r="Q30" s="85"/>
      <c r="R30" s="85"/>
    </row>
    <row r="31" spans="2:18">
      <c r="B31" s="124"/>
      <c r="C31" s="125"/>
      <c r="D31" s="125"/>
      <c r="E31" s="125"/>
      <c r="F31" s="125"/>
      <c r="G31" s="125"/>
      <c r="H31" s="125"/>
      <c r="I31" s="125"/>
      <c r="J31" s="125"/>
      <c r="K31" s="125"/>
      <c r="L31" s="125"/>
      <c r="M31" s="125"/>
      <c r="N31" s="127"/>
      <c r="O31" s="85"/>
      <c r="P31" s="85"/>
      <c r="Q31" s="85"/>
      <c r="R31" s="85"/>
    </row>
    <row r="32" spans="2:18">
      <c r="O32" s="89"/>
      <c r="Q32" s="89"/>
      <c r="R32" s="89"/>
    </row>
    <row r="47" spans="2:18">
      <c r="B47" s="30"/>
    </row>
    <row r="48" spans="2:18" s="85" customFormat="1" hidden="1">
      <c r="O48" s="20"/>
      <c r="P48" s="89"/>
      <c r="Q48" s="20"/>
      <c r="R48" s="20"/>
    </row>
    <row r="49" spans="15:18" s="85" customFormat="1" hidden="1">
      <c r="O49" s="20"/>
      <c r="P49" s="89"/>
      <c r="Q49" s="20"/>
      <c r="R49" s="20"/>
    </row>
    <row r="50" spans="15:18" s="89" customFormat="1">
      <c r="O50" s="20"/>
      <c r="Q50" s="20"/>
      <c r="R50" s="20"/>
    </row>
  </sheetData>
  <mergeCells count="5">
    <mergeCell ref="B6:B7"/>
    <mergeCell ref="B2:M2"/>
    <mergeCell ref="B3:M3"/>
    <mergeCell ref="B4:M4"/>
    <mergeCell ref="B25:M25"/>
  </mergeCells>
  <hyperlinks>
    <hyperlink ref="O2" location="Índice!A1" display="Volver al índice" xr:uid="{00000000-0004-0000-0B00-000000000000}"/>
  </hyperlinks>
  <printOptions horizontalCentered="1"/>
  <pageMargins left="0.70866141732283472" right="0.70866141732283472" top="1.299212598425197" bottom="0.74803149606299213" header="0.31496062992125984" footer="0.31496062992125984"/>
  <pageSetup paperSize="122" scale="79" orientation="landscape" r:id="rId1"/>
  <headerFooter differentFirst="1">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B1:Y49"/>
  <sheetViews>
    <sheetView view="pageBreakPreview" zoomScale="90" zoomScaleNormal="80" zoomScaleSheetLayoutView="90" zoomScalePageLayoutView="80" workbookViewId="0"/>
  </sheetViews>
  <sheetFormatPr baseColWidth="10" defaultColWidth="10.85546875" defaultRowHeight="12.75"/>
  <cols>
    <col min="1" max="1" width="1.42578125" style="20" customWidth="1"/>
    <col min="2" max="2" width="10.85546875" style="20"/>
    <col min="3" max="4" width="11.7109375" style="20" customWidth="1"/>
    <col min="5" max="5" width="14.42578125" style="20" customWidth="1"/>
    <col min="6" max="6" width="10.85546875" style="20"/>
    <col min="7" max="8" width="11.85546875" style="20" customWidth="1"/>
    <col min="9" max="9" width="12.42578125" style="20" customWidth="1"/>
    <col min="10" max="10" width="13.42578125" style="20" customWidth="1"/>
    <col min="11" max="11" width="10.85546875" style="20"/>
    <col min="12" max="12" width="11.42578125" style="20" customWidth="1"/>
    <col min="13" max="13" width="10.85546875" style="20"/>
    <col min="14" max="14" width="2" style="20" customWidth="1"/>
    <col min="15" max="15" width="12.7109375" style="20" bestFit="1" customWidth="1"/>
    <col min="16" max="24" width="10.85546875" style="85" hidden="1" customWidth="1"/>
    <col min="25" max="25" width="10.85546875" style="89"/>
    <col min="26" max="16384" width="10.85546875" style="20"/>
  </cols>
  <sheetData>
    <row r="1" spans="2:25" ht="6.75" customHeight="1"/>
    <row r="2" spans="2:25">
      <c r="B2" s="347" t="s">
        <v>156</v>
      </c>
      <c r="C2" s="347"/>
      <c r="D2" s="347"/>
      <c r="E2" s="347"/>
      <c r="F2" s="347"/>
      <c r="G2" s="347"/>
      <c r="H2" s="347"/>
      <c r="I2" s="347"/>
      <c r="J2" s="347"/>
      <c r="K2" s="347"/>
      <c r="L2" s="347"/>
      <c r="M2" s="347"/>
      <c r="O2" s="28" t="s">
        <v>7</v>
      </c>
    </row>
    <row r="3" spans="2:25" ht="14.25" customHeight="1">
      <c r="B3" s="347" t="s">
        <v>31</v>
      </c>
      <c r="C3" s="347"/>
      <c r="D3" s="347"/>
      <c r="E3" s="347"/>
      <c r="F3" s="347"/>
      <c r="G3" s="347"/>
      <c r="H3" s="347"/>
      <c r="I3" s="347"/>
      <c r="J3" s="347"/>
      <c r="K3" s="347"/>
      <c r="L3" s="347"/>
      <c r="M3" s="347"/>
    </row>
    <row r="4" spans="2:25">
      <c r="B4" s="347" t="s">
        <v>157</v>
      </c>
      <c r="C4" s="347"/>
      <c r="D4" s="347"/>
      <c r="E4" s="347"/>
      <c r="F4" s="347"/>
      <c r="G4" s="347"/>
      <c r="H4" s="347"/>
      <c r="I4" s="347"/>
      <c r="J4" s="347"/>
      <c r="K4" s="347"/>
      <c r="L4" s="347"/>
      <c r="M4" s="347"/>
    </row>
    <row r="5" spans="2:25">
      <c r="B5" s="77"/>
      <c r="C5" s="77"/>
      <c r="D5" s="77"/>
      <c r="E5" s="77"/>
      <c r="F5" s="77"/>
      <c r="G5" s="77"/>
      <c r="H5" s="77"/>
      <c r="I5" s="77"/>
      <c r="J5" s="77"/>
      <c r="K5" s="78"/>
      <c r="L5" s="77"/>
      <c r="M5" s="79"/>
      <c r="P5" s="20"/>
      <c r="Q5" s="20"/>
      <c r="R5" s="20"/>
      <c r="S5" s="20"/>
      <c r="T5" s="20"/>
      <c r="U5" s="20"/>
      <c r="V5" s="20"/>
      <c r="W5" s="20"/>
      <c r="X5" s="20"/>
      <c r="Y5" s="20"/>
    </row>
    <row r="6" spans="2:25">
      <c r="B6" s="345" t="s">
        <v>121</v>
      </c>
      <c r="C6" s="201" t="s">
        <v>146</v>
      </c>
      <c r="D6" s="201" t="s">
        <v>146</v>
      </c>
      <c r="E6" s="201" t="s">
        <v>147</v>
      </c>
      <c r="F6" s="201" t="s">
        <v>146</v>
      </c>
      <c r="G6" s="201" t="s">
        <v>148</v>
      </c>
      <c r="H6" s="208" t="s">
        <v>146</v>
      </c>
      <c r="I6" s="201" t="s">
        <v>148</v>
      </c>
      <c r="J6" s="201" t="s">
        <v>146</v>
      </c>
      <c r="K6" s="201" t="s">
        <v>146</v>
      </c>
      <c r="L6" s="201" t="s">
        <v>146</v>
      </c>
      <c r="M6" s="201" t="s">
        <v>149</v>
      </c>
      <c r="P6" s="20"/>
      <c r="Q6" s="20"/>
      <c r="R6" s="20"/>
      <c r="S6" s="20"/>
      <c r="T6" s="20"/>
      <c r="U6" s="20"/>
      <c r="V6" s="20"/>
      <c r="W6" s="20"/>
      <c r="X6" s="20"/>
      <c r="Y6" s="20"/>
    </row>
    <row r="7" spans="2:25">
      <c r="B7" s="346"/>
      <c r="C7" s="202" t="s">
        <v>107</v>
      </c>
      <c r="D7" s="202" t="s">
        <v>108</v>
      </c>
      <c r="E7" s="202" t="s">
        <v>150</v>
      </c>
      <c r="F7" s="202" t="s">
        <v>151</v>
      </c>
      <c r="G7" s="202" t="s">
        <v>110</v>
      </c>
      <c r="H7" s="200" t="s">
        <v>111</v>
      </c>
      <c r="I7" s="202" t="s">
        <v>112</v>
      </c>
      <c r="J7" s="202" t="s">
        <v>113</v>
      </c>
      <c r="K7" s="202" t="s">
        <v>152</v>
      </c>
      <c r="L7" s="202" t="s">
        <v>114</v>
      </c>
      <c r="M7" s="202" t="s">
        <v>153</v>
      </c>
      <c r="P7" s="20"/>
      <c r="Q7" s="20"/>
      <c r="R7" s="20"/>
      <c r="S7" s="20"/>
      <c r="T7" s="20"/>
      <c r="U7" s="20"/>
      <c r="V7" s="20"/>
      <c r="W7" s="20"/>
      <c r="X7" s="20"/>
      <c r="Y7" s="20"/>
    </row>
    <row r="8" spans="2:25">
      <c r="B8" s="41" t="s">
        <v>126</v>
      </c>
      <c r="C8" s="40">
        <v>109620</v>
      </c>
      <c r="D8" s="40">
        <v>15000</v>
      </c>
      <c r="E8" s="40">
        <v>63360</v>
      </c>
      <c r="F8" s="40">
        <v>65550</v>
      </c>
      <c r="G8" s="40">
        <v>57190</v>
      </c>
      <c r="H8" s="40" t="s">
        <v>154</v>
      </c>
      <c r="I8" s="40">
        <v>128320</v>
      </c>
      <c r="J8" s="40">
        <v>302400</v>
      </c>
      <c r="K8" s="41" t="s">
        <v>154</v>
      </c>
      <c r="L8" s="40">
        <v>390784</v>
      </c>
      <c r="M8" s="40">
        <v>11946</v>
      </c>
      <c r="P8" s="20"/>
      <c r="Q8" s="20"/>
      <c r="R8" s="20"/>
      <c r="S8" s="20"/>
      <c r="T8" s="20"/>
      <c r="U8" s="20"/>
      <c r="V8" s="20"/>
      <c r="W8" s="20"/>
      <c r="X8" s="20"/>
      <c r="Y8" s="20"/>
    </row>
    <row r="9" spans="2:25">
      <c r="B9" s="41" t="s">
        <v>127</v>
      </c>
      <c r="C9" s="40">
        <v>106540.8</v>
      </c>
      <c r="D9" s="40">
        <v>25575</v>
      </c>
      <c r="E9" s="40">
        <v>43227.6</v>
      </c>
      <c r="F9" s="40">
        <v>56512.800000000003</v>
      </c>
      <c r="G9" s="40">
        <v>42448</v>
      </c>
      <c r="H9" s="40" t="s">
        <v>154</v>
      </c>
      <c r="I9" s="40">
        <v>127498.3</v>
      </c>
      <c r="J9" s="40">
        <v>321303.40000000002</v>
      </c>
      <c r="K9" s="41" t="s">
        <v>154</v>
      </c>
      <c r="L9" s="40">
        <v>380683.8</v>
      </c>
      <c r="M9" s="40">
        <v>11946</v>
      </c>
      <c r="P9" s="20"/>
      <c r="Q9" s="20"/>
      <c r="R9" s="20"/>
      <c r="S9" s="20"/>
      <c r="T9" s="20"/>
      <c r="U9" s="20"/>
      <c r="V9" s="20"/>
      <c r="W9" s="20"/>
      <c r="X9" s="20"/>
      <c r="Y9" s="20"/>
    </row>
    <row r="10" spans="2:25">
      <c r="B10" s="41" t="s">
        <v>128</v>
      </c>
      <c r="C10" s="40">
        <v>120464.5</v>
      </c>
      <c r="D10" s="40">
        <v>31322.5</v>
      </c>
      <c r="E10" s="40">
        <v>59440</v>
      </c>
      <c r="F10" s="40">
        <v>44261.8</v>
      </c>
      <c r="G10" s="40">
        <v>63355.6</v>
      </c>
      <c r="H10" s="40" t="s">
        <v>154</v>
      </c>
      <c r="I10" s="40">
        <v>131670</v>
      </c>
      <c r="J10" s="40">
        <v>446083.8</v>
      </c>
      <c r="K10" s="41" t="s">
        <v>154</v>
      </c>
      <c r="L10" s="40">
        <v>482834</v>
      </c>
      <c r="M10" s="40">
        <v>11946</v>
      </c>
      <c r="P10" s="20"/>
      <c r="Q10" s="20"/>
      <c r="R10" s="20"/>
      <c r="S10" s="20"/>
      <c r="T10" s="20"/>
      <c r="U10" s="20"/>
      <c r="V10" s="20"/>
      <c r="W10" s="20"/>
      <c r="X10" s="20"/>
      <c r="Y10" s="20"/>
    </row>
    <row r="11" spans="2:25">
      <c r="B11" s="41" t="s">
        <v>129</v>
      </c>
      <c r="C11" s="40">
        <v>56405.8</v>
      </c>
      <c r="D11" s="40">
        <v>20414.599999999999</v>
      </c>
      <c r="E11" s="40">
        <v>87051.9</v>
      </c>
      <c r="F11" s="40">
        <v>22726.799999999999</v>
      </c>
      <c r="G11" s="40">
        <v>44973.2</v>
      </c>
      <c r="H11" s="40" t="s">
        <v>154</v>
      </c>
      <c r="I11" s="40">
        <v>97715.5</v>
      </c>
      <c r="J11" s="40">
        <v>212544.8</v>
      </c>
      <c r="K11" s="41">
        <v>72423.3</v>
      </c>
      <c r="L11" s="40">
        <v>213984.4</v>
      </c>
      <c r="M11" s="40">
        <v>6619.6</v>
      </c>
      <c r="P11" s="20"/>
      <c r="Q11" s="20"/>
      <c r="R11" s="20"/>
      <c r="S11" s="20"/>
      <c r="T11" s="20"/>
      <c r="U11" s="20"/>
      <c r="V11" s="20"/>
      <c r="W11" s="20"/>
      <c r="X11" s="20"/>
      <c r="Y11" s="20"/>
    </row>
    <row r="12" spans="2:25">
      <c r="B12" s="41" t="s">
        <v>130</v>
      </c>
      <c r="C12" s="40">
        <v>66880</v>
      </c>
      <c r="D12" s="40">
        <v>27744</v>
      </c>
      <c r="E12" s="40">
        <v>86001.3</v>
      </c>
      <c r="F12" s="40">
        <v>26690</v>
      </c>
      <c r="G12" s="40">
        <v>58550.1</v>
      </c>
      <c r="H12" s="40" t="s">
        <v>154</v>
      </c>
      <c r="I12" s="40">
        <v>135270</v>
      </c>
      <c r="J12" s="40">
        <v>220224</v>
      </c>
      <c r="K12" s="41">
        <v>86623.2</v>
      </c>
      <c r="L12" s="40">
        <v>251518.8</v>
      </c>
      <c r="M12" s="40">
        <v>6438.07</v>
      </c>
      <c r="P12" s="20"/>
      <c r="Q12" s="20"/>
      <c r="R12" s="20"/>
      <c r="S12" s="20"/>
      <c r="T12" s="20"/>
      <c r="U12" s="20"/>
      <c r="V12" s="20"/>
      <c r="W12" s="20"/>
      <c r="X12" s="20"/>
      <c r="Y12" s="20"/>
    </row>
    <row r="13" spans="2:25">
      <c r="B13" s="41" t="s">
        <v>131</v>
      </c>
      <c r="C13" s="40">
        <v>51591.1</v>
      </c>
      <c r="D13" s="40">
        <v>8350.7000000000007</v>
      </c>
      <c r="E13" s="40">
        <v>53081.5</v>
      </c>
      <c r="F13" s="40">
        <v>3752.9</v>
      </c>
      <c r="G13" s="40">
        <v>31915.5</v>
      </c>
      <c r="H13" s="40" t="s">
        <v>154</v>
      </c>
      <c r="I13" s="40">
        <v>109800.8</v>
      </c>
      <c r="J13" s="40">
        <v>265552.8</v>
      </c>
      <c r="K13" s="40">
        <v>121619.2</v>
      </c>
      <c r="L13" s="40">
        <v>272625</v>
      </c>
      <c r="M13" s="40">
        <v>6258.6</v>
      </c>
      <c r="P13" s="20"/>
      <c r="Q13" s="20"/>
      <c r="R13" s="20"/>
      <c r="S13" s="20"/>
      <c r="T13" s="20"/>
      <c r="U13" s="20"/>
      <c r="V13" s="20"/>
      <c r="W13" s="20"/>
      <c r="X13" s="20"/>
      <c r="Y13" s="20"/>
    </row>
    <row r="14" spans="2:25">
      <c r="B14" s="41" t="s">
        <v>132</v>
      </c>
      <c r="C14" s="40">
        <v>78466.3</v>
      </c>
      <c r="D14" s="40">
        <v>11764.2</v>
      </c>
      <c r="E14" s="40">
        <v>86174.8</v>
      </c>
      <c r="F14" s="40">
        <v>38358</v>
      </c>
      <c r="G14" s="40">
        <v>57455.5</v>
      </c>
      <c r="H14" s="40" t="s">
        <v>154</v>
      </c>
      <c r="I14" s="40">
        <v>165633.4</v>
      </c>
      <c r="J14" s="40">
        <v>315519.2</v>
      </c>
      <c r="K14" s="40">
        <v>124687.7</v>
      </c>
      <c r="L14" s="40">
        <v>197024.2</v>
      </c>
      <c r="M14" s="40">
        <v>6265.9</v>
      </c>
      <c r="P14" s="20"/>
      <c r="Q14" s="20"/>
      <c r="R14" s="20"/>
      <c r="S14" s="20"/>
      <c r="T14" s="20"/>
      <c r="U14" s="20"/>
      <c r="V14" s="20"/>
      <c r="W14" s="20"/>
      <c r="X14" s="20"/>
      <c r="Y14" s="20"/>
    </row>
    <row r="15" spans="2:25">
      <c r="B15" s="41" t="s">
        <v>133</v>
      </c>
      <c r="C15" s="40">
        <v>75516.320000000007</v>
      </c>
      <c r="D15" s="40">
        <v>31084.26</v>
      </c>
      <c r="E15" s="40">
        <v>79125</v>
      </c>
      <c r="F15" s="40">
        <v>15806.34</v>
      </c>
      <c r="G15" s="40">
        <v>111620.4</v>
      </c>
      <c r="H15" s="40" t="s">
        <v>154</v>
      </c>
      <c r="I15" s="40">
        <v>255835.1</v>
      </c>
      <c r="J15" s="40">
        <v>615990.32999999996</v>
      </c>
      <c r="K15" s="40">
        <v>142119.78</v>
      </c>
      <c r="L15" s="40">
        <v>343080.65</v>
      </c>
      <c r="M15" s="40">
        <v>6265.9</v>
      </c>
      <c r="P15" s="20"/>
      <c r="Q15" s="20"/>
      <c r="R15" s="20"/>
      <c r="S15" s="20"/>
      <c r="T15" s="20"/>
      <c r="U15" s="20"/>
      <c r="V15" s="20"/>
      <c r="W15" s="20"/>
      <c r="X15" s="20"/>
      <c r="Y15" s="20"/>
    </row>
    <row r="16" spans="2:25">
      <c r="B16" s="41" t="s">
        <v>134</v>
      </c>
      <c r="C16" s="40">
        <v>41067.300000000003</v>
      </c>
      <c r="D16" s="40">
        <v>16000.460000000001</v>
      </c>
      <c r="E16" s="40">
        <v>88299.36</v>
      </c>
      <c r="F16" s="40">
        <v>25652.06</v>
      </c>
      <c r="G16" s="40">
        <v>34486.400000000001</v>
      </c>
      <c r="H16" s="40" t="s">
        <v>154</v>
      </c>
      <c r="I16" s="40">
        <v>101006.31999999999</v>
      </c>
      <c r="J16" s="40">
        <v>272034.59999999998</v>
      </c>
      <c r="K16" s="40">
        <v>122928.38999999998</v>
      </c>
      <c r="L16" s="40">
        <v>385711.38</v>
      </c>
      <c r="M16" s="40">
        <v>6265.9</v>
      </c>
      <c r="P16" s="20"/>
      <c r="Q16" s="20"/>
      <c r="R16" s="20"/>
      <c r="S16" s="20"/>
      <c r="T16" s="20"/>
      <c r="U16" s="20"/>
      <c r="V16" s="20"/>
      <c r="W16" s="20"/>
      <c r="X16" s="20"/>
      <c r="Y16" s="20"/>
    </row>
    <row r="17" spans="2:25">
      <c r="B17" s="41" t="s">
        <v>135</v>
      </c>
      <c r="C17" s="40">
        <v>51863.119903167018</v>
      </c>
      <c r="D17" s="40">
        <v>16391.720884117247</v>
      </c>
      <c r="E17" s="40">
        <v>112644.46653744439</v>
      </c>
      <c r="F17" s="40">
        <v>19220.222324539445</v>
      </c>
      <c r="G17" s="40">
        <v>69067.986200520332</v>
      </c>
      <c r="H17" s="40" t="s">
        <v>154</v>
      </c>
      <c r="I17" s="40">
        <v>152632.15975101327</v>
      </c>
      <c r="J17" s="40">
        <v>314581.74984666158</v>
      </c>
      <c r="K17" s="40">
        <v>76034.57195077253</v>
      </c>
      <c r="L17" s="40">
        <v>340220.209903059</v>
      </c>
      <c r="M17" s="40">
        <v>6365.9</v>
      </c>
      <c r="P17" s="20"/>
      <c r="Q17" s="20"/>
      <c r="R17" s="20"/>
      <c r="S17" s="20"/>
      <c r="T17" s="20"/>
      <c r="U17" s="20"/>
      <c r="V17" s="20"/>
      <c r="W17" s="20"/>
      <c r="X17" s="20"/>
      <c r="Y17" s="20"/>
    </row>
    <row r="18" spans="2:25">
      <c r="B18" s="41" t="s">
        <v>136</v>
      </c>
      <c r="C18" s="40">
        <v>47235.5</v>
      </c>
      <c r="D18" s="40">
        <v>18070.8</v>
      </c>
      <c r="E18" s="40">
        <v>77889.39</v>
      </c>
      <c r="F18" s="40">
        <v>17620.16</v>
      </c>
      <c r="G18" s="40">
        <v>45494.03</v>
      </c>
      <c r="H18" s="40" t="s">
        <v>154</v>
      </c>
      <c r="I18" s="40">
        <v>131819.4</v>
      </c>
      <c r="J18" s="40">
        <v>272045.36</v>
      </c>
      <c r="K18" s="40">
        <v>100735.98000000001</v>
      </c>
      <c r="L18" s="40">
        <v>344148.42000000004</v>
      </c>
      <c r="M18" s="40">
        <v>6265.44</v>
      </c>
      <c r="P18" s="20"/>
      <c r="Q18" s="20"/>
      <c r="R18" s="20"/>
      <c r="S18" s="20"/>
      <c r="T18" s="20"/>
      <c r="U18" s="20"/>
      <c r="V18" s="20"/>
      <c r="W18" s="20"/>
      <c r="X18" s="20"/>
      <c r="Y18" s="20"/>
    </row>
    <row r="19" spans="2:25">
      <c r="B19" s="41" t="s">
        <v>137</v>
      </c>
      <c r="C19" s="40">
        <v>43406.3</v>
      </c>
      <c r="D19" s="40">
        <v>21881.1</v>
      </c>
      <c r="E19" s="40">
        <v>112928.4</v>
      </c>
      <c r="F19" s="40">
        <v>33402.9</v>
      </c>
      <c r="G19" s="40">
        <v>59085.4</v>
      </c>
      <c r="H19" s="40" t="s">
        <v>154</v>
      </c>
      <c r="I19" s="40">
        <v>137049.29999999999</v>
      </c>
      <c r="J19" s="40">
        <v>305709.5</v>
      </c>
      <c r="K19" s="40">
        <v>62139.8</v>
      </c>
      <c r="L19" s="40">
        <v>178633.9</v>
      </c>
      <c r="M19" s="40">
        <v>6265.44</v>
      </c>
      <c r="P19" s="20"/>
      <c r="Q19" s="20"/>
      <c r="R19" s="20"/>
      <c r="S19" s="20"/>
      <c r="T19" s="20"/>
      <c r="U19" s="20"/>
      <c r="V19" s="20"/>
      <c r="W19" s="20"/>
      <c r="X19" s="20"/>
      <c r="Y19" s="20"/>
    </row>
    <row r="20" spans="2:25">
      <c r="B20" s="41" t="s">
        <v>138</v>
      </c>
      <c r="C20" s="40">
        <v>54372.1</v>
      </c>
      <c r="D20" s="40">
        <v>13820.6</v>
      </c>
      <c r="E20" s="40">
        <v>76522.8</v>
      </c>
      <c r="F20" s="40">
        <v>30906.2</v>
      </c>
      <c r="G20" s="40">
        <v>88711.6</v>
      </c>
      <c r="H20" s="40" t="s">
        <v>154</v>
      </c>
      <c r="I20" s="40">
        <v>132490.29999999999</v>
      </c>
      <c r="J20" s="40">
        <v>338757.1</v>
      </c>
      <c r="K20" s="40">
        <v>74118</v>
      </c>
      <c r="L20" s="40">
        <v>350060.79999999999</v>
      </c>
      <c r="M20" s="40">
        <v>6265.4400000000005</v>
      </c>
      <c r="P20" s="20"/>
      <c r="Q20" s="20"/>
      <c r="R20" s="20"/>
      <c r="S20" s="20"/>
      <c r="T20" s="20"/>
      <c r="U20" s="20"/>
      <c r="V20" s="20"/>
      <c r="W20" s="20"/>
      <c r="X20" s="20"/>
      <c r="Y20" s="20"/>
    </row>
    <row r="21" spans="2:25">
      <c r="B21" s="41" t="s">
        <v>139</v>
      </c>
      <c r="C21" s="40">
        <v>54517.979999999996</v>
      </c>
      <c r="D21" s="40">
        <v>23887.480000000003</v>
      </c>
      <c r="E21" s="40">
        <v>90763</v>
      </c>
      <c r="F21" s="40">
        <v>18426.900000000001</v>
      </c>
      <c r="G21" s="40">
        <v>92237.84</v>
      </c>
      <c r="H21" s="40" t="s">
        <v>154</v>
      </c>
      <c r="I21" s="40">
        <v>170637</v>
      </c>
      <c r="J21" s="40">
        <v>369923.04</v>
      </c>
      <c r="K21" s="40">
        <v>126094.50999999998</v>
      </c>
      <c r="L21" s="40">
        <v>473725.56000000006</v>
      </c>
      <c r="M21" s="40">
        <v>6265.4400000000005</v>
      </c>
      <c r="P21" s="20"/>
      <c r="Q21" s="20"/>
      <c r="R21" s="20"/>
      <c r="S21" s="20"/>
      <c r="T21" s="20"/>
      <c r="U21" s="20"/>
      <c r="V21" s="20"/>
      <c r="W21" s="20"/>
      <c r="X21" s="20"/>
      <c r="Y21" s="20"/>
    </row>
    <row r="22" spans="2:25">
      <c r="B22" s="41" t="s">
        <v>140</v>
      </c>
      <c r="C22" s="40">
        <v>60645.8</v>
      </c>
      <c r="D22" s="40">
        <v>10162.5</v>
      </c>
      <c r="E22" s="40">
        <v>60586.400000000001</v>
      </c>
      <c r="F22" s="40">
        <v>10505</v>
      </c>
      <c r="G22" s="40">
        <v>73415.3</v>
      </c>
      <c r="H22" s="40">
        <v>62576.1</v>
      </c>
      <c r="I22" s="40">
        <v>76334.600000000006</v>
      </c>
      <c r="J22" s="40">
        <v>396541.3</v>
      </c>
      <c r="K22" s="40">
        <v>142018.29999999999</v>
      </c>
      <c r="L22" s="40">
        <v>284305.90000000002</v>
      </c>
      <c r="M22" s="40">
        <v>6265.4</v>
      </c>
      <c r="P22" s="20"/>
      <c r="Q22" s="20"/>
      <c r="R22" s="20"/>
      <c r="S22" s="20"/>
      <c r="T22" s="20"/>
      <c r="U22" s="20"/>
      <c r="V22" s="20"/>
      <c r="W22" s="20"/>
      <c r="X22" s="20"/>
      <c r="Y22" s="20"/>
    </row>
    <row r="23" spans="2:25">
      <c r="B23" s="41" t="s">
        <v>141</v>
      </c>
      <c r="C23" s="40">
        <v>57868.1</v>
      </c>
      <c r="D23" s="40">
        <v>14750.5</v>
      </c>
      <c r="E23" s="40">
        <v>79162.100000000006</v>
      </c>
      <c r="F23" s="40">
        <v>18393</v>
      </c>
      <c r="G23" s="40">
        <v>114912.5</v>
      </c>
      <c r="H23" s="40">
        <v>70799.3</v>
      </c>
      <c r="I23" s="40">
        <v>48415.8</v>
      </c>
      <c r="J23" s="40">
        <v>259521.5</v>
      </c>
      <c r="K23" s="40">
        <v>113194.8</v>
      </c>
      <c r="L23" s="40">
        <v>379285</v>
      </c>
      <c r="M23" s="40">
        <v>6265.4</v>
      </c>
      <c r="P23" s="20"/>
      <c r="Q23" s="20"/>
      <c r="R23" s="20"/>
      <c r="S23" s="20"/>
      <c r="T23" s="20"/>
      <c r="U23" s="20"/>
      <c r="V23" s="20"/>
      <c r="W23" s="20"/>
      <c r="X23" s="20"/>
      <c r="Y23" s="20"/>
    </row>
    <row r="24" spans="2:25">
      <c r="B24" s="41" t="s">
        <v>142</v>
      </c>
      <c r="C24" s="40">
        <v>44507.3</v>
      </c>
      <c r="D24" s="40">
        <v>2773.3</v>
      </c>
      <c r="E24" s="40">
        <v>76896.3</v>
      </c>
      <c r="F24" s="40">
        <v>10483.700000000001</v>
      </c>
      <c r="G24" s="40">
        <v>134541.5</v>
      </c>
      <c r="H24" s="40">
        <v>49826.5</v>
      </c>
      <c r="I24" s="40">
        <v>32644</v>
      </c>
      <c r="J24" s="40">
        <v>349145.3</v>
      </c>
      <c r="K24" s="40">
        <v>118618.9</v>
      </c>
      <c r="L24" s="40">
        <v>462451.4</v>
      </c>
      <c r="M24" s="40">
        <v>6265.4</v>
      </c>
      <c r="O24" s="33"/>
      <c r="P24" s="20"/>
      <c r="Q24" s="20"/>
      <c r="R24" s="20"/>
      <c r="S24" s="20"/>
      <c r="T24" s="20"/>
      <c r="U24" s="20"/>
      <c r="V24" s="20"/>
      <c r="W24" s="20"/>
      <c r="X24" s="20"/>
      <c r="Y24" s="20"/>
    </row>
    <row r="25" spans="2:25">
      <c r="B25" s="348" t="s">
        <v>143</v>
      </c>
      <c r="C25" s="349"/>
      <c r="D25" s="349"/>
      <c r="E25" s="349"/>
      <c r="F25" s="349"/>
      <c r="G25" s="349"/>
      <c r="H25" s="349"/>
      <c r="I25" s="349"/>
      <c r="J25" s="349"/>
      <c r="K25" s="349"/>
      <c r="L25" s="349"/>
      <c r="M25" s="349"/>
      <c r="P25" s="20"/>
      <c r="Q25" s="20"/>
      <c r="R25" s="20"/>
      <c r="S25" s="20"/>
      <c r="T25" s="20"/>
      <c r="U25" s="20"/>
      <c r="V25" s="20"/>
      <c r="W25" s="20"/>
      <c r="X25" s="20"/>
      <c r="Y25" s="20"/>
    </row>
    <row r="26" spans="2:25">
      <c r="B26" s="79"/>
      <c r="C26" s="79"/>
      <c r="D26" s="79"/>
      <c r="E26" s="79"/>
      <c r="F26" s="79"/>
      <c r="G26" s="79"/>
      <c r="H26" s="79"/>
      <c r="I26" s="79"/>
      <c r="J26" s="79"/>
      <c r="K26" s="79"/>
      <c r="L26" s="79"/>
      <c r="M26" s="79"/>
    </row>
    <row r="27" spans="2:25">
      <c r="B27" s="128"/>
      <c r="C27" s="129"/>
      <c r="D27" s="129"/>
      <c r="E27" s="129"/>
      <c r="F27" s="129"/>
      <c r="G27" s="129"/>
      <c r="H27" s="129"/>
      <c r="I27" s="129"/>
      <c r="J27" s="129"/>
      <c r="K27" s="129"/>
      <c r="L27" s="129"/>
      <c r="M27" s="129"/>
    </row>
    <row r="28" spans="2:25">
      <c r="B28" s="128"/>
      <c r="C28" s="129"/>
      <c r="D28" s="129"/>
      <c r="E28" s="129"/>
      <c r="F28" s="129"/>
      <c r="G28" s="129"/>
      <c r="H28" s="129"/>
      <c r="I28" s="129"/>
      <c r="J28" s="129"/>
      <c r="K28" s="129"/>
      <c r="L28" s="129"/>
      <c r="M28" s="129"/>
    </row>
    <row r="29" spans="2:25">
      <c r="B29" s="128"/>
      <c r="C29" s="129"/>
      <c r="D29" s="129"/>
      <c r="E29" s="129"/>
      <c r="F29" s="129"/>
      <c r="G29" s="129"/>
      <c r="H29" s="129"/>
      <c r="I29" s="129"/>
      <c r="J29" s="129"/>
      <c r="K29" s="129"/>
      <c r="L29" s="129"/>
      <c r="M29" s="129"/>
    </row>
    <row r="30" spans="2:25">
      <c r="B30" s="128"/>
      <c r="C30" s="130"/>
      <c r="D30" s="130"/>
      <c r="E30" s="130"/>
      <c r="F30" s="130"/>
      <c r="G30" s="130"/>
      <c r="H30" s="130"/>
      <c r="I30" s="130"/>
      <c r="J30" s="130"/>
      <c r="K30" s="130"/>
      <c r="L30" s="130"/>
      <c r="M30" s="130"/>
    </row>
    <row r="31" spans="2:25">
      <c r="B31" s="79"/>
      <c r="C31" s="79"/>
      <c r="D31" s="79"/>
      <c r="E31" s="79"/>
      <c r="F31" s="79"/>
      <c r="G31" s="79"/>
      <c r="H31" s="79"/>
      <c r="I31" s="79"/>
      <c r="J31" s="79"/>
      <c r="K31" s="79"/>
      <c r="L31" s="79"/>
      <c r="M31" s="79"/>
    </row>
    <row r="32" spans="2:25">
      <c r="B32" s="79"/>
      <c r="C32" s="79"/>
      <c r="D32" s="79"/>
      <c r="E32" s="79"/>
      <c r="F32" s="79"/>
      <c r="G32" s="79"/>
      <c r="H32" s="79"/>
      <c r="I32" s="79"/>
      <c r="J32" s="79"/>
      <c r="K32" s="79"/>
      <c r="L32" s="79"/>
      <c r="M32" s="79"/>
    </row>
    <row r="33" spans="2:13">
      <c r="B33" s="79"/>
      <c r="C33" s="79"/>
      <c r="D33" s="79"/>
      <c r="E33" s="79"/>
      <c r="F33" s="79"/>
      <c r="G33" s="79"/>
      <c r="H33" s="79"/>
      <c r="I33" s="79"/>
      <c r="J33" s="79"/>
      <c r="K33" s="79"/>
      <c r="L33" s="79"/>
      <c r="M33" s="79"/>
    </row>
    <row r="34" spans="2:13">
      <c r="B34" s="79"/>
      <c r="C34" s="79"/>
      <c r="D34" s="79"/>
      <c r="E34" s="79"/>
      <c r="F34" s="79"/>
      <c r="G34" s="79"/>
      <c r="H34" s="79"/>
      <c r="I34" s="79"/>
      <c r="J34" s="79"/>
      <c r="K34" s="79"/>
      <c r="L34" s="79"/>
      <c r="M34" s="79"/>
    </row>
    <row r="35" spans="2:13">
      <c r="B35" s="79"/>
      <c r="C35" s="79"/>
      <c r="D35" s="79"/>
      <c r="E35" s="79"/>
      <c r="F35" s="79"/>
      <c r="G35" s="79"/>
      <c r="H35" s="79"/>
      <c r="I35" s="79"/>
      <c r="J35" s="79"/>
      <c r="K35" s="79"/>
      <c r="L35" s="79"/>
      <c r="M35" s="79"/>
    </row>
    <row r="36" spans="2:13">
      <c r="B36" s="79"/>
      <c r="C36" s="79"/>
      <c r="D36" s="79"/>
      <c r="E36" s="79"/>
      <c r="F36" s="79"/>
      <c r="G36" s="79"/>
      <c r="H36" s="79"/>
      <c r="I36" s="79"/>
      <c r="J36" s="79"/>
      <c r="K36" s="79"/>
      <c r="L36" s="79"/>
      <c r="M36" s="79"/>
    </row>
    <row r="37" spans="2:13">
      <c r="B37" s="79"/>
      <c r="C37" s="79"/>
      <c r="D37" s="79"/>
      <c r="E37" s="79"/>
      <c r="F37" s="79"/>
      <c r="G37" s="79"/>
      <c r="H37" s="79"/>
      <c r="I37" s="79"/>
      <c r="J37" s="79"/>
      <c r="K37" s="79"/>
      <c r="L37" s="79"/>
      <c r="M37" s="79"/>
    </row>
    <row r="38" spans="2:13">
      <c r="B38" s="79"/>
      <c r="C38" s="79"/>
      <c r="D38" s="79"/>
      <c r="E38" s="79"/>
      <c r="F38" s="79"/>
      <c r="G38" s="79"/>
      <c r="H38" s="79"/>
      <c r="I38" s="79"/>
      <c r="J38" s="79"/>
      <c r="K38" s="79"/>
      <c r="L38" s="79"/>
      <c r="M38" s="79"/>
    </row>
    <row r="39" spans="2:13">
      <c r="B39" s="79"/>
      <c r="C39" s="79"/>
      <c r="D39" s="79"/>
      <c r="E39" s="79"/>
      <c r="F39" s="79"/>
      <c r="G39" s="79"/>
      <c r="H39" s="79"/>
      <c r="I39" s="79"/>
      <c r="J39" s="79"/>
      <c r="K39" s="79"/>
      <c r="L39" s="79"/>
      <c r="M39" s="79"/>
    </row>
    <row r="40" spans="2:13">
      <c r="B40" s="79"/>
      <c r="C40" s="79"/>
      <c r="D40" s="79"/>
      <c r="E40" s="79"/>
      <c r="F40" s="79"/>
      <c r="G40" s="79"/>
      <c r="H40" s="79"/>
      <c r="I40" s="79"/>
      <c r="J40" s="79"/>
      <c r="K40" s="79"/>
      <c r="L40" s="79"/>
      <c r="M40" s="79"/>
    </row>
    <row r="41" spans="2:13">
      <c r="B41" s="79"/>
      <c r="C41" s="79"/>
      <c r="D41" s="79"/>
      <c r="E41" s="79"/>
      <c r="F41" s="79"/>
      <c r="G41" s="79"/>
      <c r="H41" s="79"/>
      <c r="I41" s="79"/>
      <c r="J41" s="79"/>
      <c r="K41" s="79"/>
      <c r="L41" s="79"/>
      <c r="M41" s="79"/>
    </row>
    <row r="42" spans="2:13">
      <c r="B42" s="79"/>
      <c r="C42" s="79"/>
      <c r="D42" s="79"/>
      <c r="E42" s="79"/>
      <c r="F42" s="79"/>
      <c r="G42" s="79"/>
      <c r="H42" s="79"/>
      <c r="I42" s="79"/>
      <c r="J42" s="79"/>
      <c r="K42" s="79"/>
      <c r="L42" s="79"/>
      <c r="M42" s="79"/>
    </row>
    <row r="43" spans="2:13">
      <c r="B43" s="79"/>
      <c r="C43" s="79"/>
      <c r="D43" s="79"/>
      <c r="E43" s="79"/>
      <c r="F43" s="79"/>
      <c r="G43" s="79"/>
      <c r="H43" s="79"/>
      <c r="I43" s="79"/>
      <c r="J43" s="79"/>
      <c r="K43" s="79"/>
      <c r="L43" s="79"/>
      <c r="M43" s="79"/>
    </row>
    <row r="44" spans="2:13">
      <c r="B44" s="79"/>
      <c r="C44" s="79"/>
      <c r="D44" s="79"/>
      <c r="E44" s="79"/>
      <c r="F44" s="79"/>
      <c r="G44" s="79"/>
      <c r="H44" s="79"/>
      <c r="I44" s="79"/>
      <c r="J44" s="79"/>
      <c r="K44" s="79"/>
      <c r="L44" s="79"/>
      <c r="M44" s="79"/>
    </row>
    <row r="45" spans="2:13">
      <c r="B45" s="79"/>
      <c r="C45" s="79"/>
      <c r="D45" s="79"/>
      <c r="E45" s="79"/>
      <c r="F45" s="79"/>
      <c r="G45" s="79"/>
      <c r="H45" s="79"/>
      <c r="I45" s="79"/>
      <c r="J45" s="79"/>
      <c r="K45" s="79"/>
      <c r="L45" s="79"/>
      <c r="M45" s="79"/>
    </row>
    <row r="46" spans="2:13">
      <c r="B46" s="79"/>
      <c r="C46" s="79"/>
      <c r="D46" s="79"/>
      <c r="E46" s="79"/>
      <c r="F46" s="79"/>
      <c r="G46" s="79"/>
      <c r="H46" s="79"/>
      <c r="I46" s="79"/>
      <c r="J46" s="79"/>
      <c r="K46" s="79"/>
      <c r="L46" s="79"/>
      <c r="M46" s="79"/>
    </row>
    <row r="47" spans="2:13">
      <c r="B47" s="79"/>
      <c r="C47" s="79"/>
      <c r="D47" s="79"/>
      <c r="E47" s="79"/>
      <c r="F47" s="79"/>
      <c r="G47" s="79"/>
      <c r="H47" s="79"/>
      <c r="I47" s="79"/>
      <c r="J47" s="79"/>
      <c r="K47" s="79"/>
      <c r="L47" s="79"/>
      <c r="M47" s="79"/>
    </row>
    <row r="48" spans="2:13">
      <c r="C48" s="79"/>
      <c r="D48" s="79"/>
      <c r="E48" s="79"/>
      <c r="F48" s="79"/>
      <c r="G48" s="79"/>
      <c r="H48" s="79"/>
      <c r="I48" s="79"/>
      <c r="J48" s="79"/>
      <c r="K48" s="79"/>
      <c r="L48" s="79"/>
      <c r="M48" s="79"/>
    </row>
    <row r="49" spans="2:13">
      <c r="B49" s="79"/>
      <c r="C49" s="79"/>
      <c r="D49" s="79"/>
      <c r="E49" s="79"/>
      <c r="F49" s="79"/>
      <c r="G49" s="79"/>
      <c r="H49" s="79"/>
      <c r="I49" s="79"/>
      <c r="J49" s="79"/>
      <c r="K49" s="79"/>
      <c r="L49" s="79"/>
      <c r="M49" s="79"/>
    </row>
  </sheetData>
  <mergeCells count="5">
    <mergeCell ref="B6:B7"/>
    <mergeCell ref="B2:M2"/>
    <mergeCell ref="B3:M3"/>
    <mergeCell ref="B4:M4"/>
    <mergeCell ref="B25:M25"/>
  </mergeCells>
  <hyperlinks>
    <hyperlink ref="O2" location="Índice!A1" display="Volver al índice" xr:uid="{00000000-0004-0000-0C00-000000000000}"/>
  </hyperlinks>
  <printOptions horizontalCentered="1"/>
  <pageMargins left="0.70866141732283472" right="0.70866141732283472" top="1.299212598425197" bottom="0.74803149606299213" header="0.31496062992125984" footer="0.31496062992125984"/>
  <pageSetup paperSize="122" scale="76" orientation="landscape" r:id="rId1"/>
  <headerFooter differentFirst="1">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B1:Z50"/>
  <sheetViews>
    <sheetView view="pageBreakPreview" zoomScale="87" zoomScaleNormal="80" zoomScaleSheetLayoutView="87" zoomScalePageLayoutView="80" workbookViewId="0"/>
  </sheetViews>
  <sheetFormatPr baseColWidth="10" defaultColWidth="10.85546875" defaultRowHeight="12.75"/>
  <cols>
    <col min="1" max="1" width="1.42578125" style="20" customWidth="1"/>
    <col min="2" max="2" width="11.42578125" style="20" customWidth="1"/>
    <col min="3" max="4" width="12" style="20" customWidth="1"/>
    <col min="5" max="5" width="14.85546875" style="20" customWidth="1"/>
    <col min="6" max="9" width="12" style="20" customWidth="1"/>
    <col min="10" max="10" width="13.7109375" style="20" customWidth="1"/>
    <col min="11" max="12" width="12" style="20" customWidth="1"/>
    <col min="13" max="13" width="10.85546875" style="20"/>
    <col min="14" max="14" width="1.28515625" style="20" customWidth="1"/>
    <col min="15" max="15" width="10.85546875" style="20"/>
    <col min="16" max="16" width="10.85546875" style="89"/>
    <col min="17" max="25" width="10.85546875" style="85" hidden="1" customWidth="1"/>
    <col min="26" max="26" width="10.85546875" style="89"/>
    <col min="27" max="16384" width="10.85546875" style="20"/>
  </cols>
  <sheetData>
    <row r="1" spans="2:26" ht="6.75" customHeight="1"/>
    <row r="2" spans="2:26">
      <c r="B2" s="321" t="s">
        <v>158</v>
      </c>
      <c r="C2" s="321"/>
      <c r="D2" s="321"/>
      <c r="E2" s="321"/>
      <c r="F2" s="321"/>
      <c r="G2" s="321"/>
      <c r="H2" s="321"/>
      <c r="I2" s="321"/>
      <c r="J2" s="321"/>
      <c r="K2" s="321"/>
      <c r="L2" s="321"/>
      <c r="M2" s="321"/>
      <c r="N2" s="198"/>
      <c r="O2" s="28" t="s">
        <v>7</v>
      </c>
      <c r="P2" s="121"/>
      <c r="Q2" s="163"/>
    </row>
    <row r="3" spans="2:26">
      <c r="B3" s="321" t="s">
        <v>32</v>
      </c>
      <c r="C3" s="321"/>
      <c r="D3" s="321"/>
      <c r="E3" s="321"/>
      <c r="F3" s="321"/>
      <c r="G3" s="321"/>
      <c r="H3" s="321"/>
      <c r="I3" s="321"/>
      <c r="J3" s="321"/>
      <c r="K3" s="321"/>
      <c r="L3" s="321"/>
      <c r="M3" s="321"/>
      <c r="N3" s="198"/>
      <c r="O3" s="198"/>
      <c r="P3" s="121"/>
      <c r="Q3" s="163"/>
    </row>
    <row r="4" spans="2:26" ht="15" customHeight="1">
      <c r="B4" s="321" t="s">
        <v>159</v>
      </c>
      <c r="C4" s="321"/>
      <c r="D4" s="321"/>
      <c r="E4" s="321"/>
      <c r="F4" s="321"/>
      <c r="G4" s="321"/>
      <c r="H4" s="321"/>
      <c r="I4" s="321"/>
      <c r="J4" s="321"/>
      <c r="K4" s="321"/>
      <c r="L4" s="321"/>
      <c r="M4" s="321"/>
      <c r="N4" s="198"/>
      <c r="O4" s="198"/>
      <c r="P4" s="121"/>
      <c r="Q4" s="163"/>
    </row>
    <row r="5" spans="2:26">
      <c r="B5" s="2"/>
      <c r="C5" s="2"/>
      <c r="D5" s="2"/>
      <c r="E5" s="2"/>
      <c r="F5" s="2"/>
      <c r="G5" s="2"/>
      <c r="H5" s="2"/>
      <c r="I5" s="2"/>
      <c r="J5" s="2"/>
      <c r="K5" s="2"/>
      <c r="L5" s="2"/>
      <c r="M5" s="2"/>
      <c r="N5" s="2"/>
      <c r="O5" s="2"/>
      <c r="P5" s="133"/>
      <c r="Q5" s="164"/>
    </row>
    <row r="6" spans="2:26" ht="15" customHeight="1">
      <c r="B6" s="345" t="s">
        <v>121</v>
      </c>
      <c r="C6" s="201" t="s">
        <v>146</v>
      </c>
      <c r="D6" s="201" t="s">
        <v>146</v>
      </c>
      <c r="E6" s="201" t="s">
        <v>147</v>
      </c>
      <c r="F6" s="201" t="s">
        <v>146</v>
      </c>
      <c r="G6" s="201" t="s">
        <v>148</v>
      </c>
      <c r="H6" s="208" t="s">
        <v>146</v>
      </c>
      <c r="I6" s="201" t="s">
        <v>148</v>
      </c>
      <c r="J6" s="201" t="s">
        <v>146</v>
      </c>
      <c r="K6" s="201" t="s">
        <v>146</v>
      </c>
      <c r="L6" s="201" t="s">
        <v>146</v>
      </c>
      <c r="M6" s="201" t="s">
        <v>149</v>
      </c>
      <c r="N6" s="1"/>
      <c r="O6" s="1"/>
      <c r="P6" s="134"/>
      <c r="Q6" s="165"/>
    </row>
    <row r="7" spans="2:26" ht="15" customHeight="1">
      <c r="B7" s="346"/>
      <c r="C7" s="202" t="s">
        <v>107</v>
      </c>
      <c r="D7" s="202" t="s">
        <v>108</v>
      </c>
      <c r="E7" s="202" t="s">
        <v>150</v>
      </c>
      <c r="F7" s="202" t="s">
        <v>151</v>
      </c>
      <c r="G7" s="202" t="s">
        <v>110</v>
      </c>
      <c r="H7" s="200" t="s">
        <v>111</v>
      </c>
      <c r="I7" s="202" t="s">
        <v>112</v>
      </c>
      <c r="J7" s="202" t="s">
        <v>113</v>
      </c>
      <c r="K7" s="202" t="s">
        <v>152</v>
      </c>
      <c r="L7" s="202" t="s">
        <v>114</v>
      </c>
      <c r="M7" s="202" t="s">
        <v>153</v>
      </c>
      <c r="N7" s="1"/>
      <c r="O7" s="1"/>
      <c r="P7" s="134"/>
      <c r="Q7" s="162" t="str">
        <f>+C7</f>
        <v>Coquimbo</v>
      </c>
      <c r="R7" s="162" t="str">
        <f>+D7</f>
        <v>Valparaíso</v>
      </c>
      <c r="S7" s="162" t="str">
        <f>+E7</f>
        <v>Metropolitana</v>
      </c>
      <c r="T7" s="162" t="str">
        <f>+F7</f>
        <v>O´Higgins</v>
      </c>
      <c r="U7" s="162" t="str">
        <f>+G7</f>
        <v>Maule</v>
      </c>
      <c r="V7" s="162" t="str">
        <f t="shared" ref="V7:W7" si="0">+I7</f>
        <v>Bío Bío</v>
      </c>
      <c r="W7" s="162" t="str">
        <f t="shared" si="0"/>
        <v>La Araucanía</v>
      </c>
      <c r="X7" s="162" t="str">
        <f>+K7</f>
        <v>Los Ríos</v>
      </c>
      <c r="Y7" s="162" t="str">
        <f>+L7</f>
        <v>Los Lagos</v>
      </c>
      <c r="Z7" s="134"/>
    </row>
    <row r="8" spans="2:26" ht="12.75" customHeight="1">
      <c r="B8" s="41" t="s">
        <v>126</v>
      </c>
      <c r="C8" s="54">
        <v>20.3</v>
      </c>
      <c r="D8" s="55">
        <v>12.5</v>
      </c>
      <c r="E8" s="55">
        <v>15.84</v>
      </c>
      <c r="F8" s="55">
        <v>19</v>
      </c>
      <c r="G8" s="55">
        <v>15.05</v>
      </c>
      <c r="H8" s="40" t="s">
        <v>154</v>
      </c>
      <c r="I8" s="55">
        <v>20.05</v>
      </c>
      <c r="J8" s="55">
        <v>18</v>
      </c>
      <c r="K8" s="41" t="s">
        <v>154</v>
      </c>
      <c r="L8" s="55">
        <v>22.72</v>
      </c>
      <c r="M8" s="55">
        <v>9.1190839694656489</v>
      </c>
      <c r="N8" s="55"/>
      <c r="O8" s="29"/>
      <c r="P8" s="135"/>
      <c r="Z8" s="135"/>
    </row>
    <row r="9" spans="2:26" ht="12.75" customHeight="1">
      <c r="B9" s="41" t="s">
        <v>127</v>
      </c>
      <c r="C9" s="55">
        <v>21.48</v>
      </c>
      <c r="D9" s="55">
        <v>16.5</v>
      </c>
      <c r="E9" s="55">
        <v>13.26</v>
      </c>
      <c r="F9" s="55">
        <v>20.04</v>
      </c>
      <c r="G9" s="55">
        <v>15.16</v>
      </c>
      <c r="H9" s="40" t="s">
        <v>154</v>
      </c>
      <c r="I9" s="55">
        <v>20.27</v>
      </c>
      <c r="J9" s="55">
        <v>20.57</v>
      </c>
      <c r="K9" s="41" t="s">
        <v>154</v>
      </c>
      <c r="L9" s="55">
        <v>22.380000000000003</v>
      </c>
      <c r="M9" s="55">
        <v>9.1190839694656489</v>
      </c>
      <c r="N9" s="55"/>
      <c r="O9" s="29"/>
      <c r="P9" s="135"/>
      <c r="Q9" s="161">
        <f t="shared" ref="Q9:Q23" si="1">+C9/C8-1</f>
        <v>5.8128078817734075E-2</v>
      </c>
      <c r="R9" s="161">
        <f t="shared" ref="R9:R23" si="2">+D9/D8-1</f>
        <v>0.32000000000000006</v>
      </c>
      <c r="S9" s="161">
        <f t="shared" ref="S9:S23" si="3">+E9/E8-1</f>
        <v>-0.16287878787878785</v>
      </c>
      <c r="T9" s="161">
        <f t="shared" ref="T9:T23" si="4">+F9/F8-1</f>
        <v>5.4736842105263195E-2</v>
      </c>
      <c r="U9" s="161">
        <f t="shared" ref="U9:U23" si="5">+G9/G8-1</f>
        <v>7.3089700996677998E-3</v>
      </c>
      <c r="V9" s="161">
        <f t="shared" ref="V9:Y21" si="6">+I9/I8-1</f>
        <v>1.0972568578553554E-2</v>
      </c>
      <c r="W9" s="161">
        <f t="shared" si="6"/>
        <v>0.14277777777777789</v>
      </c>
      <c r="X9" s="161" t="e">
        <f t="shared" si="6"/>
        <v>#VALUE!</v>
      </c>
      <c r="Y9" s="161">
        <f t="shared" si="6"/>
        <v>-1.4964788732394152E-2</v>
      </c>
      <c r="Z9" s="135"/>
    </row>
    <row r="10" spans="2:26" ht="12.75" customHeight="1">
      <c r="B10" s="41" t="s">
        <v>128</v>
      </c>
      <c r="C10" s="55">
        <v>21.55</v>
      </c>
      <c r="D10" s="55">
        <v>16.75</v>
      </c>
      <c r="E10" s="55">
        <v>14.86</v>
      </c>
      <c r="F10" s="55">
        <v>12.98</v>
      </c>
      <c r="G10" s="55">
        <v>16.940000000000001</v>
      </c>
      <c r="H10" s="40" t="s">
        <v>154</v>
      </c>
      <c r="I10" s="55">
        <v>19.95</v>
      </c>
      <c r="J10" s="55">
        <v>24.81</v>
      </c>
      <c r="K10" s="41" t="s">
        <v>154</v>
      </c>
      <c r="L10" s="55">
        <v>25.82</v>
      </c>
      <c r="M10" s="55">
        <v>9.4073842480743544</v>
      </c>
      <c r="N10" s="55"/>
      <c r="O10" s="29"/>
      <c r="P10" s="135"/>
      <c r="Q10" s="161">
        <f t="shared" si="1"/>
        <v>3.2588454376163423E-3</v>
      </c>
      <c r="R10" s="161">
        <f t="shared" si="2"/>
        <v>1.5151515151515138E-2</v>
      </c>
      <c r="S10" s="161">
        <f t="shared" si="3"/>
        <v>0.1206636500754148</v>
      </c>
      <c r="T10" s="161">
        <f t="shared" si="4"/>
        <v>-0.35229540918163671</v>
      </c>
      <c r="U10" s="161">
        <f t="shared" si="5"/>
        <v>0.11741424802110823</v>
      </c>
      <c r="V10" s="161">
        <f t="shared" si="6"/>
        <v>-1.5786877158362134E-2</v>
      </c>
      <c r="W10" s="161">
        <f t="shared" si="6"/>
        <v>0.20612542537676215</v>
      </c>
      <c r="X10" s="161" t="e">
        <f t="shared" si="6"/>
        <v>#VALUE!</v>
      </c>
      <c r="Y10" s="161">
        <f t="shared" si="6"/>
        <v>0.15370866845397657</v>
      </c>
      <c r="Z10" s="135"/>
    </row>
    <row r="11" spans="2:26" ht="12.75" customHeight="1">
      <c r="B11" s="41" t="s">
        <v>129</v>
      </c>
      <c r="C11" s="55">
        <v>17.426408798813643</v>
      </c>
      <c r="D11" s="55">
        <v>9.3375088133761874</v>
      </c>
      <c r="E11" s="55">
        <v>16.623426967364942</v>
      </c>
      <c r="F11" s="55">
        <v>13.281982350534744</v>
      </c>
      <c r="G11" s="55">
        <v>13.350154657230894</v>
      </c>
      <c r="H11" s="40" t="s">
        <v>154</v>
      </c>
      <c r="I11" s="55">
        <v>11.576870309860222</v>
      </c>
      <c r="J11" s="55">
        <v>15.118167139676645</v>
      </c>
      <c r="K11" s="41">
        <v>18.236673129705636</v>
      </c>
      <c r="L11" s="55">
        <v>19.057086368736975</v>
      </c>
      <c r="M11" s="55">
        <v>9.1190793201133147</v>
      </c>
      <c r="N11" s="55"/>
      <c r="O11" s="29"/>
      <c r="P11" s="135"/>
      <c r="Q11" s="161">
        <f t="shared" si="1"/>
        <v>-0.1913499397302254</v>
      </c>
      <c r="R11" s="161">
        <f t="shared" si="2"/>
        <v>-0.44253678726112311</v>
      </c>
      <c r="S11" s="161">
        <f t="shared" si="3"/>
        <v>0.11866937869212268</v>
      </c>
      <c r="T11" s="161">
        <f t="shared" si="4"/>
        <v>2.3265204201444067E-2</v>
      </c>
      <c r="U11" s="161">
        <f t="shared" si="5"/>
        <v>-0.21191530949050219</v>
      </c>
      <c r="V11" s="161">
        <f t="shared" si="6"/>
        <v>-0.41970574887918688</v>
      </c>
      <c r="W11" s="161">
        <f t="shared" si="6"/>
        <v>-0.39064219509566123</v>
      </c>
      <c r="X11" s="161" t="e">
        <f t="shared" si="6"/>
        <v>#VALUE!</v>
      </c>
      <c r="Y11" s="161">
        <f t="shared" si="6"/>
        <v>-0.26192539238044243</v>
      </c>
      <c r="Z11" s="135"/>
    </row>
    <row r="12" spans="2:26" ht="12.75" customHeight="1">
      <c r="B12" s="41" t="s">
        <v>130</v>
      </c>
      <c r="C12" s="55">
        <v>19</v>
      </c>
      <c r="D12" s="55">
        <v>13.6</v>
      </c>
      <c r="E12" s="55">
        <v>15.330000000000002</v>
      </c>
      <c r="F12" s="55">
        <v>17</v>
      </c>
      <c r="G12" s="55">
        <v>17.07</v>
      </c>
      <c r="H12" s="40" t="s">
        <v>154</v>
      </c>
      <c r="I12" s="55">
        <v>16.7</v>
      </c>
      <c r="J12" s="55">
        <v>14.88</v>
      </c>
      <c r="K12" s="41">
        <v>20.43</v>
      </c>
      <c r="L12" s="55">
        <v>21.03</v>
      </c>
      <c r="M12" s="55">
        <v>9.1100436681222714</v>
      </c>
      <c r="N12" s="55"/>
      <c r="O12" s="29"/>
      <c r="P12" s="135"/>
      <c r="Q12" s="161">
        <f t="shared" si="1"/>
        <v>9.0299224547830237E-2</v>
      </c>
      <c r="R12" s="161">
        <f t="shared" si="2"/>
        <v>0.456491262478671</v>
      </c>
      <c r="S12" s="161">
        <f t="shared" si="3"/>
        <v>-7.7807480365161275E-2</v>
      </c>
      <c r="T12" s="161">
        <f t="shared" si="4"/>
        <v>0.2799294225319886</v>
      </c>
      <c r="U12" s="161">
        <f t="shared" si="5"/>
        <v>0.27863687262636416</v>
      </c>
      <c r="V12" s="161">
        <f t="shared" si="6"/>
        <v>0.44253149193321439</v>
      </c>
      <c r="W12" s="161">
        <f t="shared" si="6"/>
        <v>-1.5753704630741217E-2</v>
      </c>
      <c r="X12" s="161">
        <f t="shared" si="6"/>
        <v>0.12027012025135564</v>
      </c>
      <c r="Y12" s="161">
        <f t="shared" si="6"/>
        <v>0.10352650940909713</v>
      </c>
      <c r="Z12" s="135"/>
    </row>
    <row r="13" spans="2:26" ht="12.75" customHeight="1">
      <c r="B13" s="41" t="s">
        <v>131</v>
      </c>
      <c r="C13" s="55">
        <v>17.22</v>
      </c>
      <c r="D13" s="55">
        <v>13.780000000000001</v>
      </c>
      <c r="E13" s="55">
        <v>19.23</v>
      </c>
      <c r="F13" s="55">
        <v>14.49</v>
      </c>
      <c r="G13" s="55">
        <v>14.62</v>
      </c>
      <c r="H13" s="40" t="s">
        <v>154</v>
      </c>
      <c r="I13" s="55">
        <v>15.63</v>
      </c>
      <c r="J13" s="55">
        <v>19.71</v>
      </c>
      <c r="K13" s="55">
        <v>26.630000000000003</v>
      </c>
      <c r="L13" s="55">
        <v>25.910000000000004</v>
      </c>
      <c r="M13" s="55">
        <v>9.1206695778748177</v>
      </c>
      <c r="N13" s="55"/>
      <c r="O13" s="29"/>
      <c r="P13" s="135"/>
      <c r="Q13" s="161">
        <f t="shared" si="1"/>
        <v>-9.3684210526315814E-2</v>
      </c>
      <c r="R13" s="161">
        <f t="shared" si="2"/>
        <v>1.3235294117647234E-2</v>
      </c>
      <c r="S13" s="161">
        <f t="shared" si="3"/>
        <v>0.25440313111545976</v>
      </c>
      <c r="T13" s="161">
        <f t="shared" si="4"/>
        <v>-0.14764705882352935</v>
      </c>
      <c r="U13" s="161">
        <f t="shared" si="5"/>
        <v>-0.14352665495020511</v>
      </c>
      <c r="V13" s="161">
        <f t="shared" si="6"/>
        <v>-6.4071856287425066E-2</v>
      </c>
      <c r="W13" s="161">
        <f t="shared" si="6"/>
        <v>0.32459677419354827</v>
      </c>
      <c r="X13" s="161">
        <f t="shared" si="6"/>
        <v>0.30347528144884994</v>
      </c>
      <c r="Y13" s="161">
        <f t="shared" si="6"/>
        <v>0.23204945316214931</v>
      </c>
      <c r="Z13" s="135"/>
    </row>
    <row r="14" spans="2:26" ht="12.75" customHeight="1">
      <c r="B14" s="41" t="s">
        <v>132</v>
      </c>
      <c r="C14" s="55">
        <v>22.94</v>
      </c>
      <c r="D14" s="55">
        <v>26.330000000000002</v>
      </c>
      <c r="E14" s="55">
        <v>24.669999999999998</v>
      </c>
      <c r="F14" s="55">
        <v>19.36</v>
      </c>
      <c r="G14" s="55">
        <v>12.52</v>
      </c>
      <c r="H14" s="40" t="s">
        <v>154</v>
      </c>
      <c r="I14" s="55">
        <v>18.490000000000002</v>
      </c>
      <c r="J14" s="55">
        <v>18.830000000000002</v>
      </c>
      <c r="K14" s="55">
        <v>33.1</v>
      </c>
      <c r="L14" s="55">
        <v>29.53</v>
      </c>
      <c r="M14" s="55">
        <v>9.1206695778748177</v>
      </c>
      <c r="N14" s="55"/>
      <c r="O14" s="29"/>
      <c r="P14" s="135"/>
      <c r="Q14" s="161">
        <f t="shared" si="1"/>
        <v>0.33217189314750306</v>
      </c>
      <c r="R14" s="161">
        <f t="shared" si="2"/>
        <v>0.91074020319303339</v>
      </c>
      <c r="S14" s="161">
        <f t="shared" si="3"/>
        <v>0.28289131565262604</v>
      </c>
      <c r="T14" s="161">
        <f t="shared" si="4"/>
        <v>0.33609385783298817</v>
      </c>
      <c r="U14" s="161">
        <f t="shared" si="5"/>
        <v>-0.14363885088919282</v>
      </c>
      <c r="V14" s="161">
        <f t="shared" si="6"/>
        <v>0.18298144593730004</v>
      </c>
      <c r="W14" s="161">
        <f t="shared" si="6"/>
        <v>-4.4647387113140535E-2</v>
      </c>
      <c r="X14" s="161">
        <f t="shared" si="6"/>
        <v>0.24295906871948914</v>
      </c>
      <c r="Y14" s="161">
        <f t="shared" si="6"/>
        <v>0.13971439598610558</v>
      </c>
      <c r="Z14" s="135"/>
    </row>
    <row r="15" spans="2:26" ht="12.75" customHeight="1">
      <c r="B15" s="41" t="s">
        <v>133</v>
      </c>
      <c r="C15" s="55">
        <v>23.54</v>
      </c>
      <c r="D15" s="55">
        <v>20.52</v>
      </c>
      <c r="E15" s="55">
        <v>21.1</v>
      </c>
      <c r="F15" s="55">
        <v>17.82</v>
      </c>
      <c r="G15" s="55">
        <v>24.35</v>
      </c>
      <c r="H15" s="40" t="s">
        <v>154</v>
      </c>
      <c r="I15" s="55">
        <v>27.26</v>
      </c>
      <c r="J15" s="55">
        <v>34.69</v>
      </c>
      <c r="K15" s="55">
        <v>37.019999999999996</v>
      </c>
      <c r="L15" s="55">
        <v>42.55</v>
      </c>
      <c r="M15" s="55">
        <v>9.1206695778748177</v>
      </c>
      <c r="N15" s="55"/>
      <c r="O15" s="29"/>
      <c r="P15" s="135"/>
      <c r="Q15" s="161">
        <f t="shared" si="1"/>
        <v>2.6155187445509931E-2</v>
      </c>
      <c r="R15" s="161">
        <f t="shared" si="2"/>
        <v>-0.22066084314470191</v>
      </c>
      <c r="S15" s="161">
        <f t="shared" si="3"/>
        <v>-0.14471017430077004</v>
      </c>
      <c r="T15" s="161">
        <f t="shared" si="4"/>
        <v>-7.9545454545454475E-2</v>
      </c>
      <c r="U15" s="161">
        <f t="shared" si="5"/>
        <v>0.94488817891373822</v>
      </c>
      <c r="V15" s="161">
        <f t="shared" si="6"/>
        <v>0.4743104380746348</v>
      </c>
      <c r="W15" s="161">
        <f t="shared" si="6"/>
        <v>0.84227296866702051</v>
      </c>
      <c r="X15" s="161">
        <f t="shared" si="6"/>
        <v>0.11842900302114789</v>
      </c>
      <c r="Y15" s="161">
        <f t="shared" si="6"/>
        <v>0.44090755164239748</v>
      </c>
      <c r="Z15" s="135"/>
    </row>
    <row r="16" spans="2:26" ht="12.75" customHeight="1">
      <c r="B16" s="41" t="s">
        <v>134</v>
      </c>
      <c r="C16" s="55">
        <v>22.02</v>
      </c>
      <c r="D16" s="55">
        <v>11.26</v>
      </c>
      <c r="E16" s="55">
        <v>24.48</v>
      </c>
      <c r="F16" s="55">
        <v>15.260000000000002</v>
      </c>
      <c r="G16" s="55">
        <v>16.580000000000002</v>
      </c>
      <c r="H16" s="40" t="s">
        <v>154</v>
      </c>
      <c r="I16" s="55">
        <v>16.84</v>
      </c>
      <c r="J16" s="55">
        <v>26.2</v>
      </c>
      <c r="K16" s="55">
        <v>36.230000000000004</v>
      </c>
      <c r="L16" s="55">
        <v>37.019999999999996</v>
      </c>
      <c r="M16" s="55">
        <v>9.2662299854439585</v>
      </c>
      <c r="N16" s="55"/>
      <c r="O16" s="29"/>
      <c r="P16" s="135"/>
      <c r="Q16" s="161">
        <f t="shared" si="1"/>
        <v>-6.457094307561595E-2</v>
      </c>
      <c r="R16" s="161">
        <f t="shared" si="2"/>
        <v>-0.45126705653021437</v>
      </c>
      <c r="S16" s="161">
        <f t="shared" si="3"/>
        <v>0.16018957345971563</v>
      </c>
      <c r="T16" s="161">
        <f t="shared" si="4"/>
        <v>-0.14365881032547689</v>
      </c>
      <c r="U16" s="161">
        <f t="shared" si="5"/>
        <v>-0.31909650924024635</v>
      </c>
      <c r="V16" s="161">
        <f t="shared" si="6"/>
        <v>-0.38224504768892154</v>
      </c>
      <c r="W16" s="161">
        <f t="shared" si="6"/>
        <v>-0.24473911790141245</v>
      </c>
      <c r="X16" s="161">
        <f t="shared" si="6"/>
        <v>-2.1339816315504967E-2</v>
      </c>
      <c r="Y16" s="161">
        <f t="shared" si="6"/>
        <v>-0.12996474735605179</v>
      </c>
      <c r="Z16" s="135"/>
    </row>
    <row r="17" spans="2:26" ht="12.75" customHeight="1">
      <c r="B17" s="41" t="s">
        <v>135</v>
      </c>
      <c r="C17" s="55">
        <v>20.370432012241562</v>
      </c>
      <c r="D17" s="55">
        <v>14.861034346434494</v>
      </c>
      <c r="E17" s="55">
        <v>22.069840622540045</v>
      </c>
      <c r="F17" s="55">
        <v>20.403633040912361</v>
      </c>
      <c r="G17" s="55">
        <v>22.892935432721355</v>
      </c>
      <c r="H17" s="40" t="s">
        <v>154</v>
      </c>
      <c r="I17" s="55">
        <v>18.231266095438755</v>
      </c>
      <c r="J17" s="55">
        <v>21.756812355395361</v>
      </c>
      <c r="K17" s="55">
        <v>22.805810423147129</v>
      </c>
      <c r="L17" s="55">
        <v>33.981243498108171</v>
      </c>
      <c r="M17" s="55">
        <v>9.1199999999999992</v>
      </c>
      <c r="N17" s="55"/>
      <c r="O17" s="29"/>
      <c r="P17" s="135"/>
      <c r="Q17" s="161">
        <f t="shared" si="1"/>
        <v>-7.4912261024452254E-2</v>
      </c>
      <c r="R17" s="161">
        <f t="shared" si="2"/>
        <v>0.31980766842224639</v>
      </c>
      <c r="S17" s="161">
        <f t="shared" si="3"/>
        <v>-9.8454222935455693E-2</v>
      </c>
      <c r="T17" s="161">
        <f t="shared" si="4"/>
        <v>0.3370663853808884</v>
      </c>
      <c r="U17" s="161">
        <f t="shared" si="5"/>
        <v>0.38075605746208407</v>
      </c>
      <c r="V17" s="161">
        <f t="shared" si="6"/>
        <v>8.2616751510614872E-2</v>
      </c>
      <c r="W17" s="161">
        <f t="shared" si="6"/>
        <v>-0.16958731467956634</v>
      </c>
      <c r="X17" s="161">
        <f t="shared" si="6"/>
        <v>-0.3705268997199247</v>
      </c>
      <c r="Y17" s="161">
        <f t="shared" si="6"/>
        <v>-8.2084184275846184E-2</v>
      </c>
      <c r="Z17" s="135"/>
    </row>
    <row r="18" spans="2:26" ht="12.75" customHeight="1">
      <c r="B18" s="41" t="s">
        <v>136</v>
      </c>
      <c r="C18" s="55">
        <v>21.5</v>
      </c>
      <c r="D18" s="55">
        <v>12.209999999999999</v>
      </c>
      <c r="E18" s="55">
        <v>23.61</v>
      </c>
      <c r="F18" s="55">
        <v>12.64</v>
      </c>
      <c r="G18" s="55">
        <v>12.79</v>
      </c>
      <c r="H18" s="40" t="s">
        <v>154</v>
      </c>
      <c r="I18" s="55">
        <v>15.45</v>
      </c>
      <c r="J18" s="55">
        <v>20.84</v>
      </c>
      <c r="K18" s="55">
        <v>25.14</v>
      </c>
      <c r="L18" s="55">
        <v>31.990000000000002</v>
      </c>
      <c r="M18" s="55">
        <v>9.1206695778748177</v>
      </c>
      <c r="N18" s="55"/>
      <c r="O18" s="29"/>
      <c r="P18" s="135"/>
      <c r="Q18" s="161">
        <f t="shared" si="1"/>
        <v>5.545135160018333E-2</v>
      </c>
      <c r="R18" s="161">
        <f t="shared" si="2"/>
        <v>-0.17838827935086088</v>
      </c>
      <c r="S18" s="161">
        <f t="shared" si="3"/>
        <v>6.9785704564036655E-2</v>
      </c>
      <c r="T18" s="161">
        <f t="shared" si="4"/>
        <v>-0.38050248332466607</v>
      </c>
      <c r="U18" s="161">
        <f t="shared" si="5"/>
        <v>-0.44131236303934263</v>
      </c>
      <c r="V18" s="161">
        <f t="shared" si="6"/>
        <v>-0.15255474199537877</v>
      </c>
      <c r="W18" s="161">
        <f t="shared" si="6"/>
        <v>-4.2139093743114753E-2</v>
      </c>
      <c r="X18" s="161">
        <f t="shared" si="6"/>
        <v>0.10235065246722153</v>
      </c>
      <c r="Y18" s="161">
        <f t="shared" si="6"/>
        <v>-5.8598311689771698E-2</v>
      </c>
      <c r="Z18" s="135"/>
    </row>
    <row r="19" spans="2:26" ht="12.75" customHeight="1">
      <c r="B19" s="41" t="s">
        <v>137</v>
      </c>
      <c r="C19" s="55">
        <v>23.15</v>
      </c>
      <c r="D19" s="55">
        <v>15.08</v>
      </c>
      <c r="E19" s="55">
        <v>22.86</v>
      </c>
      <c r="F19" s="55">
        <v>16.309999999999999</v>
      </c>
      <c r="G19" s="55">
        <v>16.440000000000001</v>
      </c>
      <c r="H19" s="40" t="s">
        <v>154</v>
      </c>
      <c r="I19" s="55">
        <v>15.78</v>
      </c>
      <c r="J19" s="55">
        <v>18.21</v>
      </c>
      <c r="K19" s="55">
        <v>17.8</v>
      </c>
      <c r="L19" s="55">
        <v>25.64</v>
      </c>
      <c r="M19" s="55">
        <v>9.1199999999999992</v>
      </c>
      <c r="N19" s="55"/>
      <c r="O19" s="29"/>
      <c r="P19" s="135"/>
      <c r="Q19" s="161">
        <f t="shared" si="1"/>
        <v>7.6744186046511453E-2</v>
      </c>
      <c r="R19" s="161">
        <f t="shared" si="2"/>
        <v>0.23505323505323505</v>
      </c>
      <c r="S19" s="161">
        <f t="shared" si="3"/>
        <v>-3.1766200762388785E-2</v>
      </c>
      <c r="T19" s="161">
        <f t="shared" si="4"/>
        <v>0.29034810126582267</v>
      </c>
      <c r="U19" s="161">
        <f t="shared" si="5"/>
        <v>0.28537920250195481</v>
      </c>
      <c r="V19" s="161">
        <f t="shared" si="6"/>
        <v>2.1359223300970953E-2</v>
      </c>
      <c r="W19" s="161">
        <f t="shared" si="6"/>
        <v>-0.1261996161228407</v>
      </c>
      <c r="X19" s="161">
        <f t="shared" si="6"/>
        <v>-0.29196499602227521</v>
      </c>
      <c r="Y19" s="161">
        <f t="shared" si="6"/>
        <v>-0.19849953110346985</v>
      </c>
      <c r="Z19" s="135"/>
    </row>
    <row r="20" spans="2:26" ht="12.75" customHeight="1">
      <c r="B20" s="41" t="s">
        <v>138</v>
      </c>
      <c r="C20" s="55">
        <v>24.23</v>
      </c>
      <c r="D20" s="55">
        <v>17.809999999999999</v>
      </c>
      <c r="E20" s="55">
        <v>17.2</v>
      </c>
      <c r="F20" s="55">
        <v>13.73</v>
      </c>
      <c r="G20" s="55">
        <v>16.919999999999998</v>
      </c>
      <c r="H20" s="40" t="s">
        <v>154</v>
      </c>
      <c r="I20" s="55">
        <v>14.809999999999999</v>
      </c>
      <c r="J20" s="55">
        <v>22.619999999999997</v>
      </c>
      <c r="K20" s="55">
        <v>22</v>
      </c>
      <c r="L20" s="55">
        <v>33.200000000000003</v>
      </c>
      <c r="M20" s="55">
        <v>9.120000000000001</v>
      </c>
      <c r="N20" s="55"/>
      <c r="O20" s="29"/>
      <c r="P20" s="135"/>
      <c r="Q20" s="161">
        <f t="shared" si="1"/>
        <v>4.6652267818574567E-2</v>
      </c>
      <c r="R20" s="161">
        <f t="shared" si="2"/>
        <v>0.18103448275862055</v>
      </c>
      <c r="S20" s="161">
        <f t="shared" si="3"/>
        <v>-0.24759405074365703</v>
      </c>
      <c r="T20" s="161">
        <f t="shared" si="4"/>
        <v>-0.15818516247700787</v>
      </c>
      <c r="U20" s="161">
        <f t="shared" si="5"/>
        <v>2.9197080291970545E-2</v>
      </c>
      <c r="V20" s="161">
        <f t="shared" si="6"/>
        <v>-6.1470215462610889E-2</v>
      </c>
      <c r="W20" s="161">
        <f t="shared" si="6"/>
        <v>0.24217462932454681</v>
      </c>
      <c r="X20" s="161">
        <f t="shared" si="6"/>
        <v>0.23595505617977519</v>
      </c>
      <c r="Y20" s="161">
        <f t="shared" si="6"/>
        <v>0.29485179407176298</v>
      </c>
      <c r="Z20" s="135"/>
    </row>
    <row r="21" spans="2:26" ht="12.75" customHeight="1">
      <c r="B21" s="41" t="s">
        <v>139</v>
      </c>
      <c r="C21" s="55">
        <v>24.86</v>
      </c>
      <c r="D21" s="55">
        <v>13.88</v>
      </c>
      <c r="E21" s="55">
        <v>17</v>
      </c>
      <c r="F21" s="55">
        <v>15.419999999999998</v>
      </c>
      <c r="G21" s="55">
        <v>22.130000000000003</v>
      </c>
      <c r="H21" s="40" t="s">
        <v>154</v>
      </c>
      <c r="I21" s="55">
        <v>17.25</v>
      </c>
      <c r="J21" s="55">
        <v>26.639999999999997</v>
      </c>
      <c r="K21" s="55">
        <v>31.689999999999998</v>
      </c>
      <c r="L21" s="55">
        <v>42.980000000000004</v>
      </c>
      <c r="M21" s="55">
        <v>9.120000000000001</v>
      </c>
      <c r="N21" s="55"/>
      <c r="O21" s="29"/>
      <c r="P21" s="135"/>
      <c r="Q21" s="161">
        <f t="shared" si="1"/>
        <v>2.6000825423029283E-2</v>
      </c>
      <c r="R21" s="161">
        <f t="shared" si="2"/>
        <v>-0.22066254912970229</v>
      </c>
      <c r="S21" s="161">
        <f t="shared" si="3"/>
        <v>-1.1627906976744096E-2</v>
      </c>
      <c r="T21" s="161">
        <f t="shared" si="4"/>
        <v>0.12308812818645287</v>
      </c>
      <c r="U21" s="161">
        <f t="shared" si="5"/>
        <v>0.30791962174940934</v>
      </c>
      <c r="V21" s="161">
        <f t="shared" si="6"/>
        <v>0.16475354490209337</v>
      </c>
      <c r="W21" s="161">
        <f t="shared" si="6"/>
        <v>0.17771883289124668</v>
      </c>
      <c r="X21" s="161">
        <f t="shared" si="6"/>
        <v>0.44045454545454543</v>
      </c>
      <c r="Y21" s="161">
        <f t="shared" si="6"/>
        <v>0.29457831325301198</v>
      </c>
      <c r="Z21" s="135"/>
    </row>
    <row r="22" spans="2:26" ht="12.75" customHeight="1">
      <c r="B22" s="41" t="s">
        <v>140</v>
      </c>
      <c r="C22" s="55">
        <v>28.378922166817894</v>
      </c>
      <c r="D22" s="55">
        <v>16.260056952992556</v>
      </c>
      <c r="E22" s="55">
        <v>18.951020851994503</v>
      </c>
      <c r="F22" s="55">
        <v>14.489636066017113</v>
      </c>
      <c r="G22" s="55">
        <v>18.728394313163221</v>
      </c>
      <c r="H22" s="40">
        <v>20.754925615331164</v>
      </c>
      <c r="I22" s="55">
        <v>17.313359038330688</v>
      </c>
      <c r="J22" s="55">
        <v>31.758873628341366</v>
      </c>
      <c r="K22" s="55">
        <v>48.387835356389296</v>
      </c>
      <c r="L22" s="55">
        <v>39.863420959984026</v>
      </c>
      <c r="M22" s="55">
        <v>9.120000000000001</v>
      </c>
      <c r="N22" s="55"/>
      <c r="O22" s="29"/>
      <c r="P22" s="135"/>
      <c r="Q22" s="161">
        <f t="shared" si="1"/>
        <v>0.14154956423241738</v>
      </c>
      <c r="R22" s="161">
        <f t="shared" si="2"/>
        <v>0.17147384387554432</v>
      </c>
      <c r="S22" s="161">
        <f t="shared" si="3"/>
        <v>0.11476593247026479</v>
      </c>
      <c r="T22" s="161">
        <f t="shared" si="4"/>
        <v>-6.0334885472301258E-2</v>
      </c>
      <c r="U22" s="161">
        <f t="shared" si="5"/>
        <v>-0.15371015304278268</v>
      </c>
      <c r="V22" s="161">
        <f t="shared" ref="V22:Y22" si="7">+I22/I21-1</f>
        <v>3.6729877293153468E-3</v>
      </c>
      <c r="W22" s="161">
        <f t="shared" si="7"/>
        <v>0.19214991097377521</v>
      </c>
      <c r="X22" s="161">
        <f t="shared" si="7"/>
        <v>0.52691181307634261</v>
      </c>
      <c r="Y22" s="161">
        <f t="shared" si="7"/>
        <v>-7.2512308981293128E-2</v>
      </c>
      <c r="Z22" s="135"/>
    </row>
    <row r="23" spans="2:26" ht="12.75" customHeight="1">
      <c r="B23" s="41" t="s">
        <v>141</v>
      </c>
      <c r="C23" s="55">
        <v>29.921458117890381</v>
      </c>
      <c r="D23" s="55">
        <v>17.272248243559719</v>
      </c>
      <c r="E23" s="55">
        <v>23.065879953379955</v>
      </c>
      <c r="F23" s="55">
        <v>10.95473496128648</v>
      </c>
      <c r="G23" s="55">
        <v>24.970121686223383</v>
      </c>
      <c r="H23" s="40">
        <v>28.285777067518978</v>
      </c>
      <c r="I23" s="55">
        <v>11.349226441631505</v>
      </c>
      <c r="J23" s="55">
        <v>24.713979620988475</v>
      </c>
      <c r="K23" s="55">
        <v>42.458664666166541</v>
      </c>
      <c r="L23" s="55">
        <v>43.661217911822263</v>
      </c>
      <c r="M23" s="55">
        <v>9.1199417758369723</v>
      </c>
      <c r="N23" s="55"/>
      <c r="O23" s="29"/>
      <c r="P23" s="135"/>
      <c r="Q23" s="161">
        <f t="shared" si="1"/>
        <v>5.4354987198072635E-2</v>
      </c>
      <c r="R23" s="161">
        <f t="shared" si="2"/>
        <v>6.2250168833564601E-2</v>
      </c>
      <c r="S23" s="161">
        <f t="shared" si="3"/>
        <v>0.2171312634565743</v>
      </c>
      <c r="T23" s="161">
        <f t="shared" si="4"/>
        <v>-0.24396065495538011</v>
      </c>
      <c r="U23" s="161">
        <f t="shared" si="5"/>
        <v>0.33327616178356378</v>
      </c>
      <c r="V23" s="161">
        <f t="shared" ref="V23:Y23" si="8">+I23/I22-1</f>
        <v>-0.34448154072788351</v>
      </c>
      <c r="W23" s="161">
        <f t="shared" si="8"/>
        <v>-0.22182442897049359</v>
      </c>
      <c r="X23" s="161">
        <f t="shared" si="8"/>
        <v>-0.122534323896757</v>
      </c>
      <c r="Y23" s="161">
        <f t="shared" si="8"/>
        <v>9.5270221681439837E-2</v>
      </c>
      <c r="Z23" s="135"/>
    </row>
    <row r="24" spans="2:26" ht="12.75" customHeight="1">
      <c r="B24" s="41" t="s">
        <v>142</v>
      </c>
      <c r="C24" s="55">
        <v>27.254929577464786</v>
      </c>
      <c r="D24" s="55">
        <v>5.4060428849902538</v>
      </c>
      <c r="E24" s="55">
        <v>21.366018338427342</v>
      </c>
      <c r="F24" s="55">
        <v>12.692130750605326</v>
      </c>
      <c r="G24" s="55">
        <v>24.965949155687511</v>
      </c>
      <c r="H24" s="55">
        <v>21.284280222127297</v>
      </c>
      <c r="I24" s="55">
        <v>7.3143625364104867</v>
      </c>
      <c r="J24" s="55">
        <v>30.155925030229746</v>
      </c>
      <c r="K24" s="55">
        <v>47.18333333333333</v>
      </c>
      <c r="L24" s="55">
        <v>43.619260516883607</v>
      </c>
      <c r="M24" s="55">
        <v>9.1199417758369723</v>
      </c>
      <c r="N24" s="55"/>
      <c r="O24" s="29"/>
      <c r="P24" s="135"/>
      <c r="Q24" s="161"/>
      <c r="R24" s="161"/>
      <c r="S24" s="161"/>
      <c r="T24" s="161"/>
      <c r="U24" s="161"/>
      <c r="V24" s="161"/>
      <c r="W24" s="161"/>
      <c r="X24" s="161"/>
      <c r="Y24" s="161"/>
      <c r="Z24" s="135"/>
    </row>
    <row r="25" spans="2:26">
      <c r="B25" s="343" t="s">
        <v>143</v>
      </c>
      <c r="C25" s="344"/>
      <c r="D25" s="344"/>
      <c r="E25" s="344"/>
      <c r="F25" s="344"/>
      <c r="G25" s="344"/>
      <c r="H25" s="344"/>
      <c r="I25" s="344"/>
      <c r="J25" s="344"/>
      <c r="K25" s="344"/>
      <c r="L25" s="344"/>
      <c r="M25" s="344"/>
    </row>
    <row r="26" spans="2:26" ht="12.75" customHeight="1">
      <c r="B26" s="131"/>
      <c r="C26" s="132"/>
      <c r="D26" s="132"/>
      <c r="E26" s="132"/>
      <c r="F26" s="132"/>
      <c r="G26" s="132"/>
      <c r="H26" s="132"/>
      <c r="I26" s="30"/>
      <c r="J26" s="30"/>
      <c r="K26" s="30"/>
      <c r="L26" s="30"/>
    </row>
    <row r="27" spans="2:26">
      <c r="B27" s="2"/>
      <c r="C27" s="2"/>
      <c r="D27" s="2"/>
      <c r="E27" s="2"/>
      <c r="F27" s="2"/>
      <c r="G27" s="2"/>
      <c r="H27" s="2"/>
      <c r="I27" s="2"/>
      <c r="J27" s="2"/>
      <c r="K27" s="2"/>
      <c r="L27" s="2"/>
    </row>
    <row r="32" spans="2:26">
      <c r="Q32" s="164"/>
    </row>
    <row r="47" spans="15:15">
      <c r="O47" s="2"/>
    </row>
    <row r="49" spans="3:13">
      <c r="C49" s="84"/>
      <c r="D49" s="84"/>
      <c r="E49" s="84"/>
      <c r="F49" s="84"/>
      <c r="G49" s="84"/>
      <c r="H49" s="84"/>
      <c r="I49" s="84"/>
      <c r="J49" s="84"/>
      <c r="K49" s="84"/>
      <c r="L49" s="84"/>
      <c r="M49" s="84"/>
    </row>
    <row r="50" spans="3:13">
      <c r="C50" s="55"/>
      <c r="D50" s="55"/>
      <c r="E50" s="55"/>
      <c r="F50" s="55"/>
      <c r="G50" s="55"/>
      <c r="H50" s="55"/>
      <c r="I50" s="55"/>
      <c r="J50" s="55"/>
      <c r="K50" s="55"/>
      <c r="L50" s="55"/>
      <c r="M50" s="55"/>
    </row>
  </sheetData>
  <mergeCells count="5">
    <mergeCell ref="B6:B7"/>
    <mergeCell ref="B3:M3"/>
    <mergeCell ref="B2:M2"/>
    <mergeCell ref="B4:M4"/>
    <mergeCell ref="B25:M25"/>
  </mergeCells>
  <hyperlinks>
    <hyperlink ref="O2" location="Índice!A1" display="Volver al índice" xr:uid="{00000000-0004-0000-0D00-000000000000}"/>
  </hyperlinks>
  <printOptions horizontalCentered="1"/>
  <pageMargins left="0.70866141732283472" right="0.70866141732283472" top="1.299212598425197" bottom="0.74803149606299213" header="0.31496062992125984" footer="0.31496062992125984"/>
  <pageSetup paperSize="122" scale="78" orientation="landscape" r:id="rId1"/>
  <headerFooter differentFirst="1">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I34"/>
  <sheetViews>
    <sheetView view="pageBreakPreview" zoomScale="90" zoomScaleNormal="80" zoomScaleSheetLayoutView="90" zoomScalePageLayoutView="80" workbookViewId="0"/>
  </sheetViews>
  <sheetFormatPr baseColWidth="10" defaultColWidth="10.85546875" defaultRowHeight="12.75"/>
  <cols>
    <col min="1" max="1" width="1.140625" style="26" customWidth="1"/>
    <col min="2" max="2" width="41" style="26" customWidth="1"/>
    <col min="3" max="3" width="26.28515625" style="26" customWidth="1"/>
    <col min="4" max="4" width="26.140625" style="26" customWidth="1"/>
    <col min="5" max="5" width="22.28515625" style="26" customWidth="1"/>
    <col min="6" max="6" width="4" style="26" customWidth="1"/>
    <col min="7" max="7" width="14.42578125" style="26" customWidth="1"/>
    <col min="8" max="16384" width="10.85546875" style="26"/>
  </cols>
  <sheetData>
    <row r="1" spans="2:9" ht="6.75" customHeight="1">
      <c r="B1" s="118"/>
      <c r="C1" s="118"/>
      <c r="D1" s="118"/>
      <c r="E1" s="118"/>
      <c r="F1" s="118"/>
      <c r="G1" s="118"/>
      <c r="H1" s="118"/>
      <c r="I1" s="118"/>
    </row>
    <row r="2" spans="2:9">
      <c r="B2" s="358" t="s">
        <v>160</v>
      </c>
      <c r="C2" s="358"/>
      <c r="D2" s="358"/>
      <c r="E2" s="358"/>
      <c r="F2" s="118"/>
      <c r="G2" s="28" t="s">
        <v>7</v>
      </c>
      <c r="H2" s="118"/>
      <c r="I2" s="118"/>
    </row>
    <row r="3" spans="2:9" s="118" customFormat="1" ht="12.4" customHeight="1">
      <c r="B3" s="359" t="s">
        <v>246</v>
      </c>
      <c r="C3" s="359"/>
      <c r="D3" s="359"/>
      <c r="E3" s="359"/>
      <c r="G3" s="28"/>
    </row>
    <row r="4" spans="2:9">
      <c r="B4" s="359" t="s">
        <v>247</v>
      </c>
      <c r="C4" s="359"/>
      <c r="D4" s="359"/>
      <c r="E4" s="359"/>
      <c r="F4" s="118"/>
      <c r="G4" s="28"/>
      <c r="H4" s="118"/>
      <c r="I4" s="118"/>
    </row>
    <row r="6" spans="2:9" ht="76.5">
      <c r="B6" s="118"/>
      <c r="C6" s="223" t="s">
        <v>248</v>
      </c>
      <c r="D6" s="223" t="s">
        <v>249</v>
      </c>
      <c r="E6" s="246" t="s">
        <v>250</v>
      </c>
      <c r="F6" s="118"/>
      <c r="G6" s="118"/>
      <c r="H6" s="118"/>
      <c r="I6" s="118"/>
    </row>
    <row r="7" spans="2:9">
      <c r="B7" s="224" t="s">
        <v>124</v>
      </c>
      <c r="C7" s="225">
        <v>33.5</v>
      </c>
      <c r="D7" s="225">
        <v>31</v>
      </c>
      <c r="E7" s="225">
        <v>30</v>
      </c>
      <c r="F7" s="118"/>
      <c r="G7" s="194"/>
      <c r="H7" s="194"/>
      <c r="I7" s="194"/>
    </row>
    <row r="8" spans="2:9">
      <c r="B8" s="224" t="s">
        <v>161</v>
      </c>
      <c r="C8" s="226">
        <v>798500</v>
      </c>
      <c r="D8" s="226">
        <v>853500</v>
      </c>
      <c r="E8" s="226">
        <v>924000</v>
      </c>
      <c r="F8" s="118"/>
      <c r="G8" s="27"/>
      <c r="H8" s="27"/>
      <c r="I8" s="27"/>
    </row>
    <row r="9" spans="2:9">
      <c r="B9" s="224" t="s">
        <v>162</v>
      </c>
      <c r="C9" s="226">
        <v>690000</v>
      </c>
      <c r="D9" s="226">
        <v>664000</v>
      </c>
      <c r="E9" s="226">
        <v>595000</v>
      </c>
      <c r="F9" s="118"/>
      <c r="G9" s="27"/>
      <c r="H9" s="27"/>
      <c r="I9" s="27"/>
    </row>
    <row r="10" spans="2:9">
      <c r="B10" s="224" t="s">
        <v>163</v>
      </c>
      <c r="C10" s="226">
        <v>1959140</v>
      </c>
      <c r="D10" s="226">
        <v>2855026</v>
      </c>
      <c r="E10" s="226">
        <v>3969172</v>
      </c>
      <c r="F10" s="118"/>
      <c r="G10" s="27"/>
      <c r="H10" s="27"/>
      <c r="I10" s="27"/>
    </row>
    <row r="11" spans="2:9" ht="14.25">
      <c r="B11" s="227" t="s">
        <v>164</v>
      </c>
      <c r="C11" s="226">
        <v>362433.15499999997</v>
      </c>
      <c r="D11" s="226">
        <v>425228.15350000001</v>
      </c>
      <c r="E11" s="226">
        <v>490505.3725</v>
      </c>
      <c r="F11" s="118"/>
      <c r="G11" s="27"/>
      <c r="H11" s="27"/>
      <c r="I11" s="27"/>
    </row>
    <row r="12" spans="2:9">
      <c r="B12" s="228" t="s">
        <v>165</v>
      </c>
      <c r="C12" s="229">
        <f>SUM(C8:C11)</f>
        <v>3810073.1549999998</v>
      </c>
      <c r="D12" s="229">
        <f>SUM(D8:D11)</f>
        <v>4797754.1535</v>
      </c>
      <c r="E12" s="229">
        <f>SUM(E8:E11)</f>
        <v>5978677.3724999996</v>
      </c>
      <c r="F12" s="118"/>
      <c r="G12" s="27"/>
      <c r="H12" s="27"/>
      <c r="I12" s="27"/>
    </row>
    <row r="13" spans="2:9" ht="14.25">
      <c r="B13" s="224" t="s">
        <v>166</v>
      </c>
      <c r="C13" s="230">
        <f>6952/1.19</f>
        <v>5842.0168067226896</v>
      </c>
      <c r="D13" s="231">
        <f>7951/1.19</f>
        <v>6681.5126050420167</v>
      </c>
      <c r="E13" s="231">
        <f>9723/1.19</f>
        <v>8170.588235294118</v>
      </c>
      <c r="F13" s="118"/>
      <c r="G13" s="118"/>
      <c r="H13" s="187"/>
      <c r="I13" s="187"/>
    </row>
    <row r="14" spans="2:9">
      <c r="B14" s="232" t="s">
        <v>167</v>
      </c>
      <c r="C14" s="229">
        <f>(C13/25)*C7*1000</f>
        <v>7828302.521008404</v>
      </c>
      <c r="D14" s="229">
        <f>(D13/25)*D7*1000</f>
        <v>8285075.6302521005</v>
      </c>
      <c r="E14" s="229">
        <f t="shared" ref="E14" si="0">(E13/25)*E7*1000</f>
        <v>9804705.8823529407</v>
      </c>
      <c r="F14" s="118"/>
      <c r="G14" s="27"/>
      <c r="H14" s="118"/>
      <c r="I14" s="118"/>
    </row>
    <row r="15" spans="2:9">
      <c r="B15" s="232" t="s">
        <v>168</v>
      </c>
      <c r="C15" s="233">
        <f>C14-C12</f>
        <v>4018229.3660084042</v>
      </c>
      <c r="D15" s="233">
        <f>D14-D12</f>
        <v>3487321.4767521005</v>
      </c>
      <c r="E15" s="233">
        <f>E14-E12</f>
        <v>3826028.5098529411</v>
      </c>
      <c r="F15" s="118"/>
      <c r="G15" s="27"/>
      <c r="H15" s="118"/>
      <c r="I15" s="118"/>
    </row>
    <row r="16" spans="2:9">
      <c r="B16" s="108"/>
      <c r="C16" s="109"/>
      <c r="D16" s="109"/>
      <c r="E16" s="109"/>
      <c r="F16" s="118"/>
      <c r="G16" s="118"/>
      <c r="H16" s="118"/>
      <c r="I16" s="118"/>
    </row>
    <row r="17" spans="2:5" ht="26.25" customHeight="1">
      <c r="B17" s="351" t="s">
        <v>169</v>
      </c>
      <c r="C17" s="352"/>
      <c r="D17" s="352"/>
      <c r="E17" s="353"/>
    </row>
    <row r="18" spans="2:5">
      <c r="B18" s="356" t="s">
        <v>170</v>
      </c>
      <c r="C18" s="360" t="s">
        <v>171</v>
      </c>
      <c r="D18" s="361"/>
      <c r="E18" s="362"/>
    </row>
    <row r="19" spans="2:5">
      <c r="B19" s="357"/>
      <c r="C19" s="234">
        <v>4000</v>
      </c>
      <c r="D19" s="234">
        <v>6000</v>
      </c>
      <c r="E19" s="234">
        <v>8000</v>
      </c>
    </row>
    <row r="20" spans="2:5">
      <c r="B20" s="235">
        <v>25000</v>
      </c>
      <c r="C20" s="236">
        <f>+$B20*(C$19/25)-$C$12</f>
        <v>189926.8450000002</v>
      </c>
      <c r="D20" s="236">
        <f t="shared" ref="D20:E22" si="1">+$B20*(D$19/25)-$C$12</f>
        <v>2189926.8450000002</v>
      </c>
      <c r="E20" s="236">
        <f t="shared" si="1"/>
        <v>4189926.8450000002</v>
      </c>
    </row>
    <row r="21" spans="2:5">
      <c r="B21" s="235">
        <v>30000</v>
      </c>
      <c r="C21" s="236">
        <f t="shared" ref="C21:C22" si="2">+$B21*(C$19/25)-$C$12</f>
        <v>989926.8450000002</v>
      </c>
      <c r="D21" s="236">
        <f t="shared" si="1"/>
        <v>3389926.8450000002</v>
      </c>
      <c r="E21" s="236">
        <f t="shared" si="1"/>
        <v>5789926.8450000007</v>
      </c>
    </row>
    <row r="22" spans="2:5">
      <c r="B22" s="235">
        <v>35000</v>
      </c>
      <c r="C22" s="236">
        <f t="shared" si="2"/>
        <v>1789926.8450000002</v>
      </c>
      <c r="D22" s="236">
        <f t="shared" si="1"/>
        <v>4589926.8450000007</v>
      </c>
      <c r="E22" s="236">
        <f t="shared" si="1"/>
        <v>7389926.8450000007</v>
      </c>
    </row>
    <row r="23" spans="2:5">
      <c r="B23" s="112"/>
      <c r="C23" s="137"/>
      <c r="D23" s="137"/>
      <c r="E23" s="137"/>
    </row>
    <row r="24" spans="2:5" ht="15" customHeight="1">
      <c r="B24" s="351" t="s">
        <v>172</v>
      </c>
      <c r="C24" s="352"/>
      <c r="D24" s="352"/>
      <c r="E24" s="353"/>
    </row>
    <row r="25" spans="2:5">
      <c r="B25" s="119" t="s">
        <v>173</v>
      </c>
      <c r="C25" s="120">
        <f>+B20</f>
        <v>25000</v>
      </c>
      <c r="D25" s="120">
        <f>+B21</f>
        <v>30000</v>
      </c>
      <c r="E25" s="120">
        <f>+B22</f>
        <v>35000</v>
      </c>
    </row>
    <row r="26" spans="2:5">
      <c r="B26" s="237" t="s">
        <v>174</v>
      </c>
      <c r="C26" s="238">
        <f>($C12/C25)*25</f>
        <v>3810.073155</v>
      </c>
      <c r="D26" s="238">
        <f t="shared" ref="D26:E26" si="3">($C12/D25)*25</f>
        <v>3175.0609624999997</v>
      </c>
      <c r="E26" s="238">
        <f t="shared" si="3"/>
        <v>2721.4808249999996</v>
      </c>
    </row>
    <row r="27" spans="2:5">
      <c r="B27" s="110" t="s">
        <v>175</v>
      </c>
      <c r="C27" s="110"/>
      <c r="D27" s="110"/>
      <c r="E27" s="110"/>
    </row>
    <row r="28" spans="2:5">
      <c r="B28" s="111" t="s">
        <v>176</v>
      </c>
      <c r="C28" s="111"/>
      <c r="D28" s="111"/>
      <c r="E28" s="111"/>
    </row>
    <row r="29" spans="2:5">
      <c r="B29" s="350" t="s">
        <v>177</v>
      </c>
      <c r="C29" s="350"/>
      <c r="D29" s="350"/>
      <c r="E29" s="350"/>
    </row>
    <row r="30" spans="2:5" ht="26.25" customHeight="1">
      <c r="B30" s="354" t="s">
        <v>178</v>
      </c>
      <c r="C30" s="354"/>
      <c r="D30" s="354"/>
      <c r="E30" s="354"/>
    </row>
    <row r="31" spans="2:5">
      <c r="B31" s="355" t="s">
        <v>262</v>
      </c>
      <c r="C31" s="355"/>
      <c r="D31" s="355"/>
      <c r="E31" s="355"/>
    </row>
    <row r="32" spans="2:5">
      <c r="B32" s="350" t="s">
        <v>179</v>
      </c>
      <c r="C32" s="350"/>
      <c r="D32" s="350"/>
      <c r="E32" s="350"/>
    </row>
    <row r="33" spans="2:5">
      <c r="B33" s="350" t="s">
        <v>180</v>
      </c>
      <c r="C33" s="350"/>
      <c r="D33" s="350"/>
      <c r="E33" s="350"/>
    </row>
    <row r="34" spans="2:5">
      <c r="B34" s="350" t="s">
        <v>181</v>
      </c>
      <c r="C34" s="350"/>
      <c r="D34" s="350"/>
      <c r="E34" s="350"/>
    </row>
  </sheetData>
  <mergeCells count="13">
    <mergeCell ref="B18:B19"/>
    <mergeCell ref="B17:E17"/>
    <mergeCell ref="B2:E2"/>
    <mergeCell ref="B4:E4"/>
    <mergeCell ref="C18:E18"/>
    <mergeCell ref="B3:E3"/>
    <mergeCell ref="B33:E33"/>
    <mergeCell ref="B34:E34"/>
    <mergeCell ref="B24:E24"/>
    <mergeCell ref="B29:E29"/>
    <mergeCell ref="B30:E30"/>
    <mergeCell ref="B31:E31"/>
    <mergeCell ref="B32:E32"/>
  </mergeCells>
  <hyperlinks>
    <hyperlink ref="G2" location="Índice!A1" display="Volver al índice" xr:uid="{00000000-0004-0000-0E00-000000000000}"/>
  </hyperlinks>
  <printOptions horizontalCentered="1"/>
  <pageMargins left="0.70866141732283472" right="0.70866141732283472" top="0.74803149606299213" bottom="0.74803149606299213" header="0.31496062992125984" footer="0.31496062992125984"/>
  <pageSetup paperSize="122" scale="98"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pageSetUpPr fitToPage="1"/>
  </sheetPr>
  <dimension ref="B2:N36"/>
  <sheetViews>
    <sheetView view="pageBreakPreview" zoomScale="91" zoomScaleNormal="90" zoomScaleSheetLayoutView="91" workbookViewId="0"/>
  </sheetViews>
  <sheetFormatPr baseColWidth="10" defaultColWidth="10.85546875" defaultRowHeight="12.75"/>
  <cols>
    <col min="1" max="1" width="1.42578125" style="26" customWidth="1"/>
    <col min="2" max="2" width="13.85546875" style="26" customWidth="1"/>
    <col min="3" max="3" width="17.5703125" style="26" customWidth="1"/>
    <col min="4" max="4" width="11.7109375" style="26" customWidth="1"/>
    <col min="5" max="6" width="10.140625" style="26" customWidth="1"/>
    <col min="7" max="7" width="10.42578125" style="26" customWidth="1"/>
    <col min="8" max="8" width="11.28515625" style="26" customWidth="1"/>
    <col min="9" max="10" width="10.140625" style="26" customWidth="1"/>
    <col min="11" max="11" width="10" style="26" customWidth="1"/>
    <col min="12" max="12" width="2.140625" style="26" customWidth="1"/>
    <col min="13" max="13" width="10.85546875" style="86"/>
    <col min="14" max="16384" width="10.85546875" style="26"/>
  </cols>
  <sheetData>
    <row r="2" spans="2:14">
      <c r="B2" s="364" t="s">
        <v>182</v>
      </c>
      <c r="C2" s="364"/>
      <c r="D2" s="364"/>
      <c r="E2" s="364"/>
      <c r="F2" s="364"/>
      <c r="G2" s="364"/>
      <c r="H2" s="364"/>
      <c r="I2" s="364"/>
      <c r="J2" s="364"/>
      <c r="K2" s="364"/>
      <c r="L2" s="203"/>
      <c r="M2" s="160" t="s">
        <v>7</v>
      </c>
      <c r="N2" s="118"/>
    </row>
    <row r="3" spans="2:14">
      <c r="B3" s="203"/>
      <c r="C3" s="203"/>
      <c r="D3" s="203"/>
      <c r="E3" s="203"/>
      <c r="F3" s="203"/>
      <c r="G3" s="203"/>
      <c r="H3" s="203"/>
      <c r="I3" s="203"/>
      <c r="J3" s="203"/>
      <c r="K3" s="203"/>
      <c r="L3" s="203"/>
      <c r="M3" s="88"/>
      <c r="N3" s="118"/>
    </row>
    <row r="4" spans="2:14">
      <c r="B4" s="368" t="s">
        <v>183</v>
      </c>
      <c r="C4" s="368" t="s">
        <v>184</v>
      </c>
      <c r="D4" s="365" t="s">
        <v>185</v>
      </c>
      <c r="E4" s="366"/>
      <c r="F4" s="366"/>
      <c r="G4" s="367"/>
      <c r="H4" s="366" t="s">
        <v>186</v>
      </c>
      <c r="I4" s="366"/>
      <c r="J4" s="366"/>
      <c r="K4" s="367"/>
      <c r="L4" s="203"/>
      <c r="N4" s="118"/>
    </row>
    <row r="5" spans="2:14" ht="31.5" customHeight="1">
      <c r="B5" s="369"/>
      <c r="C5" s="369"/>
      <c r="D5" s="248">
        <v>2020</v>
      </c>
      <c r="E5" s="239" t="s">
        <v>265</v>
      </c>
      <c r="F5" s="239" t="s">
        <v>266</v>
      </c>
      <c r="G5" s="241" t="s">
        <v>187</v>
      </c>
      <c r="H5" s="250">
        <f>+D5</f>
        <v>2020</v>
      </c>
      <c r="I5" s="240" t="str">
        <f>+E5</f>
        <v>ene-ago 2020</v>
      </c>
      <c r="J5" s="240" t="str">
        <f>+F5</f>
        <v>ene-ago 2021</v>
      </c>
      <c r="K5" s="241" t="str">
        <f>+G5</f>
        <v>variación (%)</v>
      </c>
      <c r="L5" s="74"/>
      <c r="M5" s="94"/>
      <c r="N5" s="118"/>
    </row>
    <row r="6" spans="2:14" s="118" customFormat="1" ht="14.65" customHeight="1">
      <c r="B6" s="370" t="s">
        <v>188</v>
      </c>
      <c r="C6" s="251" t="s">
        <v>190</v>
      </c>
      <c r="D6" s="252">
        <v>327507.82</v>
      </c>
      <c r="E6" s="253">
        <v>105413.31</v>
      </c>
      <c r="F6" s="253">
        <v>105145.48</v>
      </c>
      <c r="G6" s="254">
        <v>-0.25407607445397939</v>
      </c>
      <c r="H6" s="253">
        <v>1090456.24</v>
      </c>
      <c r="I6" s="253">
        <v>374171</v>
      </c>
      <c r="J6" s="253">
        <v>344925.5</v>
      </c>
      <c r="K6" s="255">
        <v>-7.816078744745047</v>
      </c>
      <c r="L6" s="74"/>
      <c r="M6" s="94"/>
    </row>
    <row r="7" spans="2:14" s="118" customFormat="1" ht="15">
      <c r="B7" s="371"/>
      <c r="C7" s="256" t="s">
        <v>189</v>
      </c>
      <c r="D7" s="257">
        <v>99228.83</v>
      </c>
      <c r="E7" s="258">
        <v>63239.65</v>
      </c>
      <c r="F7" s="258">
        <v>0</v>
      </c>
      <c r="G7" s="259">
        <v>-100</v>
      </c>
      <c r="H7" s="258">
        <v>596587</v>
      </c>
      <c r="I7" s="258">
        <v>388287.8</v>
      </c>
      <c r="J7" s="258">
        <v>0</v>
      </c>
      <c r="K7" s="260">
        <v>-100</v>
      </c>
      <c r="L7" s="74"/>
      <c r="M7" s="94"/>
    </row>
    <row r="8" spans="2:14" s="118" customFormat="1" ht="15">
      <c r="B8" s="371"/>
      <c r="C8" s="256" t="s">
        <v>191</v>
      </c>
      <c r="D8" s="257">
        <v>22640.99</v>
      </c>
      <c r="E8" s="258">
        <v>10151.26</v>
      </c>
      <c r="F8" s="258">
        <v>0</v>
      </c>
      <c r="G8" s="259">
        <v>-100</v>
      </c>
      <c r="H8" s="258">
        <v>147201.75</v>
      </c>
      <c r="I8" s="258">
        <v>90452</v>
      </c>
      <c r="J8" s="258">
        <v>0</v>
      </c>
      <c r="K8" s="260">
        <v>-100</v>
      </c>
      <c r="L8" s="74"/>
      <c r="M8" s="94"/>
    </row>
    <row r="9" spans="2:14" s="118" customFormat="1" ht="15">
      <c r="B9" s="371"/>
      <c r="C9" s="256" t="s">
        <v>202</v>
      </c>
      <c r="D9" s="257">
        <v>9181.14</v>
      </c>
      <c r="E9" s="258">
        <v>0</v>
      </c>
      <c r="F9" s="258">
        <v>26819.29</v>
      </c>
      <c r="G9" s="259" t="s">
        <v>198</v>
      </c>
      <c r="H9" s="258">
        <v>47324.98</v>
      </c>
      <c r="I9" s="258">
        <v>0</v>
      </c>
      <c r="J9" s="258">
        <v>134151.51999999999</v>
      </c>
      <c r="K9" s="260" t="s">
        <v>198</v>
      </c>
      <c r="L9" s="74"/>
      <c r="M9" s="94"/>
    </row>
    <row r="10" spans="2:14" s="118" customFormat="1" ht="15">
      <c r="B10" s="371"/>
      <c r="C10" s="256" t="s">
        <v>194</v>
      </c>
      <c r="D10" s="257">
        <v>11800</v>
      </c>
      <c r="E10" s="258">
        <v>11800</v>
      </c>
      <c r="F10" s="258">
        <v>0</v>
      </c>
      <c r="G10" s="259">
        <v>-100</v>
      </c>
      <c r="H10" s="258">
        <v>23584.07</v>
      </c>
      <c r="I10" s="258">
        <v>23584.07</v>
      </c>
      <c r="J10" s="258">
        <v>0</v>
      </c>
      <c r="K10" s="260">
        <v>-100</v>
      </c>
      <c r="L10" s="74"/>
      <c r="M10" s="94"/>
    </row>
    <row r="11" spans="2:14" s="118" customFormat="1" ht="15">
      <c r="B11" s="371"/>
      <c r="C11" s="256" t="s">
        <v>192</v>
      </c>
      <c r="D11" s="257">
        <v>1680</v>
      </c>
      <c r="E11" s="258">
        <v>0</v>
      </c>
      <c r="F11" s="258">
        <v>2549</v>
      </c>
      <c r="G11" s="259" t="s">
        <v>198</v>
      </c>
      <c r="H11" s="258">
        <v>12915.6</v>
      </c>
      <c r="I11" s="258">
        <v>0</v>
      </c>
      <c r="J11" s="258">
        <v>20266.8</v>
      </c>
      <c r="K11" s="260" t="s">
        <v>198</v>
      </c>
      <c r="L11" s="74"/>
      <c r="M11" s="94"/>
    </row>
    <row r="12" spans="2:14" s="118" customFormat="1" ht="15">
      <c r="B12" s="371"/>
      <c r="C12" s="256" t="s">
        <v>196</v>
      </c>
      <c r="D12" s="257">
        <v>1360.8</v>
      </c>
      <c r="E12" s="258">
        <v>340.2</v>
      </c>
      <c r="F12" s="258">
        <v>0</v>
      </c>
      <c r="G12" s="259">
        <v>-100</v>
      </c>
      <c r="H12" s="258">
        <v>10332</v>
      </c>
      <c r="I12" s="258">
        <v>2772</v>
      </c>
      <c r="J12" s="258">
        <v>0</v>
      </c>
      <c r="K12" s="260">
        <v>-100</v>
      </c>
      <c r="L12" s="74"/>
      <c r="M12" s="94"/>
    </row>
    <row r="13" spans="2:14" s="118" customFormat="1" ht="15">
      <c r="B13" s="371"/>
      <c r="C13" s="256" t="s">
        <v>193</v>
      </c>
      <c r="D13" s="257">
        <v>1624</v>
      </c>
      <c r="E13" s="258">
        <v>1624</v>
      </c>
      <c r="F13" s="258">
        <v>0</v>
      </c>
      <c r="G13" s="259">
        <v>-100</v>
      </c>
      <c r="H13" s="258">
        <v>9390</v>
      </c>
      <c r="I13" s="258">
        <v>9390</v>
      </c>
      <c r="J13" s="258">
        <v>0</v>
      </c>
      <c r="K13" s="260">
        <v>-100</v>
      </c>
      <c r="L13" s="74"/>
      <c r="M13" s="94"/>
    </row>
    <row r="14" spans="2:14" s="118" customFormat="1" ht="15">
      <c r="B14" s="371"/>
      <c r="C14" s="256" t="s">
        <v>199</v>
      </c>
      <c r="D14" s="257">
        <v>26</v>
      </c>
      <c r="E14" s="258">
        <v>26</v>
      </c>
      <c r="F14" s="258">
        <v>0</v>
      </c>
      <c r="G14" s="259">
        <v>-100</v>
      </c>
      <c r="H14" s="258">
        <v>166.3</v>
      </c>
      <c r="I14" s="258">
        <v>166.3</v>
      </c>
      <c r="J14" s="258">
        <v>0</v>
      </c>
      <c r="K14" s="260">
        <v>-100</v>
      </c>
      <c r="L14" s="74"/>
      <c r="M14" s="94"/>
    </row>
    <row r="15" spans="2:14" s="118" customFormat="1" ht="15">
      <c r="B15" s="372"/>
      <c r="C15" s="261" t="s">
        <v>197</v>
      </c>
      <c r="D15" s="257">
        <v>5.5780000000000003</v>
      </c>
      <c r="E15" s="258">
        <v>5.5780000000000003</v>
      </c>
      <c r="F15" s="258">
        <v>0</v>
      </c>
      <c r="G15" s="259">
        <v>-100</v>
      </c>
      <c r="H15" s="258">
        <v>56.2</v>
      </c>
      <c r="I15" s="258">
        <v>56.2</v>
      </c>
      <c r="J15" s="258">
        <v>0</v>
      </c>
      <c r="K15" s="260">
        <v>-100</v>
      </c>
      <c r="L15" s="74"/>
      <c r="M15" s="94"/>
    </row>
    <row r="16" spans="2:14" s="118" customFormat="1" ht="15">
      <c r="B16" s="262" t="s">
        <v>200</v>
      </c>
      <c r="C16" s="263"/>
      <c r="D16" s="264">
        <v>475055.158</v>
      </c>
      <c r="E16" s="265">
        <v>192599.99800000002</v>
      </c>
      <c r="F16" s="265">
        <v>134513.76999999999</v>
      </c>
      <c r="G16" s="266">
        <v>-30.15899719791275</v>
      </c>
      <c r="H16" s="265">
        <v>1938014.14</v>
      </c>
      <c r="I16" s="265">
        <v>888879.37</v>
      </c>
      <c r="J16" s="265">
        <v>499343.81999999995</v>
      </c>
      <c r="K16" s="267">
        <v>-43.823218666892906</v>
      </c>
      <c r="L16" s="74"/>
      <c r="M16" s="94"/>
    </row>
    <row r="17" spans="2:13" s="118" customFormat="1" ht="14.65" customHeight="1">
      <c r="B17" s="370" t="s">
        <v>205</v>
      </c>
      <c r="C17" s="268" t="s">
        <v>202</v>
      </c>
      <c r="D17" s="269">
        <v>1531100</v>
      </c>
      <c r="E17" s="270">
        <v>1531100</v>
      </c>
      <c r="F17" s="270">
        <v>0</v>
      </c>
      <c r="G17" s="271">
        <v>-100</v>
      </c>
      <c r="H17" s="270">
        <v>606078.80000000005</v>
      </c>
      <c r="I17" s="270">
        <v>606078.80000000005</v>
      </c>
      <c r="J17" s="270">
        <v>0</v>
      </c>
      <c r="K17" s="272">
        <v>-100</v>
      </c>
      <c r="L17" s="74"/>
      <c r="M17" s="94"/>
    </row>
    <row r="18" spans="2:13" s="118" customFormat="1" ht="15">
      <c r="B18" s="371"/>
      <c r="C18" s="273" t="s">
        <v>190</v>
      </c>
      <c r="D18" s="257">
        <v>475570</v>
      </c>
      <c r="E18" s="258">
        <v>475570</v>
      </c>
      <c r="F18" s="258">
        <v>0</v>
      </c>
      <c r="G18" s="259">
        <v>-100</v>
      </c>
      <c r="H18" s="258">
        <v>194369.85</v>
      </c>
      <c r="I18" s="258">
        <v>194369.85</v>
      </c>
      <c r="J18" s="258">
        <v>0</v>
      </c>
      <c r="K18" s="260">
        <v>-100</v>
      </c>
      <c r="L18" s="74"/>
      <c r="M18" s="94"/>
    </row>
    <row r="19" spans="2:13" s="118" customFormat="1" ht="15">
      <c r="B19" s="372"/>
      <c r="C19" s="274" t="s">
        <v>189</v>
      </c>
      <c r="D19" s="257">
        <v>216200</v>
      </c>
      <c r="E19" s="258">
        <v>216200</v>
      </c>
      <c r="F19" s="258">
        <v>105040</v>
      </c>
      <c r="G19" s="259">
        <v>-51.415356151711379</v>
      </c>
      <c r="H19" s="258">
        <v>62643</v>
      </c>
      <c r="I19" s="258">
        <v>62643</v>
      </c>
      <c r="J19" s="258">
        <v>39854</v>
      </c>
      <c r="K19" s="260">
        <v>-36.379164471688775</v>
      </c>
      <c r="L19" s="74"/>
      <c r="M19" s="94"/>
    </row>
    <row r="20" spans="2:13" s="118" customFormat="1" ht="15">
      <c r="B20" s="262" t="s">
        <v>206</v>
      </c>
      <c r="C20" s="263"/>
      <c r="D20" s="264">
        <v>2222870</v>
      </c>
      <c r="E20" s="265">
        <v>2222870</v>
      </c>
      <c r="F20" s="265">
        <v>105040</v>
      </c>
      <c r="G20" s="266">
        <v>-95.274577460670216</v>
      </c>
      <c r="H20" s="265">
        <v>863091.65</v>
      </c>
      <c r="I20" s="265">
        <v>863091.65</v>
      </c>
      <c r="J20" s="265">
        <v>39854</v>
      </c>
      <c r="K20" s="267">
        <v>-95.382413907028294</v>
      </c>
      <c r="L20" s="74"/>
      <c r="M20" s="94"/>
    </row>
    <row r="21" spans="2:13" s="118" customFormat="1" ht="15">
      <c r="B21" s="370" t="s">
        <v>201</v>
      </c>
      <c r="C21" s="268" t="s">
        <v>202</v>
      </c>
      <c r="D21" s="269">
        <v>480500</v>
      </c>
      <c r="E21" s="270">
        <v>355500</v>
      </c>
      <c r="F21" s="270">
        <v>450000</v>
      </c>
      <c r="G21" s="271">
        <v>26.582278481012665</v>
      </c>
      <c r="H21" s="270">
        <v>486700</v>
      </c>
      <c r="I21" s="270">
        <v>356450</v>
      </c>
      <c r="J21" s="270">
        <v>459900</v>
      </c>
      <c r="K21" s="272">
        <v>29.022303268340586</v>
      </c>
      <c r="L21" s="74"/>
      <c r="M21" s="94"/>
    </row>
    <row r="22" spans="2:13" s="118" customFormat="1" ht="15">
      <c r="B22" s="371"/>
      <c r="C22" s="273" t="s">
        <v>203</v>
      </c>
      <c r="D22" s="257">
        <v>200250</v>
      </c>
      <c r="E22" s="258">
        <v>200250</v>
      </c>
      <c r="F22" s="258">
        <v>192000</v>
      </c>
      <c r="G22" s="259">
        <v>-4.1198501872659161</v>
      </c>
      <c r="H22" s="258">
        <v>218272.5</v>
      </c>
      <c r="I22" s="258">
        <v>218272.5</v>
      </c>
      <c r="J22" s="258">
        <v>207360</v>
      </c>
      <c r="K22" s="260">
        <v>-4.999484589217607</v>
      </c>
      <c r="L22" s="74"/>
      <c r="M22" s="94"/>
    </row>
    <row r="23" spans="2:13" s="118" customFormat="1" ht="15">
      <c r="B23" s="372"/>
      <c r="C23" s="274" t="s">
        <v>190</v>
      </c>
      <c r="D23" s="257">
        <v>25300</v>
      </c>
      <c r="E23" s="258">
        <v>25300</v>
      </c>
      <c r="F23" s="258">
        <v>0</v>
      </c>
      <c r="G23" s="259">
        <v>-100</v>
      </c>
      <c r="H23" s="258">
        <v>11000</v>
      </c>
      <c r="I23" s="258">
        <v>11000</v>
      </c>
      <c r="J23" s="258">
        <v>0</v>
      </c>
      <c r="K23" s="260">
        <v>-100</v>
      </c>
      <c r="L23" s="74"/>
      <c r="M23" s="94"/>
    </row>
    <row r="24" spans="2:13" s="118" customFormat="1" ht="15">
      <c r="B24" s="262" t="s">
        <v>204</v>
      </c>
      <c r="C24" s="263"/>
      <c r="D24" s="264">
        <v>706050</v>
      </c>
      <c r="E24" s="265">
        <v>581050</v>
      </c>
      <c r="F24" s="265">
        <v>642000</v>
      </c>
      <c r="G24" s="266">
        <v>10.489630840719389</v>
      </c>
      <c r="H24" s="265">
        <v>715972.5</v>
      </c>
      <c r="I24" s="265">
        <v>585722.5</v>
      </c>
      <c r="J24" s="265">
        <v>667260</v>
      </c>
      <c r="K24" s="267">
        <v>13.920841354054181</v>
      </c>
      <c r="L24" s="74"/>
      <c r="M24" s="94"/>
    </row>
    <row r="25" spans="2:13" s="118" customFormat="1" ht="30">
      <c r="B25" s="300" t="s">
        <v>215</v>
      </c>
      <c r="C25" s="276" t="s">
        <v>189</v>
      </c>
      <c r="D25" s="269">
        <v>72900</v>
      </c>
      <c r="E25" s="270">
        <v>72900</v>
      </c>
      <c r="F25" s="270">
        <v>0</v>
      </c>
      <c r="G25" s="271">
        <v>-100</v>
      </c>
      <c r="H25" s="270">
        <v>80190</v>
      </c>
      <c r="I25" s="270">
        <v>80190</v>
      </c>
      <c r="J25" s="270">
        <v>0</v>
      </c>
      <c r="K25" s="272">
        <v>-100</v>
      </c>
      <c r="L25" s="74"/>
      <c r="M25" s="94"/>
    </row>
    <row r="26" spans="2:13" s="118" customFormat="1" ht="15">
      <c r="B26" s="262" t="s">
        <v>216</v>
      </c>
      <c r="C26" s="263"/>
      <c r="D26" s="264">
        <v>72900</v>
      </c>
      <c r="E26" s="265">
        <v>72900</v>
      </c>
      <c r="F26" s="265">
        <v>0</v>
      </c>
      <c r="G26" s="266">
        <v>-100</v>
      </c>
      <c r="H26" s="265">
        <v>80190</v>
      </c>
      <c r="I26" s="265">
        <v>80190</v>
      </c>
      <c r="J26" s="265">
        <v>0</v>
      </c>
      <c r="K26" s="267">
        <v>-100</v>
      </c>
      <c r="L26" s="74"/>
      <c r="M26" s="94"/>
    </row>
    <row r="27" spans="2:13" s="118" customFormat="1" ht="15">
      <c r="B27" s="275" t="s">
        <v>209</v>
      </c>
      <c r="C27" s="276" t="s">
        <v>210</v>
      </c>
      <c r="D27" s="269">
        <v>20505</v>
      </c>
      <c r="E27" s="270">
        <v>15125</v>
      </c>
      <c r="F27" s="270">
        <v>8990</v>
      </c>
      <c r="G27" s="271">
        <v>-40.561983471074385</v>
      </c>
      <c r="H27" s="270">
        <v>73885</v>
      </c>
      <c r="I27" s="270">
        <v>55538</v>
      </c>
      <c r="J27" s="270">
        <v>35651.839999999997</v>
      </c>
      <c r="K27" s="272">
        <v>-35.806402823292174</v>
      </c>
      <c r="L27" s="74"/>
      <c r="M27" s="94"/>
    </row>
    <row r="28" spans="2:13" s="118" customFormat="1" ht="15">
      <c r="B28" s="262" t="s">
        <v>212</v>
      </c>
      <c r="C28" s="263"/>
      <c r="D28" s="264">
        <v>20505</v>
      </c>
      <c r="E28" s="265">
        <v>15125</v>
      </c>
      <c r="F28" s="265">
        <v>8990</v>
      </c>
      <c r="G28" s="266">
        <v>-40.561983471074385</v>
      </c>
      <c r="H28" s="265">
        <v>73885</v>
      </c>
      <c r="I28" s="265">
        <v>55538</v>
      </c>
      <c r="J28" s="265">
        <v>35651.839999999997</v>
      </c>
      <c r="K28" s="267">
        <v>-35.806402823292174</v>
      </c>
      <c r="L28" s="74"/>
      <c r="M28" s="94"/>
    </row>
    <row r="29" spans="2:13" s="118" customFormat="1" ht="15">
      <c r="B29" s="275" t="s">
        <v>217</v>
      </c>
      <c r="C29" s="276" t="s">
        <v>245</v>
      </c>
      <c r="D29" s="269">
        <v>28655</v>
      </c>
      <c r="E29" s="270">
        <v>0</v>
      </c>
      <c r="F29" s="270">
        <v>34310</v>
      </c>
      <c r="G29" s="271" t="s">
        <v>198</v>
      </c>
      <c r="H29" s="270">
        <v>15660</v>
      </c>
      <c r="I29" s="270">
        <v>0</v>
      </c>
      <c r="J29" s="270">
        <v>22233.200000000001</v>
      </c>
      <c r="K29" s="272" t="s">
        <v>198</v>
      </c>
      <c r="L29" s="74"/>
      <c r="M29" s="94"/>
    </row>
    <row r="30" spans="2:13" s="118" customFormat="1" ht="15">
      <c r="B30" s="262" t="s">
        <v>218</v>
      </c>
      <c r="C30" s="263"/>
      <c r="D30" s="264">
        <v>28655</v>
      </c>
      <c r="E30" s="265">
        <v>0</v>
      </c>
      <c r="F30" s="265">
        <v>34310</v>
      </c>
      <c r="G30" s="266" t="s">
        <v>198</v>
      </c>
      <c r="H30" s="265">
        <v>15660</v>
      </c>
      <c r="I30" s="265">
        <v>0</v>
      </c>
      <c r="J30" s="265">
        <v>22233.200000000001</v>
      </c>
      <c r="K30" s="267" t="s">
        <v>198</v>
      </c>
      <c r="L30" s="74"/>
      <c r="M30" s="94"/>
    </row>
    <row r="31" spans="2:13" s="118" customFormat="1" ht="15">
      <c r="B31" s="275" t="s">
        <v>213</v>
      </c>
      <c r="C31" s="276" t="s">
        <v>190</v>
      </c>
      <c r="D31" s="269">
        <v>2004</v>
      </c>
      <c r="E31" s="270">
        <v>2004</v>
      </c>
      <c r="F31" s="270">
        <v>0</v>
      </c>
      <c r="G31" s="271">
        <v>-100</v>
      </c>
      <c r="H31" s="270">
        <v>2805.6</v>
      </c>
      <c r="I31" s="270">
        <v>2805.6</v>
      </c>
      <c r="J31" s="270">
        <v>0</v>
      </c>
      <c r="K31" s="272">
        <v>-100</v>
      </c>
      <c r="L31" s="74"/>
      <c r="M31" s="94"/>
    </row>
    <row r="32" spans="2:13" s="118" customFormat="1" ht="15">
      <c r="B32" s="262" t="s">
        <v>214</v>
      </c>
      <c r="C32" s="263"/>
      <c r="D32" s="264">
        <v>2004</v>
      </c>
      <c r="E32" s="265">
        <v>2004</v>
      </c>
      <c r="F32" s="265">
        <v>0</v>
      </c>
      <c r="G32" s="266">
        <v>-100</v>
      </c>
      <c r="H32" s="265">
        <v>2805.6</v>
      </c>
      <c r="I32" s="265">
        <v>2805.6</v>
      </c>
      <c r="J32" s="265">
        <v>0</v>
      </c>
      <c r="K32" s="267">
        <v>-100</v>
      </c>
      <c r="L32" s="74"/>
      <c r="M32" s="94"/>
    </row>
    <row r="33" spans="2:13" s="118" customFormat="1" ht="15">
      <c r="B33" s="275" t="s">
        <v>219</v>
      </c>
      <c r="C33" s="276" t="s">
        <v>194</v>
      </c>
      <c r="D33" s="269">
        <v>23.22</v>
      </c>
      <c r="E33" s="270">
        <v>0</v>
      </c>
      <c r="F33" s="270">
        <v>0</v>
      </c>
      <c r="G33" s="271" t="s">
        <v>198</v>
      </c>
      <c r="H33" s="270">
        <v>66.31</v>
      </c>
      <c r="I33" s="270">
        <v>0</v>
      </c>
      <c r="J33" s="270">
        <v>0</v>
      </c>
      <c r="K33" s="272" t="s">
        <v>198</v>
      </c>
      <c r="L33" s="74"/>
      <c r="M33" s="94"/>
    </row>
    <row r="34" spans="2:13" s="118" customFormat="1" ht="15">
      <c r="B34" s="262" t="s">
        <v>220</v>
      </c>
      <c r="C34" s="263"/>
      <c r="D34" s="264">
        <v>23.22</v>
      </c>
      <c r="E34" s="265">
        <v>0</v>
      </c>
      <c r="F34" s="265">
        <v>0</v>
      </c>
      <c r="G34" s="266" t="s">
        <v>198</v>
      </c>
      <c r="H34" s="265">
        <v>66.31</v>
      </c>
      <c r="I34" s="265">
        <v>0</v>
      </c>
      <c r="J34" s="265">
        <v>0</v>
      </c>
      <c r="K34" s="267" t="s">
        <v>198</v>
      </c>
      <c r="L34" s="74"/>
      <c r="M34" s="94"/>
    </row>
    <row r="35" spans="2:13" s="118" customFormat="1" ht="15">
      <c r="B35" s="277" t="s">
        <v>221</v>
      </c>
      <c r="C35" s="278"/>
      <c r="D35" s="279">
        <v>3528062.3780000005</v>
      </c>
      <c r="E35" s="280">
        <v>3086548.9980000001</v>
      </c>
      <c r="F35" s="280">
        <v>924853.77</v>
      </c>
      <c r="G35" s="281">
        <v>-70.035992605356981</v>
      </c>
      <c r="H35" s="280">
        <v>3689685.2000000007</v>
      </c>
      <c r="I35" s="280">
        <v>2476227.12</v>
      </c>
      <c r="J35" s="280">
        <v>1264342.8600000001</v>
      </c>
      <c r="K35" s="282">
        <v>-48.940755482881549</v>
      </c>
      <c r="L35" s="74"/>
      <c r="M35" s="94"/>
    </row>
    <row r="36" spans="2:13">
      <c r="B36" s="363" t="s">
        <v>222</v>
      </c>
      <c r="C36" s="363"/>
      <c r="D36" s="363"/>
      <c r="E36" s="363"/>
      <c r="F36" s="363"/>
      <c r="G36" s="363"/>
      <c r="H36" s="363"/>
      <c r="I36" s="363"/>
      <c r="J36" s="363"/>
      <c r="K36" s="363"/>
    </row>
  </sheetData>
  <mergeCells count="9">
    <mergeCell ref="B36:K36"/>
    <mergeCell ref="B2:K2"/>
    <mergeCell ref="D4:G4"/>
    <mergeCell ref="H4:K4"/>
    <mergeCell ref="B4:B5"/>
    <mergeCell ref="C4:C5"/>
    <mergeCell ref="B6:B15"/>
    <mergeCell ref="B17:B19"/>
    <mergeCell ref="B21:B23"/>
  </mergeCells>
  <hyperlinks>
    <hyperlink ref="M2" location="Índice!A1" display="Volver al índice" xr:uid="{00000000-0004-0000-0F00-000000000000}"/>
  </hyperlinks>
  <printOptions horizontalCentered="1"/>
  <pageMargins left="0.70866141732283472" right="0.70866141732283472" top="0.74803149606299213" bottom="0.74803149606299213" header="0.31496062992125984" footer="0.31496062992125984"/>
  <pageSetup paperSize="122" scale="76" orientation="portrait"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pageSetUpPr fitToPage="1"/>
  </sheetPr>
  <dimension ref="B2:M99"/>
  <sheetViews>
    <sheetView view="pageBreakPreview" zoomScale="90" zoomScaleNormal="90" zoomScaleSheetLayoutView="90" workbookViewId="0"/>
  </sheetViews>
  <sheetFormatPr baseColWidth="10" defaultColWidth="10.85546875" defaultRowHeight="12.75"/>
  <cols>
    <col min="1" max="1" width="1.42578125" style="26" customWidth="1"/>
    <col min="2" max="2" width="18" style="26" customWidth="1"/>
    <col min="3" max="3" width="17.42578125" style="26" customWidth="1"/>
    <col min="4" max="11" width="11.140625" style="26" customWidth="1"/>
    <col min="12" max="12" width="2.85546875" style="26" customWidth="1"/>
    <col min="13" max="13" width="13.42578125" style="26" bestFit="1" customWidth="1"/>
    <col min="14" max="16384" width="10.85546875" style="26"/>
  </cols>
  <sheetData>
    <row r="2" spans="2:13">
      <c r="B2" s="364" t="s">
        <v>223</v>
      </c>
      <c r="C2" s="364"/>
      <c r="D2" s="364"/>
      <c r="E2" s="364"/>
      <c r="F2" s="364"/>
      <c r="G2" s="364"/>
      <c r="H2" s="364"/>
      <c r="I2" s="364"/>
      <c r="J2" s="364"/>
      <c r="K2" s="364"/>
      <c r="L2" s="203"/>
      <c r="M2" s="160" t="s">
        <v>7</v>
      </c>
    </row>
    <row r="3" spans="2:13">
      <c r="B3" s="203"/>
      <c r="C3" s="203"/>
      <c r="D3" s="203"/>
      <c r="E3" s="203"/>
      <c r="F3" s="203"/>
      <c r="G3" s="203"/>
      <c r="H3" s="203"/>
      <c r="I3" s="203"/>
      <c r="J3" s="203"/>
      <c r="K3" s="203"/>
      <c r="L3" s="203"/>
      <c r="M3" s="28"/>
    </row>
    <row r="4" spans="2:13">
      <c r="B4" s="374" t="s">
        <v>183</v>
      </c>
      <c r="C4" s="374" t="s">
        <v>184</v>
      </c>
      <c r="D4" s="365" t="s">
        <v>185</v>
      </c>
      <c r="E4" s="366"/>
      <c r="F4" s="366"/>
      <c r="G4" s="367"/>
      <c r="H4" s="365" t="s">
        <v>224</v>
      </c>
      <c r="I4" s="366"/>
      <c r="J4" s="366"/>
      <c r="K4" s="367"/>
      <c r="L4" s="203"/>
      <c r="M4" s="118"/>
    </row>
    <row r="5" spans="2:13" ht="25.5">
      <c r="B5" s="375"/>
      <c r="C5" s="375"/>
      <c r="D5" s="249">
        <f>+export!D5</f>
        <v>2020</v>
      </c>
      <c r="E5" s="209" t="str">
        <f>+export!E5</f>
        <v>ene-ago 2020</v>
      </c>
      <c r="F5" s="209" t="str">
        <f>+export!F5</f>
        <v>ene-ago 2021</v>
      </c>
      <c r="G5" s="210" t="str">
        <f>+export!G5</f>
        <v>variación (%)</v>
      </c>
      <c r="H5" s="249">
        <f>+export!H5</f>
        <v>2020</v>
      </c>
      <c r="I5" s="211" t="str">
        <f>+export!I5</f>
        <v>ene-ago 2020</v>
      </c>
      <c r="J5" s="211" t="str">
        <f>+export!J5</f>
        <v>ene-ago 2021</v>
      </c>
      <c r="K5" s="242" t="str">
        <f>+export!K5</f>
        <v>variación (%)</v>
      </c>
      <c r="L5" s="74"/>
      <c r="M5" s="118"/>
    </row>
    <row r="6" spans="2:13" ht="15" customHeight="1">
      <c r="B6" s="370" t="s">
        <v>215</v>
      </c>
      <c r="C6" s="283" t="s">
        <v>225</v>
      </c>
      <c r="D6" s="252">
        <v>55363787.201700002</v>
      </c>
      <c r="E6" s="253">
        <v>32065174.140000001</v>
      </c>
      <c r="F6" s="253">
        <v>49122092.023999996</v>
      </c>
      <c r="G6" s="255">
        <v>53.194527525494337</v>
      </c>
      <c r="H6" s="253">
        <v>41395256.789999999</v>
      </c>
      <c r="I6" s="253">
        <v>22648721.210000001</v>
      </c>
      <c r="J6" s="253">
        <v>38545834.469999999</v>
      </c>
      <c r="K6" s="255">
        <v>70.189893339236335</v>
      </c>
      <c r="L6" s="118"/>
      <c r="M6" s="190"/>
    </row>
    <row r="7" spans="2:13" ht="15">
      <c r="B7" s="371"/>
      <c r="C7" s="284" t="s">
        <v>226</v>
      </c>
      <c r="D7" s="257">
        <v>15241619.810000001</v>
      </c>
      <c r="E7" s="258">
        <v>9492194.0999999996</v>
      </c>
      <c r="F7" s="258">
        <v>14506328.4001</v>
      </c>
      <c r="G7" s="260">
        <v>52.823764951245586</v>
      </c>
      <c r="H7" s="258">
        <v>12723474.02</v>
      </c>
      <c r="I7" s="258">
        <v>8028967.7400000002</v>
      </c>
      <c r="J7" s="258">
        <v>12352761.02</v>
      </c>
      <c r="K7" s="260">
        <v>53.852418144103773</v>
      </c>
      <c r="L7" s="118"/>
      <c r="M7" s="118"/>
    </row>
    <row r="8" spans="2:13" ht="15">
      <c r="B8" s="371"/>
      <c r="C8" s="284" t="s">
        <v>189</v>
      </c>
      <c r="D8" s="257">
        <v>5685616.9463999998</v>
      </c>
      <c r="E8" s="258">
        <v>2364055.8002999998</v>
      </c>
      <c r="F8" s="258">
        <v>7748748.5684000002</v>
      </c>
      <c r="G8" s="260">
        <v>227.77350549071983</v>
      </c>
      <c r="H8" s="258">
        <v>5610465.2300000004</v>
      </c>
      <c r="I8" s="258">
        <v>2474094.7799999998</v>
      </c>
      <c r="J8" s="258">
        <v>7672722.0800000001</v>
      </c>
      <c r="K8" s="260">
        <v>210.12239878700206</v>
      </c>
      <c r="L8" s="118"/>
      <c r="M8" s="118"/>
    </row>
    <row r="9" spans="2:13" ht="15">
      <c r="B9" s="371"/>
      <c r="C9" s="284" t="s">
        <v>199</v>
      </c>
      <c r="D9" s="257">
        <v>7656759</v>
      </c>
      <c r="E9" s="258">
        <v>4505170</v>
      </c>
      <c r="F9" s="258">
        <v>8036853</v>
      </c>
      <c r="G9" s="260">
        <v>78.391780998275308</v>
      </c>
      <c r="H9" s="258">
        <v>5126549.21</v>
      </c>
      <c r="I9" s="258">
        <v>2811006.11</v>
      </c>
      <c r="J9" s="258">
        <v>6358521.6799999997</v>
      </c>
      <c r="K9" s="260">
        <v>126.20091992613989</v>
      </c>
      <c r="L9" s="118"/>
      <c r="M9" s="118"/>
    </row>
    <row r="10" spans="2:13" ht="15">
      <c r="B10" s="371"/>
      <c r="C10" s="284" t="s">
        <v>227</v>
      </c>
      <c r="D10" s="257">
        <v>2939302.5</v>
      </c>
      <c r="E10" s="258">
        <v>1282050</v>
      </c>
      <c r="F10" s="258">
        <v>2610856.66</v>
      </c>
      <c r="G10" s="260">
        <v>103.64702312702315</v>
      </c>
      <c r="H10" s="258">
        <v>3070735.63</v>
      </c>
      <c r="I10" s="258">
        <v>1336366.45</v>
      </c>
      <c r="J10" s="258">
        <v>2745850.65</v>
      </c>
      <c r="K10" s="260">
        <v>105.47138473881921</v>
      </c>
      <c r="L10" s="118"/>
      <c r="M10" s="118"/>
    </row>
    <row r="11" spans="2:13" ht="15">
      <c r="B11" s="371"/>
      <c r="C11" s="284" t="s">
        <v>194</v>
      </c>
      <c r="D11" s="257">
        <v>797189.16139999998</v>
      </c>
      <c r="E11" s="258">
        <v>452576.71019999997</v>
      </c>
      <c r="F11" s="258">
        <v>598723.14839999995</v>
      </c>
      <c r="G11" s="260">
        <v>32.292081078457578</v>
      </c>
      <c r="H11" s="258">
        <v>1198723.1599999999</v>
      </c>
      <c r="I11" s="258">
        <v>656669.68000000005</v>
      </c>
      <c r="J11" s="258">
        <v>928248.99</v>
      </c>
      <c r="K11" s="260">
        <v>41.35706554930325</v>
      </c>
      <c r="L11" s="118"/>
      <c r="M11" s="118"/>
    </row>
    <row r="12" spans="2:13" ht="15">
      <c r="B12" s="371"/>
      <c r="C12" s="284" t="s">
        <v>230</v>
      </c>
      <c r="D12" s="257">
        <v>75600</v>
      </c>
      <c r="E12" s="258">
        <v>50400</v>
      </c>
      <c r="F12" s="258">
        <v>25200</v>
      </c>
      <c r="G12" s="260">
        <v>-50</v>
      </c>
      <c r="H12" s="258">
        <v>58968</v>
      </c>
      <c r="I12" s="258">
        <v>38304</v>
      </c>
      <c r="J12" s="258">
        <v>19026</v>
      </c>
      <c r="K12" s="260">
        <v>-50.328947368421048</v>
      </c>
      <c r="L12" s="118"/>
      <c r="M12" s="118"/>
    </row>
    <row r="13" spans="2:13" ht="15">
      <c r="B13" s="371"/>
      <c r="C13" s="284" t="s">
        <v>232</v>
      </c>
      <c r="D13" s="257">
        <v>50400</v>
      </c>
      <c r="E13" s="258">
        <v>25200</v>
      </c>
      <c r="F13" s="258">
        <v>97971</v>
      </c>
      <c r="G13" s="260">
        <v>288.77380952380952</v>
      </c>
      <c r="H13" s="258">
        <v>38688.300000000003</v>
      </c>
      <c r="I13" s="258">
        <v>19032.48</v>
      </c>
      <c r="J13" s="258">
        <v>85968.68</v>
      </c>
      <c r="K13" s="260">
        <v>351.69457684968012</v>
      </c>
      <c r="L13" s="118"/>
      <c r="M13" s="118"/>
    </row>
    <row r="14" spans="2:13" ht="15">
      <c r="B14" s="371"/>
      <c r="C14" s="284" t="s">
        <v>231</v>
      </c>
      <c r="D14" s="257">
        <v>25503.0576</v>
      </c>
      <c r="E14" s="258">
        <v>17330.0576</v>
      </c>
      <c r="F14" s="258">
        <v>17122.73</v>
      </c>
      <c r="G14" s="260">
        <v>-1.1963468603820471</v>
      </c>
      <c r="H14" s="258">
        <v>21843.19</v>
      </c>
      <c r="I14" s="258">
        <v>14811.57</v>
      </c>
      <c r="J14" s="258">
        <v>21179.040000000001</v>
      </c>
      <c r="K14" s="260">
        <v>42.989838349344467</v>
      </c>
      <c r="L14" s="118"/>
      <c r="M14" s="118"/>
    </row>
    <row r="15" spans="2:13" ht="15">
      <c r="B15" s="371"/>
      <c r="C15" s="284" t="s">
        <v>233</v>
      </c>
      <c r="D15" s="257">
        <v>9193</v>
      </c>
      <c r="E15" s="258">
        <v>2979.4</v>
      </c>
      <c r="F15" s="258">
        <v>2690.2611000000002</v>
      </c>
      <c r="G15" s="260">
        <v>-9.7046015976371081</v>
      </c>
      <c r="H15" s="258">
        <v>21705.96</v>
      </c>
      <c r="I15" s="258">
        <v>6151.06</v>
      </c>
      <c r="J15" s="258">
        <v>6542.17</v>
      </c>
      <c r="K15" s="260">
        <v>6.3584162729675819</v>
      </c>
      <c r="L15" s="118"/>
      <c r="M15" s="118"/>
    </row>
    <row r="16" spans="2:13" ht="15">
      <c r="B16" s="371"/>
      <c r="C16" s="284" t="s">
        <v>193</v>
      </c>
      <c r="D16" s="257">
        <v>11613.67</v>
      </c>
      <c r="E16" s="258">
        <v>9758.67</v>
      </c>
      <c r="F16" s="258">
        <v>15287</v>
      </c>
      <c r="G16" s="260">
        <v>56.650445193863504</v>
      </c>
      <c r="H16" s="258">
        <v>21180.07</v>
      </c>
      <c r="I16" s="258">
        <v>16410.47</v>
      </c>
      <c r="J16" s="258">
        <v>37040.85</v>
      </c>
      <c r="K16" s="260">
        <v>125.71474186906282</v>
      </c>
      <c r="L16" s="118"/>
      <c r="M16" s="118"/>
    </row>
    <row r="17" spans="2:13" ht="15">
      <c r="B17" s="371"/>
      <c r="C17" s="284" t="s">
        <v>234</v>
      </c>
      <c r="D17" s="257">
        <v>500</v>
      </c>
      <c r="E17" s="258">
        <v>500</v>
      </c>
      <c r="F17" s="258">
        <v>0</v>
      </c>
      <c r="G17" s="260">
        <v>-100</v>
      </c>
      <c r="H17" s="258">
        <v>1620.15</v>
      </c>
      <c r="I17" s="258">
        <v>1620.15</v>
      </c>
      <c r="J17" s="258">
        <v>0</v>
      </c>
      <c r="K17" s="260">
        <v>-100</v>
      </c>
      <c r="L17" s="118"/>
      <c r="M17" s="118"/>
    </row>
    <row r="18" spans="2:13" ht="15">
      <c r="B18" s="371"/>
      <c r="C18" s="284" t="s">
        <v>195</v>
      </c>
      <c r="D18" s="257">
        <v>56.8</v>
      </c>
      <c r="E18" s="258">
        <v>56.8</v>
      </c>
      <c r="F18" s="258">
        <v>0</v>
      </c>
      <c r="G18" s="260">
        <v>-100</v>
      </c>
      <c r="H18" s="258">
        <v>457.08</v>
      </c>
      <c r="I18" s="258">
        <v>457.08</v>
      </c>
      <c r="J18" s="258">
        <v>0</v>
      </c>
      <c r="K18" s="260">
        <v>-100</v>
      </c>
      <c r="L18" s="118"/>
      <c r="M18" s="118"/>
    </row>
    <row r="19" spans="2:13" s="118" customFormat="1" ht="15">
      <c r="B19" s="371"/>
      <c r="C19" s="284" t="s">
        <v>190</v>
      </c>
      <c r="D19" s="257">
        <v>0</v>
      </c>
      <c r="E19" s="258">
        <v>0</v>
      </c>
      <c r="F19" s="258">
        <v>23328</v>
      </c>
      <c r="G19" s="260" t="s">
        <v>198</v>
      </c>
      <c r="H19" s="258">
        <v>0</v>
      </c>
      <c r="I19" s="258">
        <v>0</v>
      </c>
      <c r="J19" s="258">
        <v>27911.53</v>
      </c>
      <c r="K19" s="260" t="s">
        <v>198</v>
      </c>
    </row>
    <row r="20" spans="2:13" ht="15">
      <c r="B20" s="371"/>
      <c r="C20" s="284" t="s">
        <v>229</v>
      </c>
      <c r="D20" s="257">
        <v>0</v>
      </c>
      <c r="E20" s="258">
        <v>0</v>
      </c>
      <c r="F20" s="258">
        <v>68328</v>
      </c>
      <c r="G20" s="260" t="s">
        <v>198</v>
      </c>
      <c r="H20" s="258">
        <v>0</v>
      </c>
      <c r="I20" s="258">
        <v>0</v>
      </c>
      <c r="J20" s="258">
        <v>74417.149999999994</v>
      </c>
      <c r="K20" s="260" t="s">
        <v>198</v>
      </c>
      <c r="L20" s="118"/>
      <c r="M20" s="190"/>
    </row>
    <row r="21" spans="2:13" ht="14.65" customHeight="1">
      <c r="B21" s="371"/>
      <c r="C21" s="284" t="s">
        <v>263</v>
      </c>
      <c r="D21" s="257">
        <v>0</v>
      </c>
      <c r="E21" s="258">
        <v>0</v>
      </c>
      <c r="F21" s="258">
        <v>24115.5</v>
      </c>
      <c r="G21" s="260" t="s">
        <v>198</v>
      </c>
      <c r="H21" s="258">
        <v>0</v>
      </c>
      <c r="I21" s="258">
        <v>0</v>
      </c>
      <c r="J21" s="258">
        <v>21374.93</v>
      </c>
      <c r="K21" s="260" t="s">
        <v>198</v>
      </c>
      <c r="L21" s="118"/>
      <c r="M21" s="118"/>
    </row>
    <row r="22" spans="2:13" ht="15" customHeight="1">
      <c r="B22" s="372"/>
      <c r="C22" s="284" t="s">
        <v>202</v>
      </c>
      <c r="D22" s="285">
        <v>0</v>
      </c>
      <c r="E22" s="286">
        <v>0</v>
      </c>
      <c r="F22" s="286">
        <v>20452</v>
      </c>
      <c r="G22" s="287" t="s">
        <v>198</v>
      </c>
      <c r="H22" s="286">
        <v>0</v>
      </c>
      <c r="I22" s="286">
        <v>0</v>
      </c>
      <c r="J22" s="286">
        <v>22170.41</v>
      </c>
      <c r="K22" s="287" t="s">
        <v>198</v>
      </c>
      <c r="L22" s="118"/>
      <c r="M22" s="190"/>
    </row>
    <row r="23" spans="2:13" ht="14.65" customHeight="1">
      <c r="B23" s="288" t="s">
        <v>216</v>
      </c>
      <c r="C23" s="289"/>
      <c r="D23" s="290">
        <v>87857141.147100016</v>
      </c>
      <c r="E23" s="291">
        <v>50267445.678099997</v>
      </c>
      <c r="F23" s="291">
        <v>82918096.291999981</v>
      </c>
      <c r="G23" s="292">
        <v>64.953868599145622</v>
      </c>
      <c r="H23" s="291">
        <v>69289666.789999992</v>
      </c>
      <c r="I23" s="291">
        <v>38052612.779999994</v>
      </c>
      <c r="J23" s="291">
        <v>68919569.650000006</v>
      </c>
      <c r="K23" s="293">
        <v>81.116524240940763</v>
      </c>
      <c r="L23" s="118"/>
      <c r="M23" s="190"/>
    </row>
    <row r="24" spans="2:13" ht="14.65" customHeight="1">
      <c r="B24" s="376" t="s">
        <v>188</v>
      </c>
      <c r="C24" s="283" t="s">
        <v>227</v>
      </c>
      <c r="D24" s="269">
        <v>1558415.55</v>
      </c>
      <c r="E24" s="270">
        <v>910915.55</v>
      </c>
      <c r="F24" s="270">
        <v>470788</v>
      </c>
      <c r="G24" s="272">
        <v>-48.317053101135443</v>
      </c>
      <c r="H24" s="270">
        <v>2809842.49</v>
      </c>
      <c r="I24" s="270">
        <v>1680693.92</v>
      </c>
      <c r="J24" s="270">
        <v>723289</v>
      </c>
      <c r="K24" s="294">
        <v>-56.964858895901763</v>
      </c>
      <c r="L24" s="118"/>
      <c r="M24" s="118"/>
    </row>
    <row r="25" spans="2:13" ht="14.65" customHeight="1">
      <c r="B25" s="377"/>
      <c r="C25" s="284" t="s">
        <v>226</v>
      </c>
      <c r="D25" s="257">
        <v>2025716</v>
      </c>
      <c r="E25" s="258">
        <v>1069588</v>
      </c>
      <c r="F25" s="258">
        <v>1055780.8</v>
      </c>
      <c r="G25" s="260">
        <v>-1.2908895761732486</v>
      </c>
      <c r="H25" s="258">
        <v>2425888.0499999998</v>
      </c>
      <c r="I25" s="258">
        <v>1238228.28</v>
      </c>
      <c r="J25" s="258">
        <v>1306072.58</v>
      </c>
      <c r="K25" s="295">
        <v>5.4791431512128064</v>
      </c>
      <c r="L25" s="118"/>
      <c r="M25" s="118"/>
    </row>
    <row r="26" spans="2:13" ht="15">
      <c r="B26" s="377"/>
      <c r="C26" s="284" t="s">
        <v>194</v>
      </c>
      <c r="D26" s="257">
        <v>441813.49599999998</v>
      </c>
      <c r="E26" s="258">
        <v>407772.60600000003</v>
      </c>
      <c r="F26" s="258">
        <v>518356.08880000003</v>
      </c>
      <c r="G26" s="260">
        <v>27.118909208923171</v>
      </c>
      <c r="H26" s="258">
        <v>2168987.44</v>
      </c>
      <c r="I26" s="258">
        <v>2037307.42</v>
      </c>
      <c r="J26" s="258">
        <v>3326205.67</v>
      </c>
      <c r="K26" s="295">
        <v>63.264789464125151</v>
      </c>
      <c r="L26" s="118"/>
      <c r="M26" s="118"/>
    </row>
    <row r="27" spans="2:13" ht="15">
      <c r="B27" s="377"/>
      <c r="C27" s="284" t="s">
        <v>231</v>
      </c>
      <c r="D27" s="257">
        <v>423063.98009999999</v>
      </c>
      <c r="E27" s="258">
        <v>295904.1324</v>
      </c>
      <c r="F27" s="258">
        <v>257150.53460000001</v>
      </c>
      <c r="G27" s="260">
        <v>-13.096673400834192</v>
      </c>
      <c r="H27" s="258">
        <v>1952283.7</v>
      </c>
      <c r="I27" s="258">
        <v>1349677.22</v>
      </c>
      <c r="J27" s="258">
        <v>1379262.57</v>
      </c>
      <c r="K27" s="295">
        <v>2.1920315140237845</v>
      </c>
      <c r="L27" s="118"/>
      <c r="M27" s="118"/>
    </row>
    <row r="28" spans="2:13" ht="15">
      <c r="B28" s="377"/>
      <c r="C28" s="284" t="s">
        <v>225</v>
      </c>
      <c r="D28" s="257">
        <v>2014520</v>
      </c>
      <c r="E28" s="258">
        <v>0</v>
      </c>
      <c r="F28" s="258">
        <v>1084149.6000000001</v>
      </c>
      <c r="G28" s="260" t="s">
        <v>198</v>
      </c>
      <c r="H28" s="258">
        <v>1271384.23</v>
      </c>
      <c r="I28" s="258">
        <v>0</v>
      </c>
      <c r="J28" s="258">
        <v>734937.72</v>
      </c>
      <c r="K28" s="295" t="s">
        <v>198</v>
      </c>
      <c r="L28" s="118"/>
      <c r="M28" s="118"/>
    </row>
    <row r="29" spans="2:13" ht="15">
      <c r="B29" s="377"/>
      <c r="C29" s="284" t="s">
        <v>211</v>
      </c>
      <c r="D29" s="257">
        <v>187564.81789999999</v>
      </c>
      <c r="E29" s="258">
        <v>168203.81789999999</v>
      </c>
      <c r="F29" s="258">
        <v>0</v>
      </c>
      <c r="G29" s="260">
        <v>-100</v>
      </c>
      <c r="H29" s="258">
        <v>840620.83</v>
      </c>
      <c r="I29" s="258">
        <v>770986.67</v>
      </c>
      <c r="J29" s="258">
        <v>0</v>
      </c>
      <c r="K29" s="295">
        <v>-100</v>
      </c>
      <c r="L29" s="118"/>
      <c r="M29" s="118"/>
    </row>
    <row r="30" spans="2:13" ht="15">
      <c r="B30" s="377"/>
      <c r="C30" s="284" t="s">
        <v>233</v>
      </c>
      <c r="D30" s="257">
        <v>19161.52</v>
      </c>
      <c r="E30" s="258">
        <v>7258.36</v>
      </c>
      <c r="F30" s="258">
        <v>18497.513800000001</v>
      </c>
      <c r="G30" s="260">
        <v>154.84425958480981</v>
      </c>
      <c r="H30" s="258">
        <v>82648.929999999993</v>
      </c>
      <c r="I30" s="258">
        <v>31764.39</v>
      </c>
      <c r="J30" s="258">
        <v>84952.57</v>
      </c>
      <c r="K30" s="295">
        <v>167.4459355271737</v>
      </c>
      <c r="L30" s="118"/>
      <c r="M30" s="118"/>
    </row>
    <row r="31" spans="2:13" ht="15">
      <c r="B31" s="377"/>
      <c r="C31" s="284" t="s">
        <v>228</v>
      </c>
      <c r="D31" s="257">
        <v>14479.3685</v>
      </c>
      <c r="E31" s="258">
        <v>8118.6184999999996</v>
      </c>
      <c r="F31" s="258">
        <v>16007.807699999999</v>
      </c>
      <c r="G31" s="260">
        <v>97.174035213010683</v>
      </c>
      <c r="H31" s="258">
        <v>67996.33</v>
      </c>
      <c r="I31" s="258">
        <v>42769.14</v>
      </c>
      <c r="J31" s="258">
        <v>127674.22</v>
      </c>
      <c r="K31" s="295">
        <v>198.51949326079509</v>
      </c>
      <c r="L31" s="118"/>
      <c r="M31" s="118"/>
    </row>
    <row r="32" spans="2:13" ht="15">
      <c r="B32" s="377"/>
      <c r="C32" s="284" t="s">
        <v>189</v>
      </c>
      <c r="D32" s="257">
        <v>14572.45</v>
      </c>
      <c r="E32" s="258">
        <v>14572.45</v>
      </c>
      <c r="F32" s="258">
        <v>0</v>
      </c>
      <c r="G32" s="260">
        <v>-100</v>
      </c>
      <c r="H32" s="258">
        <v>27568.32</v>
      </c>
      <c r="I32" s="258">
        <v>27568.32</v>
      </c>
      <c r="J32" s="258">
        <v>0</v>
      </c>
      <c r="K32" s="295">
        <v>-100</v>
      </c>
      <c r="L32" s="118"/>
      <c r="M32" s="118"/>
    </row>
    <row r="33" spans="2:11" ht="15">
      <c r="B33" s="377"/>
      <c r="C33" s="284" t="s">
        <v>193</v>
      </c>
      <c r="D33" s="257">
        <v>29835.8367</v>
      </c>
      <c r="E33" s="258">
        <v>8053.9</v>
      </c>
      <c r="F33" s="258">
        <v>32401.686099999999</v>
      </c>
      <c r="G33" s="260">
        <v>302.31050919430339</v>
      </c>
      <c r="H33" s="258">
        <v>23499.09</v>
      </c>
      <c r="I33" s="258">
        <v>12084.4</v>
      </c>
      <c r="J33" s="258">
        <v>26517.64</v>
      </c>
      <c r="K33" s="295">
        <v>119.43696004766475</v>
      </c>
    </row>
    <row r="34" spans="2:11" ht="15">
      <c r="B34" s="377"/>
      <c r="C34" s="284" t="s">
        <v>192</v>
      </c>
      <c r="D34" s="257">
        <v>1568.4108000000001</v>
      </c>
      <c r="E34" s="258">
        <v>1568.4108000000001</v>
      </c>
      <c r="F34" s="258">
        <v>0</v>
      </c>
      <c r="G34" s="260">
        <v>-100</v>
      </c>
      <c r="H34" s="258">
        <v>8614.9</v>
      </c>
      <c r="I34" s="258">
        <v>8614.9</v>
      </c>
      <c r="J34" s="258">
        <v>0</v>
      </c>
      <c r="K34" s="295">
        <v>-100</v>
      </c>
    </row>
    <row r="35" spans="2:11" ht="15">
      <c r="B35" s="377"/>
      <c r="C35" s="284" t="s">
        <v>234</v>
      </c>
      <c r="D35" s="257">
        <v>1613.18</v>
      </c>
      <c r="E35" s="258">
        <v>451.91</v>
      </c>
      <c r="F35" s="258">
        <v>11263</v>
      </c>
      <c r="G35" s="260">
        <v>2392.3104157907546</v>
      </c>
      <c r="H35" s="258">
        <v>6427.34</v>
      </c>
      <c r="I35" s="258">
        <v>2798.05</v>
      </c>
      <c r="J35" s="258">
        <v>19299.57</v>
      </c>
      <c r="K35" s="295">
        <v>589.75071925090685</v>
      </c>
    </row>
    <row r="36" spans="2:11" ht="15">
      <c r="B36" s="377"/>
      <c r="C36" s="284" t="s">
        <v>210</v>
      </c>
      <c r="D36" s="257">
        <v>4500</v>
      </c>
      <c r="E36" s="258">
        <v>0</v>
      </c>
      <c r="F36" s="258">
        <v>7200</v>
      </c>
      <c r="G36" s="260" t="s">
        <v>198</v>
      </c>
      <c r="H36" s="258">
        <v>2548.7399999999998</v>
      </c>
      <c r="I36" s="258">
        <v>0</v>
      </c>
      <c r="J36" s="258">
        <v>4160.8</v>
      </c>
      <c r="K36" s="295" t="s">
        <v>198</v>
      </c>
    </row>
    <row r="37" spans="2:11" ht="15">
      <c r="B37" s="377"/>
      <c r="C37" s="284" t="s">
        <v>202</v>
      </c>
      <c r="D37" s="257">
        <v>22.93</v>
      </c>
      <c r="E37" s="258">
        <v>1.93</v>
      </c>
      <c r="F37" s="258">
        <v>18.68</v>
      </c>
      <c r="G37" s="260">
        <v>867.87564766839387</v>
      </c>
      <c r="H37" s="258">
        <v>1742.38</v>
      </c>
      <c r="I37" s="258">
        <v>395.4</v>
      </c>
      <c r="J37" s="258">
        <v>495.46</v>
      </c>
      <c r="K37" s="295">
        <v>25.306019221041986</v>
      </c>
    </row>
    <row r="38" spans="2:11" s="118" customFormat="1" ht="15">
      <c r="B38" s="377"/>
      <c r="C38" s="284" t="s">
        <v>232</v>
      </c>
      <c r="D38" s="257">
        <v>208.31899999999999</v>
      </c>
      <c r="E38" s="258">
        <v>106.16459999999999</v>
      </c>
      <c r="F38" s="258">
        <v>180.29140000000001</v>
      </c>
      <c r="G38" s="260">
        <v>69.822520877957459</v>
      </c>
      <c r="H38" s="258">
        <v>825.92</v>
      </c>
      <c r="I38" s="258">
        <v>393.75</v>
      </c>
      <c r="J38" s="258">
        <v>886.8</v>
      </c>
      <c r="K38" s="295">
        <v>125.21904761904761</v>
      </c>
    </row>
    <row r="39" spans="2:11" ht="15">
      <c r="B39" s="377"/>
      <c r="C39" s="284" t="s">
        <v>236</v>
      </c>
      <c r="D39" s="257">
        <v>11.07</v>
      </c>
      <c r="E39" s="258">
        <v>1.77</v>
      </c>
      <c r="F39" s="258">
        <v>12.132</v>
      </c>
      <c r="G39" s="260">
        <v>585.42372881355936</v>
      </c>
      <c r="H39" s="258">
        <v>449.83</v>
      </c>
      <c r="I39" s="258">
        <v>80.430000000000007</v>
      </c>
      <c r="J39" s="258">
        <v>376.28</v>
      </c>
      <c r="K39" s="295">
        <v>367.83538480666414</v>
      </c>
    </row>
    <row r="40" spans="2:11" ht="15">
      <c r="B40" s="377"/>
      <c r="C40" s="284" t="s">
        <v>235</v>
      </c>
      <c r="D40" s="257">
        <v>95.64</v>
      </c>
      <c r="E40" s="258">
        <v>95.64</v>
      </c>
      <c r="F40" s="258">
        <v>78</v>
      </c>
      <c r="G40" s="260">
        <v>-18.444165621079044</v>
      </c>
      <c r="H40" s="258">
        <v>231.98</v>
      </c>
      <c r="I40" s="258">
        <v>231.98</v>
      </c>
      <c r="J40" s="258">
        <v>1274.8499999999999</v>
      </c>
      <c r="K40" s="295">
        <v>449.55168549012842</v>
      </c>
    </row>
    <row r="41" spans="2:11" ht="15">
      <c r="B41" s="377"/>
      <c r="C41" s="284" t="s">
        <v>254</v>
      </c>
      <c r="D41" s="257">
        <v>0</v>
      </c>
      <c r="E41" s="258">
        <v>0</v>
      </c>
      <c r="F41" s="258">
        <v>16.615400000000001</v>
      </c>
      <c r="G41" s="260" t="s">
        <v>198</v>
      </c>
      <c r="H41" s="258">
        <v>0</v>
      </c>
      <c r="I41" s="258">
        <v>0</v>
      </c>
      <c r="J41" s="258">
        <v>1270.53</v>
      </c>
      <c r="K41" s="295" t="s">
        <v>198</v>
      </c>
    </row>
    <row r="42" spans="2:11" ht="15">
      <c r="B42" s="377"/>
      <c r="C42" s="284" t="s">
        <v>241</v>
      </c>
      <c r="D42" s="257">
        <v>0</v>
      </c>
      <c r="E42" s="258">
        <v>0</v>
      </c>
      <c r="F42" s="258">
        <v>134.4</v>
      </c>
      <c r="G42" s="260" t="s">
        <v>198</v>
      </c>
      <c r="H42" s="258">
        <v>0</v>
      </c>
      <c r="I42" s="258">
        <v>0</v>
      </c>
      <c r="J42" s="258">
        <v>2722.74</v>
      </c>
      <c r="K42" s="295" t="s">
        <v>198</v>
      </c>
    </row>
    <row r="43" spans="2:11" ht="15">
      <c r="B43" s="377"/>
      <c r="C43" s="284" t="s">
        <v>256</v>
      </c>
      <c r="D43" s="257">
        <v>0</v>
      </c>
      <c r="E43" s="258">
        <v>0</v>
      </c>
      <c r="F43" s="258">
        <v>15.384600000000001</v>
      </c>
      <c r="G43" s="260" t="s">
        <v>198</v>
      </c>
      <c r="H43" s="258">
        <v>0</v>
      </c>
      <c r="I43" s="258">
        <v>0</v>
      </c>
      <c r="J43" s="258">
        <v>176.02</v>
      </c>
      <c r="K43" s="295" t="s">
        <v>198</v>
      </c>
    </row>
    <row r="44" spans="2:11" ht="15">
      <c r="B44" s="377"/>
      <c r="C44" s="284" t="s">
        <v>229</v>
      </c>
      <c r="D44" s="257">
        <v>0</v>
      </c>
      <c r="E44" s="258">
        <v>0</v>
      </c>
      <c r="F44" s="258">
        <v>23000</v>
      </c>
      <c r="G44" s="260" t="s">
        <v>198</v>
      </c>
      <c r="H44" s="258">
        <v>0</v>
      </c>
      <c r="I44" s="258">
        <v>0</v>
      </c>
      <c r="J44" s="258">
        <v>28181.34</v>
      </c>
      <c r="K44" s="295" t="s">
        <v>198</v>
      </c>
    </row>
    <row r="45" spans="2:11" ht="15">
      <c r="B45" s="378"/>
      <c r="C45" s="284" t="s">
        <v>253</v>
      </c>
      <c r="D45" s="257">
        <v>0</v>
      </c>
      <c r="E45" s="258">
        <v>0</v>
      </c>
      <c r="F45" s="258">
        <v>20.100000000000001</v>
      </c>
      <c r="G45" s="260" t="s">
        <v>198</v>
      </c>
      <c r="H45" s="258">
        <v>0</v>
      </c>
      <c r="I45" s="258">
        <v>0</v>
      </c>
      <c r="J45" s="258">
        <v>413.6</v>
      </c>
      <c r="K45" s="295" t="s">
        <v>198</v>
      </c>
    </row>
    <row r="46" spans="2:11" ht="15">
      <c r="B46" s="288" t="s">
        <v>200</v>
      </c>
      <c r="C46" s="289"/>
      <c r="D46" s="290">
        <v>6737162.5689999992</v>
      </c>
      <c r="E46" s="291">
        <v>2892613.2602000004</v>
      </c>
      <c r="F46" s="291">
        <v>3495070.6343999999</v>
      </c>
      <c r="G46" s="292">
        <v>20.827442869370817</v>
      </c>
      <c r="H46" s="291">
        <v>11691560.5</v>
      </c>
      <c r="I46" s="291">
        <v>7203594.2699999996</v>
      </c>
      <c r="J46" s="291">
        <v>7768169.959999999</v>
      </c>
      <c r="K46" s="293">
        <v>7.8374165567767218</v>
      </c>
    </row>
    <row r="47" spans="2:11" s="118" customFormat="1" ht="15">
      <c r="B47" s="376" t="s">
        <v>209</v>
      </c>
      <c r="C47" s="283" t="s">
        <v>199</v>
      </c>
      <c r="D47" s="269">
        <v>1908264.85</v>
      </c>
      <c r="E47" s="270">
        <v>1263974.8500000001</v>
      </c>
      <c r="F47" s="270">
        <v>2572337.04</v>
      </c>
      <c r="G47" s="272">
        <v>103.5117265189256</v>
      </c>
      <c r="H47" s="270">
        <v>2535545.12</v>
      </c>
      <c r="I47" s="270">
        <v>1693581.84</v>
      </c>
      <c r="J47" s="270">
        <v>3474921.67</v>
      </c>
      <c r="K47" s="294">
        <v>105.18179800510849</v>
      </c>
    </row>
    <row r="48" spans="2:11" s="118" customFormat="1" ht="15">
      <c r="B48" s="377"/>
      <c r="C48" s="284" t="s">
        <v>226</v>
      </c>
      <c r="D48" s="257">
        <v>1812916</v>
      </c>
      <c r="E48" s="258">
        <v>1076139</v>
      </c>
      <c r="F48" s="258">
        <v>568937</v>
      </c>
      <c r="G48" s="260">
        <v>-47.131643774642498</v>
      </c>
      <c r="H48" s="258">
        <v>2497080.08</v>
      </c>
      <c r="I48" s="258">
        <v>1527262.44</v>
      </c>
      <c r="J48" s="258">
        <v>750929.29</v>
      </c>
      <c r="K48" s="295">
        <v>-50.831679590051323</v>
      </c>
    </row>
    <row r="49" spans="2:11" s="118" customFormat="1" ht="15">
      <c r="B49" s="377"/>
      <c r="C49" s="284" t="s">
        <v>237</v>
      </c>
      <c r="D49" s="257">
        <v>1877421</v>
      </c>
      <c r="E49" s="258">
        <v>1266257</v>
      </c>
      <c r="F49" s="258">
        <v>115005</v>
      </c>
      <c r="G49" s="260">
        <v>-90.917720494338823</v>
      </c>
      <c r="H49" s="258">
        <v>2282628.02</v>
      </c>
      <c r="I49" s="258">
        <v>1554423.72</v>
      </c>
      <c r="J49" s="258">
        <v>138383.79</v>
      </c>
      <c r="K49" s="295">
        <v>-91.097421621950019</v>
      </c>
    </row>
    <row r="50" spans="2:11" ht="15">
      <c r="B50" s="377"/>
      <c r="C50" s="284" t="s">
        <v>225</v>
      </c>
      <c r="D50" s="257">
        <v>906544.65</v>
      </c>
      <c r="E50" s="258">
        <v>425291.9</v>
      </c>
      <c r="F50" s="258">
        <v>316332</v>
      </c>
      <c r="G50" s="260">
        <v>-25.620027091980834</v>
      </c>
      <c r="H50" s="258">
        <v>1240022.8899999999</v>
      </c>
      <c r="I50" s="258">
        <v>591976.46</v>
      </c>
      <c r="J50" s="258">
        <v>367171.06</v>
      </c>
      <c r="K50" s="295">
        <v>-37.975395170274162</v>
      </c>
    </row>
    <row r="51" spans="2:11" ht="12.75" customHeight="1">
      <c r="B51" s="377"/>
      <c r="C51" s="284" t="s">
        <v>230</v>
      </c>
      <c r="D51" s="257">
        <v>108900</v>
      </c>
      <c r="E51" s="258">
        <v>0</v>
      </c>
      <c r="F51" s="258">
        <v>0</v>
      </c>
      <c r="G51" s="260" t="s">
        <v>198</v>
      </c>
      <c r="H51" s="258">
        <v>159538.07</v>
      </c>
      <c r="I51" s="258">
        <v>0</v>
      </c>
      <c r="J51" s="258">
        <v>0</v>
      </c>
      <c r="K51" s="295" t="s">
        <v>198</v>
      </c>
    </row>
    <row r="52" spans="2:11" ht="15">
      <c r="B52" s="377"/>
      <c r="C52" s="284" t="s">
        <v>229</v>
      </c>
      <c r="D52" s="257">
        <v>84016.615000000005</v>
      </c>
      <c r="E52" s="258">
        <v>84004</v>
      </c>
      <c r="F52" s="258">
        <v>4420</v>
      </c>
      <c r="G52" s="260">
        <v>-94.738345793057476</v>
      </c>
      <c r="H52" s="258">
        <v>117767.76</v>
      </c>
      <c r="I52" s="258">
        <v>117312.38</v>
      </c>
      <c r="J52" s="258">
        <v>6865.53</v>
      </c>
      <c r="K52" s="295">
        <v>-94.147650912887457</v>
      </c>
    </row>
    <row r="53" spans="2:11" ht="15">
      <c r="B53" s="377"/>
      <c r="C53" s="284" t="s">
        <v>236</v>
      </c>
      <c r="D53" s="257">
        <v>38600</v>
      </c>
      <c r="E53" s="258">
        <v>38600</v>
      </c>
      <c r="F53" s="258">
        <v>0</v>
      </c>
      <c r="G53" s="260">
        <v>-100</v>
      </c>
      <c r="H53" s="258">
        <v>106286.23</v>
      </c>
      <c r="I53" s="258">
        <v>106286.23</v>
      </c>
      <c r="J53" s="258">
        <v>0</v>
      </c>
      <c r="K53" s="295">
        <v>-100</v>
      </c>
    </row>
    <row r="54" spans="2:11" ht="15">
      <c r="B54" s="377"/>
      <c r="C54" s="284" t="s">
        <v>194</v>
      </c>
      <c r="D54" s="257">
        <v>46153.346100000002</v>
      </c>
      <c r="E54" s="258">
        <v>31597.200000000001</v>
      </c>
      <c r="F54" s="258">
        <v>99563.152700000006</v>
      </c>
      <c r="G54" s="260">
        <v>215.10118839644022</v>
      </c>
      <c r="H54" s="258">
        <v>96574.42</v>
      </c>
      <c r="I54" s="258">
        <v>70393.27</v>
      </c>
      <c r="J54" s="258">
        <v>190119.58</v>
      </c>
      <c r="K54" s="295">
        <v>170.08204051324788</v>
      </c>
    </row>
    <row r="55" spans="2:11" ht="15">
      <c r="B55" s="377"/>
      <c r="C55" s="284" t="s">
        <v>238</v>
      </c>
      <c r="D55" s="257">
        <v>40320</v>
      </c>
      <c r="E55" s="258">
        <v>40320</v>
      </c>
      <c r="F55" s="258">
        <v>0</v>
      </c>
      <c r="G55" s="260">
        <v>-100</v>
      </c>
      <c r="H55" s="258">
        <v>69713.64</v>
      </c>
      <c r="I55" s="258">
        <v>69713.64</v>
      </c>
      <c r="J55" s="258">
        <v>0</v>
      </c>
      <c r="K55" s="295">
        <v>-100</v>
      </c>
    </row>
    <row r="56" spans="2:11" ht="15">
      <c r="B56" s="377"/>
      <c r="C56" s="284" t="s">
        <v>193</v>
      </c>
      <c r="D56" s="257">
        <v>10478.4468</v>
      </c>
      <c r="E56" s="258">
        <v>2925.3267999999998</v>
      </c>
      <c r="F56" s="258">
        <v>6822.53</v>
      </c>
      <c r="G56" s="260">
        <v>133.22283171917749</v>
      </c>
      <c r="H56" s="258">
        <v>1633.57</v>
      </c>
      <c r="I56" s="258">
        <v>537.12</v>
      </c>
      <c r="J56" s="258">
        <v>616.5</v>
      </c>
      <c r="K56" s="295">
        <v>14.778820375335112</v>
      </c>
    </row>
    <row r="57" spans="2:11" ht="15">
      <c r="B57" s="377"/>
      <c r="C57" s="284" t="s">
        <v>189</v>
      </c>
      <c r="D57" s="257">
        <v>0.94599999999999995</v>
      </c>
      <c r="E57" s="258">
        <v>0.94599999999999995</v>
      </c>
      <c r="F57" s="258">
        <v>0</v>
      </c>
      <c r="G57" s="260">
        <v>-100</v>
      </c>
      <c r="H57" s="258">
        <v>42.75</v>
      </c>
      <c r="I57" s="258">
        <v>42.75</v>
      </c>
      <c r="J57" s="258">
        <v>0</v>
      </c>
      <c r="K57" s="295">
        <v>-100</v>
      </c>
    </row>
    <row r="58" spans="2:11" ht="15">
      <c r="B58" s="378"/>
      <c r="C58" s="284" t="s">
        <v>253</v>
      </c>
      <c r="D58" s="257">
        <v>0</v>
      </c>
      <c r="E58" s="258">
        <v>0</v>
      </c>
      <c r="F58" s="258">
        <v>10</v>
      </c>
      <c r="G58" s="260" t="s">
        <v>198</v>
      </c>
      <c r="H58" s="258">
        <v>0</v>
      </c>
      <c r="I58" s="258">
        <v>0</v>
      </c>
      <c r="J58" s="258">
        <v>28.6</v>
      </c>
      <c r="K58" s="295" t="s">
        <v>198</v>
      </c>
    </row>
    <row r="59" spans="2:11" ht="15">
      <c r="B59" s="288" t="s">
        <v>212</v>
      </c>
      <c r="C59" s="289"/>
      <c r="D59" s="290">
        <v>6833615.8539000005</v>
      </c>
      <c r="E59" s="291">
        <v>4229110.2227999996</v>
      </c>
      <c r="F59" s="291">
        <v>3683426.7226999998</v>
      </c>
      <c r="G59" s="292">
        <v>-12.903033294287491</v>
      </c>
      <c r="H59" s="291">
        <v>9106832.5500000007</v>
      </c>
      <c r="I59" s="291">
        <v>5731529.8499999996</v>
      </c>
      <c r="J59" s="291">
        <v>4929036.0199999996</v>
      </c>
      <c r="K59" s="293">
        <v>-14.001389698773014</v>
      </c>
    </row>
    <row r="60" spans="2:11" ht="15">
      <c r="B60" s="376" t="s">
        <v>219</v>
      </c>
      <c r="C60" s="283" t="s">
        <v>226</v>
      </c>
      <c r="D60" s="269">
        <v>457500</v>
      </c>
      <c r="E60" s="270">
        <v>272500</v>
      </c>
      <c r="F60" s="270">
        <v>400001.8</v>
      </c>
      <c r="G60" s="272">
        <v>46.789651376146793</v>
      </c>
      <c r="H60" s="270">
        <v>442868.65</v>
      </c>
      <c r="I60" s="270">
        <v>273705.7</v>
      </c>
      <c r="J60" s="270">
        <v>350873.7</v>
      </c>
      <c r="K60" s="294">
        <v>28.193786245591525</v>
      </c>
    </row>
    <row r="61" spans="2:11" ht="15">
      <c r="B61" s="377"/>
      <c r="C61" s="284" t="s">
        <v>199</v>
      </c>
      <c r="D61" s="257">
        <v>424020.84</v>
      </c>
      <c r="E61" s="258">
        <v>424020.84</v>
      </c>
      <c r="F61" s="258">
        <v>244921.1538</v>
      </c>
      <c r="G61" s="260">
        <v>-42.238415970309383</v>
      </c>
      <c r="H61" s="258">
        <v>339815.5</v>
      </c>
      <c r="I61" s="258">
        <v>339815.5</v>
      </c>
      <c r="J61" s="258">
        <v>166064.65</v>
      </c>
      <c r="K61" s="295">
        <v>-51.130937229172893</v>
      </c>
    </row>
    <row r="62" spans="2:11" ht="15">
      <c r="B62" s="377"/>
      <c r="C62" s="284" t="s">
        <v>230</v>
      </c>
      <c r="D62" s="257">
        <v>315000</v>
      </c>
      <c r="E62" s="258">
        <v>273000</v>
      </c>
      <c r="F62" s="258">
        <v>150000</v>
      </c>
      <c r="G62" s="260">
        <v>-45.054945054945051</v>
      </c>
      <c r="H62" s="258">
        <v>256907</v>
      </c>
      <c r="I62" s="258">
        <v>223251.56</v>
      </c>
      <c r="J62" s="258">
        <v>113984.23</v>
      </c>
      <c r="K62" s="295">
        <v>-48.943590808503203</v>
      </c>
    </row>
    <row r="63" spans="2:11" ht="15">
      <c r="B63" s="377"/>
      <c r="C63" s="284" t="s">
        <v>231</v>
      </c>
      <c r="D63" s="257">
        <v>52050</v>
      </c>
      <c r="E63" s="258">
        <v>52000</v>
      </c>
      <c r="F63" s="258">
        <v>468.23079999999999</v>
      </c>
      <c r="G63" s="260">
        <v>-99.099556153846152</v>
      </c>
      <c r="H63" s="258">
        <v>62173.66</v>
      </c>
      <c r="I63" s="258">
        <v>62140</v>
      </c>
      <c r="J63" s="258">
        <v>1271.33</v>
      </c>
      <c r="K63" s="295">
        <v>-97.954087544254904</v>
      </c>
    </row>
    <row r="64" spans="2:11" ht="15">
      <c r="B64" s="377"/>
      <c r="C64" s="284" t="s">
        <v>236</v>
      </c>
      <c r="D64" s="257">
        <v>88006</v>
      </c>
      <c r="E64" s="258">
        <v>44006</v>
      </c>
      <c r="F64" s="258">
        <v>44000</v>
      </c>
      <c r="G64" s="260">
        <v>-1.3634504385762192E-2</v>
      </c>
      <c r="H64" s="258">
        <v>61826.65</v>
      </c>
      <c r="I64" s="258">
        <v>33446.65</v>
      </c>
      <c r="J64" s="258">
        <v>28380</v>
      </c>
      <c r="K64" s="295">
        <v>-15.148452834588822</v>
      </c>
    </row>
    <row r="65" spans="2:11" s="118" customFormat="1" ht="15">
      <c r="B65" s="377"/>
      <c r="C65" s="284" t="s">
        <v>227</v>
      </c>
      <c r="D65" s="257">
        <v>45000</v>
      </c>
      <c r="E65" s="258">
        <v>45000</v>
      </c>
      <c r="F65" s="258">
        <v>23625</v>
      </c>
      <c r="G65" s="260">
        <v>-47.5</v>
      </c>
      <c r="H65" s="258">
        <v>39095.86</v>
      </c>
      <c r="I65" s="258">
        <v>39095.86</v>
      </c>
      <c r="J65" s="258">
        <v>22750.880000000001</v>
      </c>
      <c r="K65" s="295">
        <v>-41.807444573415189</v>
      </c>
    </row>
    <row r="66" spans="2:11" ht="15">
      <c r="B66" s="377"/>
      <c r="C66" s="284" t="s">
        <v>229</v>
      </c>
      <c r="D66" s="257">
        <v>42000</v>
      </c>
      <c r="E66" s="258">
        <v>0</v>
      </c>
      <c r="F66" s="258">
        <v>188000</v>
      </c>
      <c r="G66" s="260" t="s">
        <v>198</v>
      </c>
      <c r="H66" s="258">
        <v>32445</v>
      </c>
      <c r="I66" s="258">
        <v>0</v>
      </c>
      <c r="J66" s="258">
        <v>128512.91</v>
      </c>
      <c r="K66" s="295" t="s">
        <v>198</v>
      </c>
    </row>
    <row r="67" spans="2:11" ht="12.75" customHeight="1">
      <c r="B67" s="377"/>
      <c r="C67" s="284" t="s">
        <v>239</v>
      </c>
      <c r="D67" s="257">
        <v>17500</v>
      </c>
      <c r="E67" s="258">
        <v>0</v>
      </c>
      <c r="F67" s="258">
        <v>0</v>
      </c>
      <c r="G67" s="260" t="s">
        <v>198</v>
      </c>
      <c r="H67" s="258">
        <v>12401.74</v>
      </c>
      <c r="I67" s="258">
        <v>0</v>
      </c>
      <c r="J67" s="258">
        <v>0</v>
      </c>
      <c r="K67" s="295" t="s">
        <v>198</v>
      </c>
    </row>
    <row r="68" spans="2:11" ht="15">
      <c r="B68" s="377"/>
      <c r="C68" s="284" t="s">
        <v>193</v>
      </c>
      <c r="D68" s="257">
        <v>10950</v>
      </c>
      <c r="E68" s="258">
        <v>10950</v>
      </c>
      <c r="F68" s="258">
        <v>3459.5720999999999</v>
      </c>
      <c r="G68" s="260">
        <v>-68.405734246575349</v>
      </c>
      <c r="H68" s="258">
        <v>1146.75</v>
      </c>
      <c r="I68" s="258">
        <v>1146.75</v>
      </c>
      <c r="J68" s="258">
        <v>1666.15</v>
      </c>
      <c r="K68" s="295">
        <v>45.293219969478969</v>
      </c>
    </row>
    <row r="69" spans="2:11" s="118" customFormat="1" ht="15">
      <c r="B69" s="377"/>
      <c r="C69" s="284" t="s">
        <v>202</v>
      </c>
      <c r="D69" s="257">
        <v>1000</v>
      </c>
      <c r="E69" s="258">
        <v>1000</v>
      </c>
      <c r="F69" s="258">
        <v>0</v>
      </c>
      <c r="G69" s="260">
        <v>-100</v>
      </c>
      <c r="H69" s="258">
        <v>821.03</v>
      </c>
      <c r="I69" s="258">
        <v>821.03</v>
      </c>
      <c r="J69" s="258">
        <v>0</v>
      </c>
      <c r="K69" s="295">
        <v>-100</v>
      </c>
    </row>
    <row r="70" spans="2:11" ht="15">
      <c r="B70" s="377"/>
      <c r="C70" s="284" t="s">
        <v>240</v>
      </c>
      <c r="D70" s="257">
        <v>2.25</v>
      </c>
      <c r="E70" s="258">
        <v>2</v>
      </c>
      <c r="F70" s="258">
        <v>375</v>
      </c>
      <c r="G70" s="260">
        <v>18650</v>
      </c>
      <c r="H70" s="258">
        <v>222.74</v>
      </c>
      <c r="I70" s="258">
        <v>186.45</v>
      </c>
      <c r="J70" s="258">
        <v>322.45</v>
      </c>
      <c r="K70" s="295">
        <v>72.941807455081786</v>
      </c>
    </row>
    <row r="71" spans="2:11" s="118" customFormat="1" ht="15">
      <c r="B71" s="377"/>
      <c r="C71" s="284" t="s">
        <v>237</v>
      </c>
      <c r="D71" s="257">
        <v>0.1923</v>
      </c>
      <c r="E71" s="258">
        <v>0</v>
      </c>
      <c r="F71" s="258">
        <v>0</v>
      </c>
      <c r="G71" s="260" t="s">
        <v>198</v>
      </c>
      <c r="H71" s="258">
        <v>19.82</v>
      </c>
      <c r="I71" s="258">
        <v>0</v>
      </c>
      <c r="J71" s="258">
        <v>0</v>
      </c>
      <c r="K71" s="295" t="s">
        <v>198</v>
      </c>
    </row>
    <row r="72" spans="2:11" ht="15">
      <c r="B72" s="377"/>
      <c r="C72" s="284" t="s">
        <v>241</v>
      </c>
      <c r="D72" s="257">
        <v>0</v>
      </c>
      <c r="E72" s="258">
        <v>0</v>
      </c>
      <c r="F72" s="258">
        <v>40000</v>
      </c>
      <c r="G72" s="260" t="s">
        <v>198</v>
      </c>
      <c r="H72" s="258">
        <v>0</v>
      </c>
      <c r="I72" s="258">
        <v>0</v>
      </c>
      <c r="J72" s="258">
        <v>26204.26</v>
      </c>
      <c r="K72" s="295" t="s">
        <v>198</v>
      </c>
    </row>
    <row r="73" spans="2:11" ht="12.4" customHeight="1">
      <c r="B73" s="377"/>
      <c r="C73" s="284" t="s">
        <v>225</v>
      </c>
      <c r="D73" s="257">
        <v>0</v>
      </c>
      <c r="E73" s="258">
        <v>0</v>
      </c>
      <c r="F73" s="258">
        <v>2.4500000000000002</v>
      </c>
      <c r="G73" s="260" t="s">
        <v>198</v>
      </c>
      <c r="H73" s="258">
        <v>0</v>
      </c>
      <c r="I73" s="258">
        <v>0</v>
      </c>
      <c r="J73" s="258">
        <v>88.67</v>
      </c>
      <c r="K73" s="295" t="s">
        <v>198</v>
      </c>
    </row>
    <row r="74" spans="2:11" s="118" customFormat="1" ht="15">
      <c r="B74" s="378"/>
      <c r="C74" s="284" t="s">
        <v>234</v>
      </c>
      <c r="D74" s="257">
        <v>0</v>
      </c>
      <c r="E74" s="258">
        <v>0</v>
      </c>
      <c r="F74" s="258">
        <v>240</v>
      </c>
      <c r="G74" s="260" t="s">
        <v>198</v>
      </c>
      <c r="H74" s="258">
        <v>0</v>
      </c>
      <c r="I74" s="258">
        <v>0</v>
      </c>
      <c r="J74" s="258">
        <v>772.74</v>
      </c>
      <c r="K74" s="295" t="s">
        <v>198</v>
      </c>
    </row>
    <row r="75" spans="2:11" ht="15">
      <c r="B75" s="288" t="s">
        <v>220</v>
      </c>
      <c r="C75" s="289"/>
      <c r="D75" s="290">
        <v>1453029.2823000001</v>
      </c>
      <c r="E75" s="291">
        <v>1122478.8400000001</v>
      </c>
      <c r="F75" s="291">
        <v>1095093.2067</v>
      </c>
      <c r="G75" s="292">
        <v>-2.4397460623845846</v>
      </c>
      <c r="H75" s="291">
        <v>1249744.4000000001</v>
      </c>
      <c r="I75" s="291">
        <v>973609.50000000012</v>
      </c>
      <c r="J75" s="291">
        <v>840891.97</v>
      </c>
      <c r="K75" s="293">
        <v>-13.63149496795174</v>
      </c>
    </row>
    <row r="76" spans="2:11" ht="15">
      <c r="B76" s="376" t="s">
        <v>217</v>
      </c>
      <c r="C76" s="283" t="s">
        <v>194</v>
      </c>
      <c r="D76" s="269">
        <v>21303.93</v>
      </c>
      <c r="E76" s="270">
        <v>12020.2</v>
      </c>
      <c r="F76" s="270">
        <v>669.11</v>
      </c>
      <c r="G76" s="272">
        <v>-94.433453686294726</v>
      </c>
      <c r="H76" s="270">
        <v>45316.61</v>
      </c>
      <c r="I76" s="270">
        <v>23532.7</v>
      </c>
      <c r="J76" s="270">
        <v>7465.12</v>
      </c>
      <c r="K76" s="294">
        <v>-68.277673195170976</v>
      </c>
    </row>
    <row r="77" spans="2:11" s="118" customFormat="1" ht="15">
      <c r="B77" s="377"/>
      <c r="C77" s="284" t="s">
        <v>226</v>
      </c>
      <c r="D77" s="257">
        <v>20001.5</v>
      </c>
      <c r="E77" s="258">
        <v>20001.5</v>
      </c>
      <c r="F77" s="258">
        <v>20160</v>
      </c>
      <c r="G77" s="260">
        <v>0.79244056695748633</v>
      </c>
      <c r="H77" s="258">
        <v>20238.29</v>
      </c>
      <c r="I77" s="258">
        <v>20238.29</v>
      </c>
      <c r="J77" s="258">
        <v>17900</v>
      </c>
      <c r="K77" s="295">
        <v>-11.553792341151359</v>
      </c>
    </row>
    <row r="78" spans="2:11" ht="15">
      <c r="B78" s="377"/>
      <c r="C78" s="284" t="s">
        <v>234</v>
      </c>
      <c r="D78" s="257">
        <v>4466.2299999999996</v>
      </c>
      <c r="E78" s="258">
        <v>4466.2299999999996</v>
      </c>
      <c r="F78" s="258">
        <v>1835.52</v>
      </c>
      <c r="G78" s="260">
        <v>-58.902250891691651</v>
      </c>
      <c r="H78" s="258">
        <v>3856.71</v>
      </c>
      <c r="I78" s="258">
        <v>3856.71</v>
      </c>
      <c r="J78" s="258">
        <v>3263.84</v>
      </c>
      <c r="K78" s="295">
        <v>-15.372428831828167</v>
      </c>
    </row>
    <row r="79" spans="2:11" s="118" customFormat="1" ht="15">
      <c r="B79" s="377"/>
      <c r="C79" s="284" t="s">
        <v>193</v>
      </c>
      <c r="D79" s="257">
        <v>23100</v>
      </c>
      <c r="E79" s="258">
        <v>10950</v>
      </c>
      <c r="F79" s="258">
        <v>925</v>
      </c>
      <c r="G79" s="260">
        <v>-91.552511415525117</v>
      </c>
      <c r="H79" s="258">
        <v>2672.19</v>
      </c>
      <c r="I79" s="258">
        <v>1308.95</v>
      </c>
      <c r="J79" s="258">
        <v>518.74</v>
      </c>
      <c r="K79" s="295">
        <v>-60.369762022995531</v>
      </c>
    </row>
    <row r="80" spans="2:11" s="118" customFormat="1" ht="15">
      <c r="B80" s="377"/>
      <c r="C80" s="284" t="s">
        <v>241</v>
      </c>
      <c r="D80" s="257">
        <v>4.6845999999999997</v>
      </c>
      <c r="E80" s="258">
        <v>0</v>
      </c>
      <c r="F80" s="258">
        <v>0</v>
      </c>
      <c r="G80" s="260" t="s">
        <v>198</v>
      </c>
      <c r="H80" s="258">
        <v>729.2</v>
      </c>
      <c r="I80" s="258">
        <v>0</v>
      </c>
      <c r="J80" s="258">
        <v>0</v>
      </c>
      <c r="K80" s="295" t="s">
        <v>198</v>
      </c>
    </row>
    <row r="81" spans="2:11" s="118" customFormat="1" ht="15">
      <c r="B81" s="377"/>
      <c r="C81" s="284" t="s">
        <v>231</v>
      </c>
      <c r="D81" s="257">
        <v>107.37</v>
      </c>
      <c r="E81" s="258">
        <v>0</v>
      </c>
      <c r="F81" s="258">
        <v>1470.5</v>
      </c>
      <c r="G81" s="260" t="s">
        <v>198</v>
      </c>
      <c r="H81" s="258">
        <v>255.59</v>
      </c>
      <c r="I81" s="258">
        <v>0</v>
      </c>
      <c r="J81" s="258">
        <v>3792.62</v>
      </c>
      <c r="K81" s="295" t="s">
        <v>198</v>
      </c>
    </row>
    <row r="82" spans="2:11" s="118" customFormat="1" ht="14.65" customHeight="1">
      <c r="B82" s="377"/>
      <c r="C82" s="284" t="s">
        <v>199</v>
      </c>
      <c r="D82" s="257">
        <v>9.5</v>
      </c>
      <c r="E82" s="258">
        <v>9.5</v>
      </c>
      <c r="F82" s="258">
        <v>174800</v>
      </c>
      <c r="G82" s="260">
        <v>1839900</v>
      </c>
      <c r="H82" s="258">
        <v>174.01</v>
      </c>
      <c r="I82" s="258">
        <v>174.01</v>
      </c>
      <c r="J82" s="258">
        <v>229231.35999999999</v>
      </c>
      <c r="K82" s="295">
        <v>131634.58996609392</v>
      </c>
    </row>
    <row r="83" spans="2:11" s="118" customFormat="1" ht="14.65" customHeight="1">
      <c r="B83" s="377"/>
      <c r="C83" s="284" t="s">
        <v>225</v>
      </c>
      <c r="D83" s="257">
        <v>0</v>
      </c>
      <c r="E83" s="258">
        <v>0</v>
      </c>
      <c r="F83" s="258">
        <v>259875</v>
      </c>
      <c r="G83" s="260" t="s">
        <v>198</v>
      </c>
      <c r="H83" s="258">
        <v>0</v>
      </c>
      <c r="I83" s="258">
        <v>0</v>
      </c>
      <c r="J83" s="258">
        <v>261962.41</v>
      </c>
      <c r="K83" s="295" t="s">
        <v>198</v>
      </c>
    </row>
    <row r="84" spans="2:11" s="118" customFormat="1" ht="14.65" customHeight="1">
      <c r="B84" s="378"/>
      <c r="C84" s="284" t="s">
        <v>228</v>
      </c>
      <c r="D84" s="257">
        <v>0</v>
      </c>
      <c r="E84" s="258">
        <v>0</v>
      </c>
      <c r="F84" s="258">
        <v>4.8461999999999996</v>
      </c>
      <c r="G84" s="260" t="s">
        <v>198</v>
      </c>
      <c r="H84" s="258">
        <v>0</v>
      </c>
      <c r="I84" s="258">
        <v>0</v>
      </c>
      <c r="J84" s="258">
        <v>219.53</v>
      </c>
      <c r="K84" s="295" t="s">
        <v>198</v>
      </c>
    </row>
    <row r="85" spans="2:11" ht="15">
      <c r="B85" s="288" t="s">
        <v>218</v>
      </c>
      <c r="C85" s="289"/>
      <c r="D85" s="290">
        <v>68993.214599999992</v>
      </c>
      <c r="E85" s="291">
        <v>47447.429999999993</v>
      </c>
      <c r="F85" s="291">
        <v>459739.97620000003</v>
      </c>
      <c r="G85" s="292">
        <v>868.94600234406812</v>
      </c>
      <c r="H85" s="291">
        <v>73242.599999999991</v>
      </c>
      <c r="I85" s="291">
        <v>49110.66</v>
      </c>
      <c r="J85" s="291">
        <v>524353.62000000011</v>
      </c>
      <c r="K85" s="293">
        <v>967.69817387915396</v>
      </c>
    </row>
    <row r="86" spans="2:11" ht="15">
      <c r="B86" s="379" t="s">
        <v>213</v>
      </c>
      <c r="C86" s="283" t="s">
        <v>225</v>
      </c>
      <c r="D86" s="269">
        <v>164409</v>
      </c>
      <c r="E86" s="270">
        <v>141209</v>
      </c>
      <c r="F86" s="270">
        <v>72408</v>
      </c>
      <c r="G86" s="272">
        <v>-48.722815118016563</v>
      </c>
      <c r="H86" s="270">
        <v>139048.75</v>
      </c>
      <c r="I86" s="270">
        <v>119217.48</v>
      </c>
      <c r="J86" s="270">
        <v>60054.45</v>
      </c>
      <c r="K86" s="294">
        <v>-49.626137039635466</v>
      </c>
    </row>
    <row r="87" spans="2:11" ht="15">
      <c r="B87" s="380"/>
      <c r="C87" s="284" t="s">
        <v>226</v>
      </c>
      <c r="D87" s="257">
        <v>151200</v>
      </c>
      <c r="E87" s="258">
        <v>151200</v>
      </c>
      <c r="F87" s="258">
        <v>326400</v>
      </c>
      <c r="G87" s="260">
        <v>115.87301587301586</v>
      </c>
      <c r="H87" s="258">
        <v>107693.66</v>
      </c>
      <c r="I87" s="258">
        <v>107693.66</v>
      </c>
      <c r="J87" s="258">
        <v>229569.17</v>
      </c>
      <c r="K87" s="295">
        <v>113.16869535309695</v>
      </c>
    </row>
    <row r="88" spans="2:11" ht="15">
      <c r="B88" s="380"/>
      <c r="C88" s="284" t="s">
        <v>231</v>
      </c>
      <c r="D88" s="257">
        <v>60000</v>
      </c>
      <c r="E88" s="258">
        <v>36000</v>
      </c>
      <c r="F88" s="258">
        <v>66000</v>
      </c>
      <c r="G88" s="260">
        <v>83.333333333333329</v>
      </c>
      <c r="H88" s="258">
        <v>54000</v>
      </c>
      <c r="I88" s="258">
        <v>32400</v>
      </c>
      <c r="J88" s="258">
        <v>66480</v>
      </c>
      <c r="K88" s="295">
        <v>105.18518518518518</v>
      </c>
    </row>
    <row r="89" spans="2:11" s="118" customFormat="1" ht="14.65" customHeight="1">
      <c r="B89" s="380"/>
      <c r="C89" s="284" t="s">
        <v>233</v>
      </c>
      <c r="D89" s="257">
        <v>15542.28</v>
      </c>
      <c r="E89" s="258">
        <v>5870.88</v>
      </c>
      <c r="F89" s="258">
        <v>19569.599999999999</v>
      </c>
      <c r="G89" s="260">
        <v>233.33333333333331</v>
      </c>
      <c r="H89" s="258">
        <v>46907.71</v>
      </c>
      <c r="I89" s="258">
        <v>16143.02</v>
      </c>
      <c r="J89" s="258">
        <v>53710.28</v>
      </c>
      <c r="K89" s="295">
        <v>232.71519207682329</v>
      </c>
    </row>
    <row r="90" spans="2:11" s="118" customFormat="1" ht="15">
      <c r="B90" s="380"/>
      <c r="C90" s="284" t="s">
        <v>193</v>
      </c>
      <c r="D90" s="257">
        <v>22063.903300000002</v>
      </c>
      <c r="E90" s="258">
        <v>20983.903300000002</v>
      </c>
      <c r="F90" s="258">
        <v>4563.5600000000004</v>
      </c>
      <c r="G90" s="260">
        <v>-78.25209192610032</v>
      </c>
      <c r="H90" s="258">
        <v>36786.400000000001</v>
      </c>
      <c r="I90" s="258">
        <v>36574.97</v>
      </c>
      <c r="J90" s="258">
        <v>13665.39</v>
      </c>
      <c r="K90" s="295">
        <v>-62.637317269159752</v>
      </c>
    </row>
    <row r="91" spans="2:11" ht="14.65" customHeight="1">
      <c r="B91" s="381"/>
      <c r="C91" s="284" t="s">
        <v>189</v>
      </c>
      <c r="D91" s="257">
        <v>20</v>
      </c>
      <c r="E91" s="258">
        <v>20</v>
      </c>
      <c r="F91" s="258">
        <v>4080</v>
      </c>
      <c r="G91" s="260">
        <v>20300</v>
      </c>
      <c r="H91" s="258">
        <v>18.350000000000001</v>
      </c>
      <c r="I91" s="258">
        <v>18.350000000000001</v>
      </c>
      <c r="J91" s="258">
        <v>6239.26</v>
      </c>
      <c r="K91" s="295">
        <v>33901.416893732974</v>
      </c>
    </row>
    <row r="92" spans="2:11" ht="15">
      <c r="B92" s="288" t="s">
        <v>214</v>
      </c>
      <c r="C92" s="289"/>
      <c r="D92" s="290">
        <v>413235.18330000003</v>
      </c>
      <c r="E92" s="291">
        <v>355283.78330000001</v>
      </c>
      <c r="F92" s="291">
        <v>493021.16</v>
      </c>
      <c r="G92" s="292">
        <v>38.768270091206269</v>
      </c>
      <c r="H92" s="291">
        <v>384454.87000000005</v>
      </c>
      <c r="I92" s="291">
        <v>312047.48000000004</v>
      </c>
      <c r="J92" s="291">
        <v>429718.55000000005</v>
      </c>
      <c r="K92" s="293">
        <v>37.709347949228757</v>
      </c>
    </row>
    <row r="93" spans="2:11" ht="15">
      <c r="B93" s="376" t="s">
        <v>207</v>
      </c>
      <c r="C93" s="283" t="s">
        <v>194</v>
      </c>
      <c r="D93" s="269">
        <v>1971.0891999999999</v>
      </c>
      <c r="E93" s="270">
        <v>1.8462000000000001</v>
      </c>
      <c r="F93" s="270">
        <v>0</v>
      </c>
      <c r="G93" s="272">
        <v>-100</v>
      </c>
      <c r="H93" s="270">
        <v>216884.78</v>
      </c>
      <c r="I93" s="270">
        <v>78.08</v>
      </c>
      <c r="J93" s="270">
        <v>0</v>
      </c>
      <c r="K93" s="294">
        <v>-100</v>
      </c>
    </row>
    <row r="94" spans="2:11" ht="15">
      <c r="B94" s="377"/>
      <c r="C94" s="284" t="s">
        <v>226</v>
      </c>
      <c r="D94" s="257">
        <v>1.5377000000000001</v>
      </c>
      <c r="E94" s="259">
        <v>0.30769999999999997</v>
      </c>
      <c r="F94" s="258">
        <v>18.7</v>
      </c>
      <c r="G94" s="260">
        <v>5977.3480662983429</v>
      </c>
      <c r="H94" s="258">
        <v>158.18</v>
      </c>
      <c r="I94" s="258">
        <v>51.54</v>
      </c>
      <c r="J94" s="258">
        <v>248.34</v>
      </c>
      <c r="K94" s="295">
        <v>381.83934807916182</v>
      </c>
    </row>
    <row r="95" spans="2:11" ht="15">
      <c r="B95" s="378"/>
      <c r="C95" s="284" t="s">
        <v>199</v>
      </c>
      <c r="D95" s="257">
        <v>0.76900000000000002</v>
      </c>
      <c r="E95" s="258">
        <v>0</v>
      </c>
      <c r="F95" s="258">
        <v>0</v>
      </c>
      <c r="G95" s="260" t="s">
        <v>198</v>
      </c>
      <c r="H95" s="258">
        <v>89.54</v>
      </c>
      <c r="I95" s="258">
        <v>0</v>
      </c>
      <c r="J95" s="258">
        <v>0</v>
      </c>
      <c r="K95" s="295" t="s">
        <v>198</v>
      </c>
    </row>
    <row r="96" spans="2:11" ht="15">
      <c r="B96" s="288" t="s">
        <v>208</v>
      </c>
      <c r="C96" s="289"/>
      <c r="D96" s="290">
        <v>1973.3959</v>
      </c>
      <c r="E96" s="291">
        <v>2.1539000000000001</v>
      </c>
      <c r="F96" s="291">
        <v>18.7</v>
      </c>
      <c r="G96" s="292">
        <v>768.19258089976313</v>
      </c>
      <c r="H96" s="291">
        <v>217132.5</v>
      </c>
      <c r="I96" s="291">
        <v>129.62</v>
      </c>
      <c r="J96" s="291">
        <v>248.34</v>
      </c>
      <c r="K96" s="293">
        <v>91.590803888288846</v>
      </c>
    </row>
    <row r="97" spans="2:11" ht="15">
      <c r="B97" s="296" t="s">
        <v>242</v>
      </c>
      <c r="C97" s="297"/>
      <c r="D97" s="279">
        <v>103365150.64610004</v>
      </c>
      <c r="E97" s="280">
        <v>58914381.368300013</v>
      </c>
      <c r="F97" s="280">
        <v>92144466.691999987</v>
      </c>
      <c r="G97" s="282">
        <v>56.404029970142467</v>
      </c>
      <c r="H97" s="298">
        <v>92012634.209999993</v>
      </c>
      <c r="I97" s="298">
        <v>52322634.159999996</v>
      </c>
      <c r="J97" s="298">
        <v>83411988.109999999</v>
      </c>
      <c r="K97" s="299">
        <v>59.41855651787391</v>
      </c>
    </row>
    <row r="98" spans="2:11">
      <c r="B98" s="373" t="s">
        <v>255</v>
      </c>
      <c r="C98" s="373"/>
      <c r="D98" s="373"/>
      <c r="E98" s="373"/>
      <c r="F98" s="373"/>
      <c r="G98" s="373"/>
      <c r="H98" s="373"/>
      <c r="I98" s="373"/>
      <c r="J98" s="373"/>
      <c r="K98" s="373"/>
    </row>
    <row r="99" spans="2:11">
      <c r="B99" s="373" t="s">
        <v>222</v>
      </c>
      <c r="C99" s="373"/>
      <c r="D99" s="373"/>
      <c r="E99" s="373"/>
      <c r="F99" s="373"/>
      <c r="G99" s="373"/>
      <c r="H99" s="373"/>
      <c r="I99" s="373"/>
      <c r="J99" s="373"/>
      <c r="K99" s="373"/>
    </row>
  </sheetData>
  <mergeCells count="14">
    <mergeCell ref="B99:K99"/>
    <mergeCell ref="B2:K2"/>
    <mergeCell ref="D4:G4"/>
    <mergeCell ref="H4:K4"/>
    <mergeCell ref="B4:B5"/>
    <mergeCell ref="C4:C5"/>
    <mergeCell ref="B98:K98"/>
    <mergeCell ref="B93:B95"/>
    <mergeCell ref="B86:B91"/>
    <mergeCell ref="B76:B84"/>
    <mergeCell ref="B60:B74"/>
    <mergeCell ref="B47:B58"/>
    <mergeCell ref="B24:B45"/>
    <mergeCell ref="B6:B22"/>
  </mergeCells>
  <hyperlinks>
    <hyperlink ref="M2" location="Índice!A1" display="Volver al índice" xr:uid="{9DA08D03-3792-4A22-826B-F9F185623CAC}"/>
  </hyperlinks>
  <printOptions horizontalCentered="1"/>
  <pageMargins left="0.11811023622047245" right="0.11811023622047245" top="0.31496062992125984" bottom="0.35433070866141736" header="0.31496062992125984" footer="0.31496062992125984"/>
  <pageSetup paperSize="122" scale="56" orientation="portrait"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2:H26"/>
  <sheetViews>
    <sheetView view="pageBreakPreview" zoomScale="77" zoomScaleNormal="80" zoomScaleSheetLayoutView="77" zoomScalePageLayoutView="80" workbookViewId="0"/>
  </sheetViews>
  <sheetFormatPr baseColWidth="10" defaultColWidth="10.85546875" defaultRowHeight="15"/>
  <cols>
    <col min="1" max="9" width="10.42578125" style="67" customWidth="1"/>
    <col min="10" max="22" width="10.85546875" style="67"/>
    <col min="23" max="23" width="10.85546875" style="67" customWidth="1"/>
    <col min="24" max="16384" width="10.85546875" style="67"/>
  </cols>
  <sheetData>
    <row r="2" spans="2:8" ht="15.75">
      <c r="B2" s="44"/>
      <c r="C2" s="44"/>
      <c r="D2" s="45"/>
      <c r="E2" s="113" t="s">
        <v>0</v>
      </c>
      <c r="F2" s="45"/>
      <c r="G2" s="44"/>
      <c r="H2" s="44"/>
    </row>
    <row r="3" spans="2:8" ht="15" customHeight="1">
      <c r="B3" s="44"/>
      <c r="C3" s="44"/>
      <c r="E3" s="82" t="str">
        <f>+Portada!D49</f>
        <v>Septiembre 2021</v>
      </c>
      <c r="F3" s="81"/>
      <c r="G3" s="44"/>
      <c r="H3" s="44"/>
    </row>
    <row r="4" spans="2:8">
      <c r="B4" s="44"/>
      <c r="C4" s="44"/>
      <c r="D4" s="45"/>
      <c r="E4" s="68" t="s">
        <v>260</v>
      </c>
      <c r="F4" s="45"/>
      <c r="G4" s="44"/>
      <c r="H4" s="44"/>
    </row>
    <row r="5" spans="2:8">
      <c r="B5" s="44"/>
      <c r="D5" s="69"/>
      <c r="F5" s="69"/>
      <c r="G5" s="69"/>
      <c r="H5" s="44"/>
    </row>
    <row r="6" spans="2:8">
      <c r="B6" s="44"/>
      <c r="C6" s="44"/>
      <c r="D6" s="44"/>
      <c r="E6" s="44"/>
      <c r="F6" s="44"/>
      <c r="G6" s="44"/>
      <c r="H6" s="44"/>
    </row>
    <row r="7" spans="2:8">
      <c r="B7" s="44"/>
      <c r="C7" s="44"/>
      <c r="D7" s="45"/>
      <c r="E7" s="65" t="s">
        <v>1</v>
      </c>
      <c r="F7" s="45"/>
      <c r="G7" s="44"/>
      <c r="H7" s="44"/>
    </row>
    <row r="8" spans="2:8">
      <c r="B8" s="44"/>
      <c r="C8" s="44"/>
      <c r="D8" s="44"/>
      <c r="E8" s="44"/>
      <c r="F8" s="44"/>
      <c r="G8" s="44"/>
      <c r="H8" s="44"/>
    </row>
    <row r="9" spans="2:8">
      <c r="B9" s="44"/>
      <c r="C9" s="44"/>
      <c r="D9" s="44"/>
      <c r="E9" s="44"/>
      <c r="F9" s="44"/>
      <c r="G9" s="44"/>
      <c r="H9" s="44"/>
    </row>
    <row r="10" spans="2:8">
      <c r="B10" s="44"/>
      <c r="C10" s="44"/>
      <c r="D10" s="44"/>
      <c r="E10" s="44"/>
      <c r="F10" s="44"/>
      <c r="G10" s="44"/>
      <c r="H10" s="44"/>
    </row>
    <row r="11" spans="2:8">
      <c r="B11" s="44"/>
      <c r="C11" s="44"/>
      <c r="D11" s="44"/>
      <c r="E11" s="44"/>
      <c r="F11" s="44"/>
      <c r="G11" s="44"/>
      <c r="H11" s="44"/>
    </row>
    <row r="12" spans="2:8">
      <c r="B12" s="44"/>
      <c r="C12" s="44"/>
      <c r="D12" s="44"/>
      <c r="E12" s="44"/>
      <c r="F12" s="44"/>
      <c r="G12" s="44"/>
      <c r="H12" s="44"/>
    </row>
    <row r="13" spans="2:8">
      <c r="B13" s="45"/>
      <c r="D13" s="70"/>
      <c r="E13" s="68" t="s">
        <v>2</v>
      </c>
      <c r="F13" s="70"/>
      <c r="G13" s="70"/>
      <c r="H13" s="45"/>
    </row>
    <row r="14" spans="2:8">
      <c r="B14" s="44"/>
      <c r="D14" s="70"/>
      <c r="E14" s="68" t="s">
        <v>3</v>
      </c>
      <c r="F14" s="70"/>
      <c r="G14" s="70"/>
      <c r="H14" s="44"/>
    </row>
    <row r="15" spans="2:8">
      <c r="B15" s="45"/>
      <c r="D15" s="71"/>
      <c r="E15" s="72" t="s">
        <v>4</v>
      </c>
      <c r="F15" s="71"/>
      <c r="G15" s="71"/>
      <c r="H15" s="45"/>
    </row>
    <row r="16" spans="2:8">
      <c r="B16" s="45"/>
      <c r="C16" s="45"/>
      <c r="D16" s="45"/>
      <c r="E16" s="45"/>
      <c r="F16" s="45"/>
      <c r="G16" s="45"/>
      <c r="H16" s="45"/>
    </row>
    <row r="17" spans="2:8">
      <c r="B17" s="45"/>
      <c r="E17" s="80" t="s">
        <v>269</v>
      </c>
      <c r="F17" s="80"/>
      <c r="G17" s="80"/>
      <c r="H17" s="80"/>
    </row>
    <row r="18" spans="2:8">
      <c r="B18" s="45"/>
      <c r="E18" s="80" t="s">
        <v>268</v>
      </c>
      <c r="F18" s="80"/>
      <c r="G18" s="80"/>
      <c r="H18" s="80"/>
    </row>
    <row r="19" spans="2:8">
      <c r="B19" s="45"/>
      <c r="C19" s="45"/>
      <c r="D19" s="45"/>
      <c r="E19" s="45"/>
      <c r="F19" s="45"/>
      <c r="G19" s="45"/>
      <c r="H19" s="45"/>
    </row>
    <row r="20" spans="2:8">
      <c r="B20" s="45"/>
      <c r="C20" s="45"/>
      <c r="D20" s="44"/>
      <c r="E20" s="44"/>
      <c r="F20" s="44"/>
      <c r="G20" s="45"/>
      <c r="H20" s="45"/>
    </row>
    <row r="21" spans="2:8">
      <c r="B21" s="45"/>
      <c r="C21" s="45"/>
      <c r="D21" s="44"/>
      <c r="E21" s="44"/>
      <c r="F21" s="44"/>
      <c r="G21" s="45"/>
      <c r="H21" s="45"/>
    </row>
    <row r="22" spans="2:8">
      <c r="B22" s="45"/>
      <c r="C22" s="45"/>
      <c r="D22" s="45"/>
      <c r="E22" s="45"/>
      <c r="F22" s="45"/>
      <c r="G22" s="45"/>
      <c r="H22" s="45"/>
    </row>
    <row r="23" spans="2:8">
      <c r="B23" s="44"/>
      <c r="C23" s="44"/>
      <c r="D23" s="44"/>
      <c r="E23" s="44"/>
      <c r="F23" s="44"/>
      <c r="G23" s="44"/>
      <c r="H23" s="44"/>
    </row>
    <row r="24" spans="2:8">
      <c r="B24" s="44"/>
      <c r="C24" s="44"/>
      <c r="D24" s="44"/>
      <c r="E24" s="44"/>
      <c r="F24" s="44"/>
      <c r="G24" s="44"/>
      <c r="H24" s="44"/>
    </row>
    <row r="25" spans="2:8">
      <c r="D25" s="73"/>
      <c r="E25" s="114" t="s">
        <v>5</v>
      </c>
      <c r="F25" s="73"/>
      <c r="G25" s="73"/>
      <c r="H25" s="80"/>
    </row>
    <row r="26" spans="2:8">
      <c r="B26" s="44"/>
      <c r="C26" s="44"/>
      <c r="D26" s="44"/>
      <c r="E26" s="44"/>
      <c r="F26" s="44"/>
      <c r="G26" s="44"/>
      <c r="H26" s="44"/>
    </row>
  </sheetData>
  <hyperlinks>
    <hyperlink ref="E15" r:id="rId1" xr:uid="{00000000-0004-0000-0100-000000000000}"/>
  </hyperlinks>
  <printOptions horizontalCentered="1" verticalCentered="1"/>
  <pageMargins left="0.70866141732283472" right="0.70866141732283472" top="1.299212598425197" bottom="0.74803149606299213" header="0.31496062992125984" footer="0.31496062992125984"/>
  <pageSetup paperSize="122" scale="93" orientation="portrait" r:id="rId2"/>
  <headerFooter differentFirst="1">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9"/>
  <sheetViews>
    <sheetView view="pageBreakPreview" zoomScale="98" zoomScaleNormal="80" zoomScaleSheetLayoutView="98" zoomScalePageLayoutView="80" workbookViewId="0"/>
  </sheetViews>
  <sheetFormatPr baseColWidth="10" defaultColWidth="10.85546875" defaultRowHeight="14.25"/>
  <cols>
    <col min="1" max="1" width="1.28515625" style="115" customWidth="1"/>
    <col min="2" max="9" width="11" style="115" customWidth="1"/>
    <col min="10" max="10" width="2" style="115" customWidth="1"/>
    <col min="11" max="18" width="10.85546875" style="115"/>
    <col min="19" max="20" width="10.85546875" style="115" customWidth="1"/>
    <col min="21" max="25" width="10.85546875" style="115"/>
    <col min="26" max="26" width="10.85546875" style="115" customWidth="1"/>
    <col min="27" max="16384" width="10.85546875" style="115"/>
  </cols>
  <sheetData>
    <row r="2" spans="2:11" ht="15">
      <c r="B2" s="305" t="s">
        <v>6</v>
      </c>
      <c r="C2" s="305"/>
      <c r="D2" s="305"/>
      <c r="E2" s="305"/>
      <c r="F2" s="305"/>
      <c r="G2" s="305"/>
      <c r="H2" s="305"/>
      <c r="I2" s="305"/>
      <c r="J2" s="195"/>
      <c r="K2" s="39" t="s">
        <v>7</v>
      </c>
    </row>
    <row r="3" spans="2:11">
      <c r="B3" s="116"/>
      <c r="C3" s="116"/>
      <c r="D3" s="116"/>
      <c r="E3" s="116"/>
      <c r="F3" s="116"/>
      <c r="G3" s="116"/>
      <c r="H3" s="116"/>
      <c r="I3" s="116"/>
      <c r="J3" s="116"/>
    </row>
    <row r="4" spans="2:11" ht="34.5" customHeight="1">
      <c r="B4" s="306" t="s">
        <v>8</v>
      </c>
      <c r="C4" s="306"/>
      <c r="D4" s="306"/>
      <c r="E4" s="306"/>
      <c r="F4" s="306"/>
      <c r="G4" s="306"/>
      <c r="H4" s="306"/>
      <c r="I4" s="306"/>
      <c r="J4" s="196"/>
    </row>
    <row r="5" spans="2:11" ht="29.25" customHeight="1">
      <c r="B5" s="306" t="s">
        <v>9</v>
      </c>
      <c r="C5" s="306"/>
      <c r="D5" s="306"/>
      <c r="E5" s="306"/>
      <c r="F5" s="306"/>
      <c r="G5" s="306"/>
      <c r="H5" s="306"/>
      <c r="I5" s="306"/>
      <c r="J5" s="196"/>
    </row>
    <row r="6" spans="2:11" ht="18" customHeight="1">
      <c r="B6" s="304" t="s">
        <v>10</v>
      </c>
      <c r="C6" s="304"/>
      <c r="D6" s="304"/>
      <c r="E6" s="304"/>
      <c r="F6" s="304"/>
      <c r="G6" s="304"/>
      <c r="H6" s="304"/>
      <c r="I6" s="304"/>
      <c r="J6" s="196"/>
    </row>
    <row r="7" spans="2:11" ht="34.5" customHeight="1">
      <c r="B7" s="304" t="s">
        <v>11</v>
      </c>
      <c r="C7" s="304"/>
      <c r="D7" s="304"/>
      <c r="E7" s="304"/>
      <c r="F7" s="304"/>
      <c r="G7" s="304"/>
      <c r="H7" s="304"/>
      <c r="I7" s="304"/>
      <c r="J7" s="196"/>
    </row>
    <row r="8" spans="2:11" ht="34.5" customHeight="1">
      <c r="B8" s="304" t="s">
        <v>12</v>
      </c>
      <c r="C8" s="304"/>
      <c r="D8" s="304"/>
      <c r="E8" s="304"/>
      <c r="F8" s="304"/>
      <c r="G8" s="304"/>
      <c r="H8" s="304"/>
      <c r="I8" s="304"/>
      <c r="J8" s="196"/>
    </row>
    <row r="9" spans="2:11">
      <c r="B9" s="304" t="s">
        <v>13</v>
      </c>
      <c r="C9" s="304"/>
      <c r="D9" s="304"/>
      <c r="E9" s="304"/>
      <c r="F9" s="304"/>
      <c r="G9" s="304"/>
      <c r="H9" s="304"/>
      <c r="I9" s="304"/>
    </row>
  </sheetData>
  <mergeCells count="7">
    <mergeCell ref="B9:I9"/>
    <mergeCell ref="B7:I7"/>
    <mergeCell ref="B8:I8"/>
    <mergeCell ref="B2:I2"/>
    <mergeCell ref="B4:I4"/>
    <mergeCell ref="B5:I5"/>
    <mergeCell ref="B6:I6"/>
  </mergeCells>
  <hyperlinks>
    <hyperlink ref="K2" location="Índice!A1" display="Volver al índice" xr:uid="{00000000-0004-0000-0200-000000000000}"/>
  </hyperlinks>
  <printOptions horizontalCentered="1"/>
  <pageMargins left="0.70866141732283472" right="0.70866141732283472" top="1.299212598425197" bottom="0.74803149606299213" header="0.31496062992125984" footer="0.31496062992125984"/>
  <pageSetup paperSize="122" scale="96" firstPageNumber="4" fitToHeight="0" orientation="portrait" r:id="rId1"/>
  <headerFooter differentFirst="1">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D38"/>
  <sheetViews>
    <sheetView view="pageBreakPreview" zoomScale="87" zoomScaleNormal="80" zoomScaleSheetLayoutView="87" zoomScalePageLayoutView="80" workbookViewId="0"/>
  </sheetViews>
  <sheetFormatPr baseColWidth="10" defaultColWidth="10.85546875" defaultRowHeight="12.75"/>
  <cols>
    <col min="1" max="1" width="1.42578125" style="5" customWidth="1"/>
    <col min="2" max="2" width="14.42578125" style="7" customWidth="1"/>
    <col min="3" max="3" width="84.140625" style="6" customWidth="1"/>
    <col min="4" max="4" width="7.42578125" style="6" customWidth="1"/>
    <col min="5" max="5" width="1.85546875" style="5" customWidth="1"/>
    <col min="6" max="7" width="9.42578125" style="5" customWidth="1"/>
    <col min="8" max="13" width="10.85546875" style="5"/>
    <col min="14" max="14" width="10.85546875" style="5" customWidth="1"/>
    <col min="15" max="16384" width="10.85546875" style="5"/>
  </cols>
  <sheetData>
    <row r="1" spans="2:4" ht="4.5" customHeight="1"/>
    <row r="2" spans="2:4">
      <c r="B2" s="307" t="s">
        <v>14</v>
      </c>
      <c r="C2" s="307"/>
      <c r="D2" s="307"/>
    </row>
    <row r="3" spans="2:4">
      <c r="B3" s="6"/>
      <c r="C3" s="37"/>
    </row>
    <row r="4" spans="2:4">
      <c r="B4" s="212" t="s">
        <v>15</v>
      </c>
      <c r="C4" s="212" t="s">
        <v>16</v>
      </c>
      <c r="D4" s="213" t="s">
        <v>17</v>
      </c>
    </row>
    <row r="5" spans="2:4" ht="8.25" customHeight="1">
      <c r="B5" s="197"/>
      <c r="C5" s="19"/>
      <c r="D5" s="18"/>
    </row>
    <row r="6" spans="2:4">
      <c r="B6" s="9">
        <v>1</v>
      </c>
      <c r="C6" s="38" t="s">
        <v>18</v>
      </c>
      <c r="D6" s="22">
        <v>5</v>
      </c>
    </row>
    <row r="7" spans="2:4">
      <c r="B7" s="9">
        <v>2</v>
      </c>
      <c r="C7" s="38" t="s">
        <v>19</v>
      </c>
      <c r="D7" s="22">
        <v>5</v>
      </c>
    </row>
    <row r="8" spans="2:4">
      <c r="B8" s="9">
        <v>3</v>
      </c>
      <c r="C8" s="38" t="s">
        <v>20</v>
      </c>
      <c r="D8" s="22">
        <v>5</v>
      </c>
    </row>
    <row r="9" spans="2:4">
      <c r="B9" s="9">
        <v>4</v>
      </c>
      <c r="C9" s="38" t="s">
        <v>21</v>
      </c>
      <c r="D9" s="22">
        <v>5</v>
      </c>
    </row>
    <row r="10" spans="2:4">
      <c r="B10" s="9">
        <v>5</v>
      </c>
      <c r="C10" s="56" t="s">
        <v>22</v>
      </c>
      <c r="D10" s="22">
        <v>5</v>
      </c>
    </row>
    <row r="11" spans="2:4" ht="7.5" customHeight="1">
      <c r="B11" s="17"/>
      <c r="C11" s="16"/>
      <c r="D11" s="15"/>
    </row>
    <row r="12" spans="2:4">
      <c r="B12" s="212" t="s">
        <v>23</v>
      </c>
      <c r="C12" s="212" t="s">
        <v>16</v>
      </c>
      <c r="D12" s="213" t="s">
        <v>17</v>
      </c>
    </row>
    <row r="13" spans="2:4" ht="8.25" customHeight="1">
      <c r="B13" s="10"/>
      <c r="C13" s="12"/>
      <c r="D13" s="14"/>
    </row>
    <row r="14" spans="2:4">
      <c r="B14" s="10">
        <v>1</v>
      </c>
      <c r="C14" s="8" t="s">
        <v>24</v>
      </c>
      <c r="D14" s="23">
        <v>6</v>
      </c>
    </row>
    <row r="15" spans="2:4">
      <c r="B15" s="10">
        <v>2</v>
      </c>
      <c r="C15" s="8" t="s">
        <v>25</v>
      </c>
      <c r="D15" s="24">
        <v>7</v>
      </c>
    </row>
    <row r="16" spans="2:4">
      <c r="B16" s="10">
        <v>3</v>
      </c>
      <c r="C16" s="8" t="s">
        <v>26</v>
      </c>
      <c r="D16" s="24">
        <v>8</v>
      </c>
    </row>
    <row r="17" spans="2:4">
      <c r="B17" s="10">
        <v>4</v>
      </c>
      <c r="C17" s="8" t="s">
        <v>27</v>
      </c>
      <c r="D17" s="24">
        <v>9</v>
      </c>
    </row>
    <row r="18" spans="2:4">
      <c r="B18" s="10">
        <v>5</v>
      </c>
      <c r="C18" s="8" t="s">
        <v>28</v>
      </c>
      <c r="D18" s="24">
        <v>10</v>
      </c>
    </row>
    <row r="19" spans="2:4">
      <c r="B19" s="10">
        <v>6</v>
      </c>
      <c r="C19" s="8" t="s">
        <v>29</v>
      </c>
      <c r="D19" s="24">
        <v>11</v>
      </c>
    </row>
    <row r="20" spans="2:4">
      <c r="B20" s="10">
        <v>7</v>
      </c>
      <c r="C20" s="8" t="s">
        <v>30</v>
      </c>
      <c r="D20" s="23">
        <v>12</v>
      </c>
    </row>
    <row r="21" spans="2:4">
      <c r="B21" s="10">
        <v>8</v>
      </c>
      <c r="C21" s="8" t="s">
        <v>31</v>
      </c>
      <c r="D21" s="23">
        <v>13</v>
      </c>
    </row>
    <row r="22" spans="2:4">
      <c r="B22" s="10">
        <v>9</v>
      </c>
      <c r="C22" s="8" t="s">
        <v>32</v>
      </c>
      <c r="D22" s="23">
        <v>14</v>
      </c>
    </row>
    <row r="23" spans="2:4" ht="12.6" customHeight="1">
      <c r="B23" s="10">
        <v>10</v>
      </c>
      <c r="C23" s="8" t="s">
        <v>33</v>
      </c>
      <c r="D23" s="107">
        <v>15</v>
      </c>
    </row>
    <row r="24" spans="2:4">
      <c r="B24" s="10">
        <v>11</v>
      </c>
      <c r="C24" s="8" t="s">
        <v>34</v>
      </c>
      <c r="D24" s="23">
        <v>16</v>
      </c>
    </row>
    <row r="25" spans="2:4">
      <c r="B25" s="10">
        <v>12</v>
      </c>
      <c r="C25" s="8" t="s">
        <v>35</v>
      </c>
      <c r="D25" s="23">
        <v>17</v>
      </c>
    </row>
    <row r="26" spans="2:4" ht="6.75" customHeight="1">
      <c r="B26" s="10"/>
      <c r="C26" s="12"/>
      <c r="D26" s="11"/>
    </row>
    <row r="27" spans="2:4">
      <c r="B27" s="212" t="s">
        <v>36</v>
      </c>
      <c r="C27" s="214" t="s">
        <v>16</v>
      </c>
      <c r="D27" s="213" t="s">
        <v>17</v>
      </c>
    </row>
    <row r="28" spans="2:4" ht="7.5" customHeight="1">
      <c r="B28" s="13"/>
      <c r="C28" s="12"/>
      <c r="D28" s="11"/>
    </row>
    <row r="29" spans="2:4">
      <c r="B29" s="10">
        <v>1</v>
      </c>
      <c r="C29" s="21" t="s">
        <v>37</v>
      </c>
      <c r="D29" s="23">
        <v>6</v>
      </c>
    </row>
    <row r="30" spans="2:4">
      <c r="B30" s="10">
        <v>2</v>
      </c>
      <c r="C30" s="6" t="s">
        <v>38</v>
      </c>
      <c r="D30" s="23">
        <v>7</v>
      </c>
    </row>
    <row r="31" spans="2:4">
      <c r="B31" s="10">
        <v>3</v>
      </c>
      <c r="C31" s="6" t="s">
        <v>39</v>
      </c>
      <c r="D31" s="23">
        <v>8</v>
      </c>
    </row>
    <row r="32" spans="2:4">
      <c r="B32" s="10">
        <v>4</v>
      </c>
      <c r="C32" s="6" t="s">
        <v>40</v>
      </c>
      <c r="D32" s="24">
        <v>9</v>
      </c>
    </row>
    <row r="33" spans="2:4">
      <c r="B33" s="10">
        <v>5</v>
      </c>
      <c r="C33" s="8" t="s">
        <v>41</v>
      </c>
      <c r="D33" s="24">
        <v>10</v>
      </c>
    </row>
    <row r="34" spans="2:4">
      <c r="B34" s="10">
        <v>6</v>
      </c>
      <c r="C34" s="8" t="s">
        <v>42</v>
      </c>
      <c r="D34" s="24">
        <v>10</v>
      </c>
    </row>
    <row r="35" spans="2:4">
      <c r="B35" s="10">
        <v>7</v>
      </c>
      <c r="C35" s="6" t="s">
        <v>43</v>
      </c>
      <c r="D35" s="24">
        <v>11</v>
      </c>
    </row>
    <row r="36" spans="2:4">
      <c r="B36" s="10">
        <v>8</v>
      </c>
      <c r="C36" s="6" t="s">
        <v>30</v>
      </c>
      <c r="D36" s="23">
        <v>12</v>
      </c>
    </row>
    <row r="37" spans="2:4">
      <c r="B37" s="10">
        <v>9</v>
      </c>
      <c r="C37" s="6" t="s">
        <v>31</v>
      </c>
      <c r="D37" s="23">
        <v>13</v>
      </c>
    </row>
    <row r="38" spans="2:4">
      <c r="B38" s="10">
        <v>10</v>
      </c>
      <c r="C38" s="6" t="s">
        <v>32</v>
      </c>
      <c r="D38" s="23">
        <v>14</v>
      </c>
    </row>
  </sheetData>
  <mergeCells count="1">
    <mergeCell ref="B2:D2"/>
  </mergeCells>
  <hyperlinks>
    <hyperlink ref="D14" location="'precio mayorista'!A1" display="'precio mayorista'!A1" xr:uid="{00000000-0004-0000-0300-000000000000}"/>
    <hyperlink ref="D20" location="'sup región'!A1" display="'sup región'!A1" xr:uid="{00000000-0004-0000-0300-000001000000}"/>
    <hyperlink ref="D21" location="'prod región'!A1" display="'prod región'!A1" xr:uid="{00000000-0004-0000-0300-000002000000}"/>
    <hyperlink ref="D22" location="'rend región'!A1" display="'rend región'!A1" xr:uid="{00000000-0004-0000-0300-000003000000}"/>
    <hyperlink ref="D29" location="'precio mayorista'!A23" display="'precio mayorista'!A23" xr:uid="{00000000-0004-0000-0300-000004000000}"/>
    <hyperlink ref="D15" location="'precio mayorista2'!A1" display="'precio mayorista2'!A1" xr:uid="{00000000-0004-0000-0300-000005000000}"/>
    <hyperlink ref="D17" location="'precio minorista'!A1" display="'precio minorista'!A1" xr:uid="{00000000-0004-0000-0300-000006000000}"/>
    <hyperlink ref="D19" location="'sup, prod y rend'!A1" display="'sup, prod y rend'!A1" xr:uid="{00000000-0004-0000-0300-000007000000}"/>
    <hyperlink ref="D24" location="export!A1" display="export!A1" xr:uid="{00000000-0004-0000-0300-000008000000}"/>
    <hyperlink ref="D25" location="import!A1" display="import!A1" xr:uid="{00000000-0004-0000-0300-000009000000}"/>
    <hyperlink ref="D30" location="'precio mayorista2'!A42" display="'precio mayorista2'!A42" xr:uid="{00000000-0004-0000-0300-00000A000000}"/>
    <hyperlink ref="D32" location="'precio minorista'!A23" display="'precio minorista'!A23" xr:uid="{00000000-0004-0000-0300-00000B000000}"/>
    <hyperlink ref="D35" location="'sup, prod y rend'!A22" display="'sup, prod y rend'!A22" xr:uid="{00000000-0004-0000-0300-00000C000000}"/>
    <hyperlink ref="D36" location="'sup región'!A22" display="'sup región'!A22" xr:uid="{00000000-0004-0000-0300-00000D000000}"/>
    <hyperlink ref="D37" location="'prod región'!A22" display="'prod región'!A22" xr:uid="{00000000-0004-0000-0300-00000E000000}"/>
    <hyperlink ref="D38" location="'rend región'!A22" display="'rend región'!A22" xr:uid="{00000000-0004-0000-0300-00000F000000}"/>
    <hyperlink ref="D16" location="'precio mayorista3'!A1" display="'precio mayorista3'!A1" xr:uid="{00000000-0004-0000-0300-000010000000}"/>
    <hyperlink ref="D18" location="'precio minorista regiones'!A1" display="'precio minorista regiones'!A1" xr:uid="{00000000-0004-0000-0300-000011000000}"/>
    <hyperlink ref="D31" location="'precio mayorista3'!A43" display="'precio mayorista3'!A43" xr:uid="{00000000-0004-0000-0300-000012000000}"/>
    <hyperlink ref="D33" location="'precio minorista regiones'!A25" display="'precio minorista regiones'!A25" xr:uid="{00000000-0004-0000-0300-000013000000}"/>
    <hyperlink ref="D34" location="'precio minorista regiones'!A45" display="'precio minorista regiones'!A45" xr:uid="{00000000-0004-0000-0300-000014000000}"/>
    <hyperlink ref="D6" location="Comentarios!A1" display="Comentarios!A1" xr:uid="{00000000-0004-0000-0300-000015000000}"/>
    <hyperlink ref="D7" location="Comentarios!A1" display="Comentarios!A1" xr:uid="{00000000-0004-0000-0300-000016000000}"/>
    <hyperlink ref="D8" location="Comentarios!A1" display="Comentarios!A1" xr:uid="{00000000-0004-0000-0300-000017000000}"/>
    <hyperlink ref="D10" location="Comentarios!A1" display="Comentarios!A1" xr:uid="{00000000-0004-0000-0300-000018000000}"/>
    <hyperlink ref="D23" location="'Ficha de Costos'!A1" display="'Ficha de Costos'!A1" xr:uid="{00000000-0004-0000-0300-000019000000}"/>
    <hyperlink ref="D9" location="Comentarios!A1" display="Comentarios!A1" xr:uid="{00000000-0004-0000-0300-00001A000000}"/>
  </hyperlinks>
  <printOptions horizontalCentered="1"/>
  <pageMargins left="0.70866141732283472" right="0.70866141732283472" top="1.299212598425197" bottom="0.74803149606299213" header="0.31496062992125984" footer="0.31496062992125984"/>
  <pageSetup paperSize="122" scale="80" orientation="portrait" r:id="rId1"/>
  <headerFooter differentFirst="1">
    <oddFooter>&amp;C4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B1:L11"/>
  <sheetViews>
    <sheetView view="pageBreakPreview" zoomScale="90" zoomScaleNormal="90" zoomScaleSheetLayoutView="90" zoomScalePageLayoutView="80" workbookViewId="0">
      <selection activeCell="O23" sqref="O23"/>
    </sheetView>
  </sheetViews>
  <sheetFormatPr baseColWidth="10" defaultColWidth="10.85546875" defaultRowHeight="12.75"/>
  <cols>
    <col min="1" max="1" width="1.28515625" style="20" customWidth="1"/>
    <col min="2" max="10" width="15.85546875" style="20" customWidth="1"/>
    <col min="11" max="11" width="2" style="20" customWidth="1"/>
    <col min="12" max="17" width="10.85546875" style="20"/>
    <col min="18" max="18" width="10.85546875" style="20" customWidth="1"/>
    <col min="19" max="16384" width="10.85546875" style="20"/>
  </cols>
  <sheetData>
    <row r="1" spans="2:12" ht="7.5" customHeight="1"/>
    <row r="2" spans="2:12" ht="16.5" customHeight="1">
      <c r="B2" s="314" t="s">
        <v>44</v>
      </c>
      <c r="C2" s="314"/>
      <c r="D2" s="314"/>
      <c r="E2" s="314"/>
      <c r="F2" s="314"/>
      <c r="G2" s="314"/>
      <c r="H2" s="314"/>
      <c r="I2" s="314"/>
      <c r="J2" s="314"/>
      <c r="K2" s="199"/>
      <c r="L2" s="39" t="s">
        <v>7</v>
      </c>
    </row>
    <row r="3" spans="2:12" ht="16.5" customHeight="1">
      <c r="B3" s="169"/>
      <c r="C3" s="169"/>
      <c r="D3" s="169"/>
      <c r="E3" s="169"/>
      <c r="F3" s="169"/>
      <c r="G3" s="169"/>
      <c r="H3" s="169"/>
      <c r="I3" s="169"/>
      <c r="J3" s="169"/>
      <c r="K3" s="199"/>
      <c r="L3" s="39"/>
    </row>
    <row r="4" spans="2:12" s="191" customFormat="1" ht="111.95" customHeight="1">
      <c r="B4" s="315" t="s">
        <v>270</v>
      </c>
      <c r="C4" s="315"/>
      <c r="D4" s="315"/>
      <c r="E4" s="315"/>
      <c r="F4" s="315"/>
      <c r="G4" s="315"/>
      <c r="H4" s="315"/>
      <c r="I4" s="315"/>
      <c r="J4" s="315"/>
      <c r="K4" s="93"/>
    </row>
    <row r="5" spans="2:12" ht="121.7" customHeight="1">
      <c r="B5" s="315" t="s">
        <v>264</v>
      </c>
      <c r="C5" s="315"/>
      <c r="D5" s="315"/>
      <c r="E5" s="315"/>
      <c r="F5" s="315"/>
      <c r="G5" s="315"/>
      <c r="H5" s="315"/>
      <c r="I5" s="315"/>
      <c r="J5" s="315"/>
      <c r="K5" s="93"/>
    </row>
    <row r="6" spans="2:12" ht="270.75" customHeight="1">
      <c r="B6" s="315" t="s">
        <v>257</v>
      </c>
      <c r="C6" s="315"/>
      <c r="D6" s="315"/>
      <c r="E6" s="315"/>
      <c r="F6" s="315"/>
      <c r="G6" s="315"/>
      <c r="H6" s="315"/>
      <c r="I6" s="315"/>
      <c r="J6" s="315"/>
      <c r="K6" s="93"/>
    </row>
    <row r="7" spans="2:12" ht="181.35" customHeight="1">
      <c r="B7" s="316" t="s">
        <v>252</v>
      </c>
      <c r="C7" s="316"/>
      <c r="D7" s="316"/>
      <c r="E7" s="316"/>
      <c r="F7" s="316"/>
      <c r="G7" s="316"/>
      <c r="H7" s="316"/>
      <c r="I7" s="316"/>
      <c r="J7" s="316"/>
      <c r="K7" s="93"/>
    </row>
    <row r="8" spans="2:12" ht="120.75" customHeight="1">
      <c r="B8" s="315" t="s">
        <v>267</v>
      </c>
      <c r="C8" s="315"/>
      <c r="D8" s="315"/>
      <c r="E8" s="315"/>
      <c r="F8" s="315"/>
      <c r="G8" s="315"/>
      <c r="H8" s="315"/>
      <c r="I8" s="315"/>
      <c r="J8" s="315"/>
    </row>
    <row r="9" spans="2:12" ht="116.25" customHeight="1">
      <c r="B9" s="308" t="s">
        <v>45</v>
      </c>
      <c r="C9" s="309"/>
      <c r="D9" s="309"/>
      <c r="E9" s="309"/>
      <c r="F9" s="309"/>
      <c r="G9" s="309"/>
      <c r="H9" s="309"/>
      <c r="I9" s="309"/>
      <c r="J9" s="310"/>
    </row>
    <row r="10" spans="2:12" ht="15">
      <c r="B10" s="311" t="s">
        <v>46</v>
      </c>
      <c r="C10" s="312"/>
      <c r="D10" s="312"/>
      <c r="E10" s="312"/>
      <c r="F10" s="312"/>
      <c r="G10" s="312"/>
      <c r="H10" s="312"/>
      <c r="I10" s="312"/>
      <c r="J10" s="313"/>
    </row>
    <row r="11" spans="2:12">
      <c r="B11" s="184"/>
      <c r="C11" s="185"/>
      <c r="D11" s="185"/>
      <c r="E11" s="185"/>
      <c r="F11" s="185"/>
      <c r="G11" s="185"/>
      <c r="H11" s="185"/>
      <c r="I11" s="185"/>
      <c r="J11" s="186"/>
    </row>
  </sheetData>
  <mergeCells count="8">
    <mergeCell ref="B9:J9"/>
    <mergeCell ref="B10:J10"/>
    <mergeCell ref="B2:J2"/>
    <mergeCell ref="B4:J4"/>
    <mergeCell ref="B5:J5"/>
    <mergeCell ref="B6:J6"/>
    <mergeCell ref="B8:J8"/>
    <mergeCell ref="B7:J7"/>
  </mergeCells>
  <hyperlinks>
    <hyperlink ref="L2" location="Índice!A1" display="Volver al índice" xr:uid="{00000000-0004-0000-0400-000000000000}"/>
    <hyperlink ref="B10" r:id="rId1" xr:uid="{00000000-0004-0000-0400-000001000000}"/>
  </hyperlinks>
  <printOptions horizontalCentered="1"/>
  <pageMargins left="0.51181102362204722" right="0.51181102362204722" top="1.299212598425197" bottom="0.74803149606299213" header="0.31496062992125984" footer="0.31496062992125984"/>
  <pageSetup paperSize="122" scale="65" firstPageNumber="4" fitToHeight="0" orientation="portrait" r:id="rId2"/>
  <headerFooter differentFirst="1">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B1:I22"/>
  <sheetViews>
    <sheetView view="pageBreakPreview" zoomScaleNormal="90" zoomScaleSheetLayoutView="100" zoomScalePageLayoutView="125" workbookViewId="0"/>
  </sheetViews>
  <sheetFormatPr baseColWidth="10" defaultColWidth="10.85546875" defaultRowHeight="12.75"/>
  <cols>
    <col min="1" max="1" width="1.42578125" style="20" customWidth="1"/>
    <col min="2" max="2" width="38.42578125" style="20" customWidth="1"/>
    <col min="3" max="7" width="10.85546875" style="20" customWidth="1"/>
    <col min="8" max="8" width="2.85546875" style="20" customWidth="1"/>
    <col min="9" max="9" width="10.85546875" style="20" customWidth="1"/>
    <col min="10" max="16384" width="10.85546875" style="20"/>
  </cols>
  <sheetData>
    <row r="1" spans="2:9" ht="13.5" customHeight="1"/>
    <row r="2" spans="2:9" ht="12.75" customHeight="1">
      <c r="B2" s="321" t="s">
        <v>47</v>
      </c>
      <c r="C2" s="321"/>
      <c r="D2" s="321"/>
      <c r="E2" s="321"/>
      <c r="F2" s="321"/>
      <c r="G2" s="321"/>
      <c r="I2" s="28" t="s">
        <v>7</v>
      </c>
    </row>
    <row r="3" spans="2:9" ht="12.75" customHeight="1">
      <c r="B3" s="321" t="s">
        <v>48</v>
      </c>
      <c r="C3" s="321"/>
      <c r="D3" s="321"/>
      <c r="E3" s="321"/>
      <c r="F3" s="321"/>
      <c r="G3" s="321"/>
    </row>
    <row r="4" spans="2:9">
      <c r="B4" s="321" t="s">
        <v>49</v>
      </c>
      <c r="C4" s="321"/>
      <c r="D4" s="321"/>
      <c r="E4" s="321"/>
      <c r="F4" s="321"/>
      <c r="G4" s="321"/>
    </row>
    <row r="5" spans="2:9">
      <c r="B5" s="2"/>
      <c r="C5" s="2"/>
      <c r="D5" s="2"/>
      <c r="E5" s="2"/>
      <c r="F5" s="2"/>
      <c r="G5" s="2"/>
      <c r="I5" s="89"/>
    </row>
    <row r="6" spans="2:9">
      <c r="B6" s="319" t="s">
        <v>50</v>
      </c>
      <c r="C6" s="318" t="s">
        <v>51</v>
      </c>
      <c r="D6" s="318"/>
      <c r="E6" s="318"/>
      <c r="F6" s="318" t="s">
        <v>52</v>
      </c>
      <c r="G6" s="318"/>
      <c r="I6" s="89"/>
    </row>
    <row r="7" spans="2:9">
      <c r="B7" s="320"/>
      <c r="C7" s="247">
        <v>2019</v>
      </c>
      <c r="D7" s="247">
        <v>2020</v>
      </c>
      <c r="E7" s="198">
        <v>2021</v>
      </c>
      <c r="F7" s="136" t="s">
        <v>53</v>
      </c>
      <c r="G7" s="136" t="s">
        <v>54</v>
      </c>
    </row>
    <row r="8" spans="2:9">
      <c r="B8" s="63" t="s">
        <v>55</v>
      </c>
      <c r="C8" s="176">
        <v>4426.6851291205812</v>
      </c>
      <c r="D8" s="176">
        <v>6996.4758299064879</v>
      </c>
      <c r="E8" s="176">
        <v>9812.8626906781883</v>
      </c>
      <c r="F8" s="90">
        <f>(E8/D19-1)*100</f>
        <v>-12.638305449235776</v>
      </c>
      <c r="G8" s="90">
        <f t="shared" ref="G8" si="0">(E8/D8-1)*100</f>
        <v>40.25436418622408</v>
      </c>
    </row>
    <row r="9" spans="2:9">
      <c r="B9" s="64" t="s">
        <v>56</v>
      </c>
      <c r="C9" s="177">
        <v>5868.5170962501034</v>
      </c>
      <c r="D9" s="177">
        <v>6660.5768464141256</v>
      </c>
      <c r="E9" s="177">
        <v>6909.4892411052388</v>
      </c>
      <c r="F9" s="90">
        <f t="shared" ref="F9:F14" si="1">(E9/E8-1)*100</f>
        <v>-29.587425617715347</v>
      </c>
      <c r="G9" s="90">
        <f t="shared" ref="G9" si="2">(E9/D9-1)*100</f>
        <v>3.7370996601461259</v>
      </c>
    </row>
    <row r="10" spans="2:9">
      <c r="B10" s="64" t="s">
        <v>57</v>
      </c>
      <c r="C10" s="177">
        <v>5800.1297155858929</v>
      </c>
      <c r="D10" s="177">
        <v>7486.6751897722734</v>
      </c>
      <c r="E10" s="177">
        <v>6695.26796255928</v>
      </c>
      <c r="F10" s="90">
        <f t="shared" si="1"/>
        <v>-3.1003923889414975</v>
      </c>
      <c r="G10" s="90">
        <f t="shared" ref="G10" si="3">(E10/D10-1)*100</f>
        <v>-10.570877020204561</v>
      </c>
    </row>
    <row r="11" spans="2:9">
      <c r="B11" s="64" t="s">
        <v>58</v>
      </c>
      <c r="C11" s="178">
        <v>5819.0288503826196</v>
      </c>
      <c r="D11" s="177">
        <v>6919.7180452344728</v>
      </c>
      <c r="E11" s="177">
        <v>6724.6320877316975</v>
      </c>
      <c r="F11" s="90">
        <f t="shared" si="1"/>
        <v>0.43858028291958728</v>
      </c>
      <c r="G11" s="90">
        <f t="shared" ref="G11" si="4">(E11/D11-1)*100</f>
        <v>-2.819276106735713</v>
      </c>
    </row>
    <row r="12" spans="2:9">
      <c r="B12" s="64" t="s">
        <v>59</v>
      </c>
      <c r="C12" s="178">
        <v>6469.0614029835524</v>
      </c>
      <c r="D12" s="177">
        <v>6187.3496540866881</v>
      </c>
      <c r="E12" s="177">
        <v>6445.2399126539394</v>
      </c>
      <c r="F12" s="90">
        <f t="shared" si="1"/>
        <v>-4.1547577835146736</v>
      </c>
      <c r="G12" s="90">
        <f t="shared" ref="G12" si="5">(E12/D12-1)*100</f>
        <v>4.168024646819779</v>
      </c>
    </row>
    <row r="13" spans="2:9">
      <c r="B13" s="64" t="s">
        <v>60</v>
      </c>
      <c r="C13" s="177">
        <v>6703.5713673747223</v>
      </c>
      <c r="D13" s="177">
        <v>6232.5832779402645</v>
      </c>
      <c r="E13" s="177">
        <v>6783.5719298181393</v>
      </c>
      <c r="F13" s="90">
        <f t="shared" si="1"/>
        <v>5.2493316268949597</v>
      </c>
      <c r="G13" s="90">
        <f t="shared" ref="G13" si="6">(E13/D13-1)*100</f>
        <v>8.8404539066177623</v>
      </c>
    </row>
    <row r="14" spans="2:9">
      <c r="B14" s="64" t="s">
        <v>61</v>
      </c>
      <c r="C14" s="178">
        <v>6933.8661538584938</v>
      </c>
      <c r="D14" s="177">
        <v>6432.9370278956067</v>
      </c>
      <c r="E14" s="177">
        <v>7746.428260260569</v>
      </c>
      <c r="F14" s="90">
        <f t="shared" si="1"/>
        <v>14.193942961083073</v>
      </c>
      <c r="G14" s="90">
        <f t="shared" ref="G14" si="7">(E14/D14-1)*100</f>
        <v>20.41821996188018</v>
      </c>
    </row>
    <row r="15" spans="2:9">
      <c r="B15" s="64" t="s">
        <v>62</v>
      </c>
      <c r="C15" s="178">
        <v>7035.5863465460179</v>
      </c>
      <c r="D15" s="177">
        <v>6404.302482276833</v>
      </c>
      <c r="E15" s="177">
        <v>8269.0626341726111</v>
      </c>
      <c r="F15" s="90">
        <f t="shared" ref="F15" si="8">(E15/E14-1)*100</f>
        <v>6.7467787263089107</v>
      </c>
      <c r="G15" s="90">
        <f t="shared" ref="G15" si="9">(E15/D15-1)*100</f>
        <v>29.117302892177356</v>
      </c>
    </row>
    <row r="16" spans="2:9">
      <c r="B16" s="64" t="s">
        <v>63</v>
      </c>
      <c r="C16" s="177">
        <v>7212.189549529674</v>
      </c>
      <c r="D16" s="177">
        <v>8398.6247788841083</v>
      </c>
      <c r="E16" s="177"/>
      <c r="F16" s="90"/>
      <c r="G16" s="90"/>
    </row>
    <row r="17" spans="2:9">
      <c r="B17" s="64" t="s">
        <v>64</v>
      </c>
      <c r="C17" s="177">
        <v>8861.2732057931389</v>
      </c>
      <c r="D17" s="177">
        <v>7905.7815144399037</v>
      </c>
      <c r="E17" s="177"/>
      <c r="F17" s="90"/>
      <c r="G17" s="90"/>
    </row>
    <row r="18" spans="2:9">
      <c r="B18" s="64" t="s">
        <v>65</v>
      </c>
      <c r="C18" s="177">
        <v>7055.5771453195703</v>
      </c>
      <c r="D18" s="177">
        <v>9867.2044520165618</v>
      </c>
      <c r="E18" s="177"/>
      <c r="F18" s="90"/>
      <c r="G18" s="90"/>
    </row>
    <row r="19" spans="2:9">
      <c r="B19" s="2" t="s">
        <v>66</v>
      </c>
      <c r="C19" s="179">
        <v>5281.9449879131553</v>
      </c>
      <c r="D19" s="179">
        <v>11232.454614277336</v>
      </c>
      <c r="E19" s="179"/>
      <c r="F19" s="90"/>
      <c r="G19" s="90"/>
    </row>
    <row r="20" spans="2:9">
      <c r="B20" s="4" t="s">
        <v>67</v>
      </c>
      <c r="C20" s="180">
        <f>AVERAGE(C8:C19)</f>
        <v>6455.6192458881269</v>
      </c>
      <c r="D20" s="180">
        <f>AVERAGE(D8:D19)</f>
        <v>7560.3903094287207</v>
      </c>
      <c r="E20" s="180">
        <f>AVERAGE(E8:E19)</f>
        <v>7423.319339872457</v>
      </c>
      <c r="F20" s="91"/>
      <c r="G20" s="91">
        <f t="shared" ref="G20" si="10">(E20/D20-1)*100</f>
        <v>-1.8130144601836151</v>
      </c>
    </row>
    <row r="21" spans="2:9">
      <c r="B21" s="3" t="s">
        <v>261</v>
      </c>
      <c r="C21" s="181">
        <f>AVERAGE(C8:C15)</f>
        <v>6132.0557577627478</v>
      </c>
      <c r="D21" s="181">
        <f t="shared" ref="D21:E21" si="11">AVERAGE(D8:D15)</f>
        <v>6665.0772941908435</v>
      </c>
      <c r="E21" s="181">
        <f t="shared" si="11"/>
        <v>7423.319339872457</v>
      </c>
      <c r="F21" s="92"/>
      <c r="G21" s="92">
        <f>(E21/D21-1)*100</f>
        <v>11.376342872159672</v>
      </c>
    </row>
    <row r="22" spans="2:9" ht="82.35" customHeight="1">
      <c r="B22" s="317" t="s">
        <v>68</v>
      </c>
      <c r="C22" s="317"/>
      <c r="D22" s="317"/>
      <c r="E22" s="317"/>
      <c r="F22" s="317"/>
      <c r="G22" s="317"/>
      <c r="H22" s="122"/>
      <c r="I22" s="89"/>
    </row>
  </sheetData>
  <mergeCells count="7">
    <mergeCell ref="B22:G22"/>
    <mergeCell ref="F6:G6"/>
    <mergeCell ref="B6:B7"/>
    <mergeCell ref="B2:G2"/>
    <mergeCell ref="B3:G3"/>
    <mergeCell ref="B4:G4"/>
    <mergeCell ref="C6:E6"/>
  </mergeCells>
  <hyperlinks>
    <hyperlink ref="I2" location="Índice!A1" display="Volver al índice" xr:uid="{00000000-0004-0000-0500-000000000000}"/>
  </hyperlinks>
  <printOptions horizontalCentered="1"/>
  <pageMargins left="0.70866141732283472" right="0.70866141732283472" top="1.299212598425197" bottom="0.74803149606299213" header="0.31496062992125984" footer="0.31496062992125984"/>
  <pageSetup paperSize="122" scale="91" orientation="portrait" r:id="rId1"/>
  <headerFooter differentFirst="1">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B1:M36"/>
  <sheetViews>
    <sheetView view="pageBreakPreview" zoomScale="80" zoomScaleNormal="80" zoomScaleSheetLayoutView="80" workbookViewId="0"/>
  </sheetViews>
  <sheetFormatPr baseColWidth="10" defaultColWidth="10.85546875" defaultRowHeight="12.75"/>
  <cols>
    <col min="1" max="1" width="1.42578125" style="118" customWidth="1"/>
    <col min="2" max="12" width="11.5703125" style="118" customWidth="1"/>
    <col min="13" max="16384" width="10.85546875" style="118"/>
  </cols>
  <sheetData>
    <row r="1" spans="2:13" ht="6.75" customHeight="1"/>
    <row r="2" spans="2:13">
      <c r="B2" s="323" t="s">
        <v>69</v>
      </c>
      <c r="C2" s="323"/>
      <c r="D2" s="323"/>
      <c r="E2" s="323"/>
      <c r="F2" s="323"/>
      <c r="G2" s="323"/>
      <c r="H2" s="323"/>
      <c r="I2" s="323"/>
      <c r="J2" s="323"/>
      <c r="K2" s="323"/>
      <c r="L2" s="323"/>
      <c r="M2" s="28" t="s">
        <v>7</v>
      </c>
    </row>
    <row r="3" spans="2:13">
      <c r="B3" s="323" t="s">
        <v>25</v>
      </c>
      <c r="C3" s="323"/>
      <c r="D3" s="323"/>
      <c r="E3" s="323"/>
      <c r="F3" s="323"/>
      <c r="G3" s="323"/>
      <c r="H3" s="323"/>
      <c r="I3" s="323"/>
      <c r="J3" s="323"/>
      <c r="K3" s="323"/>
      <c r="L3" s="323"/>
    </row>
    <row r="4" spans="2:13">
      <c r="B4" s="324" t="s">
        <v>49</v>
      </c>
      <c r="C4" s="324"/>
      <c r="D4" s="324"/>
      <c r="E4" s="324"/>
      <c r="F4" s="324"/>
      <c r="G4" s="324"/>
      <c r="H4" s="324"/>
      <c r="I4" s="324"/>
      <c r="J4" s="324"/>
      <c r="K4" s="324"/>
      <c r="L4" s="324"/>
    </row>
    <row r="5" spans="2:13" ht="28.7" customHeight="1">
      <c r="B5" s="215" t="s">
        <v>70</v>
      </c>
      <c r="C5" s="216" t="s">
        <v>71</v>
      </c>
      <c r="D5" s="216" t="s">
        <v>72</v>
      </c>
      <c r="E5" s="216" t="s">
        <v>73</v>
      </c>
      <c r="F5" s="216" t="s">
        <v>74</v>
      </c>
      <c r="G5" s="216" t="s">
        <v>75</v>
      </c>
      <c r="H5" s="216" t="s">
        <v>76</v>
      </c>
      <c r="I5" s="216" t="s">
        <v>77</v>
      </c>
      <c r="J5" s="216" t="s">
        <v>258</v>
      </c>
      <c r="K5" s="216" t="s">
        <v>251</v>
      </c>
      <c r="L5" s="216" t="s">
        <v>78</v>
      </c>
    </row>
    <row r="6" spans="2:13">
      <c r="B6" s="204">
        <v>44410</v>
      </c>
      <c r="C6" s="143">
        <v>8132.8761061946907</v>
      </c>
      <c r="D6" s="143">
        <v>9750</v>
      </c>
      <c r="E6" s="143"/>
      <c r="F6" s="143">
        <v>7588.0530973451323</v>
      </c>
      <c r="G6" s="143">
        <v>8136.8119891008173</v>
      </c>
      <c r="H6" s="143">
        <v>7756.0975609756097</v>
      </c>
      <c r="I6" s="143">
        <v>6888.7142857142853</v>
      </c>
      <c r="J6" s="143"/>
      <c r="K6" s="143"/>
      <c r="L6" s="143">
        <v>8148.584143968872</v>
      </c>
    </row>
    <row r="7" spans="2:13">
      <c r="B7" s="62">
        <v>44411</v>
      </c>
      <c r="C7" s="59">
        <v>8244.3408546160845</v>
      </c>
      <c r="D7" s="59">
        <v>9750</v>
      </c>
      <c r="E7" s="59"/>
      <c r="F7" s="59">
        <v>6462.7659574468089</v>
      </c>
      <c r="G7" s="59">
        <v>7231</v>
      </c>
      <c r="H7" s="59">
        <v>7273.413333333333</v>
      </c>
      <c r="I7" s="59">
        <v>6911</v>
      </c>
      <c r="J7" s="59"/>
      <c r="K7" s="59">
        <v>7108.4132104454684</v>
      </c>
      <c r="L7" s="59">
        <v>7894.9103640416051</v>
      </c>
    </row>
    <row r="8" spans="2:13">
      <c r="B8" s="62">
        <v>44412</v>
      </c>
      <c r="C8" s="59">
        <v>7700.8171267803764</v>
      </c>
      <c r="D8" s="59">
        <v>9750</v>
      </c>
      <c r="E8" s="59"/>
      <c r="F8" s="59">
        <v>6944.4444444444443</v>
      </c>
      <c r="G8" s="59">
        <v>7243</v>
      </c>
      <c r="H8" s="59">
        <v>7538.4615384615381</v>
      </c>
      <c r="I8" s="59">
        <v>6916</v>
      </c>
      <c r="J8" s="59"/>
      <c r="K8" s="59">
        <v>7559.3926380368102</v>
      </c>
      <c r="L8" s="59">
        <v>7935.262744624305</v>
      </c>
    </row>
    <row r="9" spans="2:13">
      <c r="B9" s="62">
        <v>44413</v>
      </c>
      <c r="C9" s="59">
        <v>8464.1612079493734</v>
      </c>
      <c r="D9" s="59">
        <v>9750</v>
      </c>
      <c r="E9" s="59"/>
      <c r="F9" s="59">
        <v>7345.8149779735686</v>
      </c>
      <c r="G9" s="59">
        <v>7241</v>
      </c>
      <c r="H9" s="59">
        <v>7733.6020583190393</v>
      </c>
      <c r="I9" s="59">
        <v>6762.5384615384619</v>
      </c>
      <c r="J9" s="59"/>
      <c r="K9" s="59"/>
      <c r="L9" s="59">
        <v>8042.610464361449</v>
      </c>
    </row>
    <row r="10" spans="2:13">
      <c r="B10" s="62">
        <v>44414</v>
      </c>
      <c r="C10" s="59">
        <v>8051.1322717349431</v>
      </c>
      <c r="D10" s="59">
        <v>9750</v>
      </c>
      <c r="E10" s="59"/>
      <c r="F10" s="59">
        <v>6785.3968253968251</v>
      </c>
      <c r="G10" s="59">
        <v>7204.14402173913</v>
      </c>
      <c r="H10" s="59">
        <v>7244.4444444444443</v>
      </c>
      <c r="I10" s="59">
        <v>6906</v>
      </c>
      <c r="J10" s="59"/>
      <c r="K10" s="59"/>
      <c r="L10" s="59">
        <v>7874.4132347936011</v>
      </c>
    </row>
    <row r="11" spans="2:13">
      <c r="B11" s="62">
        <v>44417</v>
      </c>
      <c r="C11" s="59">
        <v>8072.1194029850749</v>
      </c>
      <c r="D11" s="59">
        <v>9750</v>
      </c>
      <c r="E11" s="59"/>
      <c r="F11" s="59">
        <v>6413.152173913043</v>
      </c>
      <c r="G11" s="59">
        <v>7859.7560975609758</v>
      </c>
      <c r="H11" s="59">
        <v>7259.6603773584902</v>
      </c>
      <c r="I11" s="59">
        <v>7591.7682926829266</v>
      </c>
      <c r="J11" s="59"/>
      <c r="K11" s="59">
        <v>7682</v>
      </c>
      <c r="L11" s="59">
        <v>7932.4259259259261</v>
      </c>
    </row>
    <row r="12" spans="2:13">
      <c r="B12" s="62">
        <v>44418</v>
      </c>
      <c r="C12" s="59">
        <v>8124.8140851202788</v>
      </c>
      <c r="D12" s="59">
        <v>9750</v>
      </c>
      <c r="E12" s="59"/>
      <c r="F12" s="59">
        <v>7367.3342175066309</v>
      </c>
      <c r="G12" s="59">
        <v>7241</v>
      </c>
      <c r="H12" s="59">
        <v>7736.7280701754389</v>
      </c>
      <c r="I12" s="59">
        <v>6775.0730337078649</v>
      </c>
      <c r="J12" s="59"/>
      <c r="K12" s="59"/>
      <c r="L12" s="59">
        <v>7898.8257986503877</v>
      </c>
    </row>
    <row r="13" spans="2:13">
      <c r="B13" s="62">
        <v>44419</v>
      </c>
      <c r="C13" s="59">
        <v>7790.1053642474963</v>
      </c>
      <c r="D13" s="59">
        <v>8488</v>
      </c>
      <c r="E13" s="59"/>
      <c r="F13" s="59">
        <v>7050.015625</v>
      </c>
      <c r="G13" s="59"/>
      <c r="H13" s="59">
        <v>7527.9599485971303</v>
      </c>
      <c r="I13" s="59">
        <v>5901.1428571428569</v>
      </c>
      <c r="J13" s="59"/>
      <c r="K13" s="59"/>
      <c r="L13" s="59">
        <v>7684.2474607170761</v>
      </c>
    </row>
    <row r="14" spans="2:13">
      <c r="B14" s="62">
        <v>44420</v>
      </c>
      <c r="C14" s="59">
        <v>7951.0291645222169</v>
      </c>
      <c r="D14" s="59"/>
      <c r="E14" s="59"/>
      <c r="F14" s="59">
        <v>6761.8081180811805</v>
      </c>
      <c r="G14" s="59">
        <v>7740</v>
      </c>
      <c r="H14" s="59">
        <v>7478.5352622061482</v>
      </c>
      <c r="I14" s="59">
        <v>6514.6470588235297</v>
      </c>
      <c r="J14" s="59">
        <v>7217</v>
      </c>
      <c r="K14" s="59"/>
      <c r="L14" s="59">
        <v>7625.421137555466</v>
      </c>
    </row>
    <row r="15" spans="2:13">
      <c r="B15" s="62">
        <v>44421</v>
      </c>
      <c r="C15" s="59">
        <v>7701.9869706840391</v>
      </c>
      <c r="D15" s="59">
        <v>9750</v>
      </c>
      <c r="E15" s="59"/>
      <c r="F15" s="59">
        <v>6806.1894273127755</v>
      </c>
      <c r="G15" s="59"/>
      <c r="H15" s="59">
        <v>7663.8852459016398</v>
      </c>
      <c r="I15" s="59">
        <v>6443.8095238095239</v>
      </c>
      <c r="J15" s="59">
        <v>7826.2711864406783</v>
      </c>
      <c r="K15" s="59"/>
      <c r="L15" s="59">
        <v>7756.0660091047039</v>
      </c>
    </row>
    <row r="16" spans="2:13">
      <c r="B16" s="62">
        <v>44424</v>
      </c>
      <c r="C16" s="59">
        <v>7980.7692307692305</v>
      </c>
      <c r="D16" s="59">
        <v>9750</v>
      </c>
      <c r="E16" s="59"/>
      <c r="F16" s="59">
        <v>7616.9361702127662</v>
      </c>
      <c r="G16" s="59"/>
      <c r="H16" s="59">
        <v>7418.8745980707399</v>
      </c>
      <c r="I16" s="59">
        <v>6707.2917063870354</v>
      </c>
      <c r="J16" s="59"/>
      <c r="K16" s="59"/>
      <c r="L16" s="59">
        <v>7999.0735419226767</v>
      </c>
    </row>
    <row r="17" spans="2:12">
      <c r="B17" s="62">
        <v>44425</v>
      </c>
      <c r="C17" s="59">
        <v>9423.5393697369564</v>
      </c>
      <c r="D17" s="59">
        <v>9750</v>
      </c>
      <c r="E17" s="59"/>
      <c r="F17" s="59">
        <v>7802.6315789473683</v>
      </c>
      <c r="G17" s="59">
        <v>8241</v>
      </c>
      <c r="H17" s="59">
        <v>7961.3431282522188</v>
      </c>
      <c r="I17" s="59">
        <v>6712.0322580645161</v>
      </c>
      <c r="J17" s="59"/>
      <c r="K17" s="59"/>
      <c r="L17" s="59">
        <v>8697.6730074467305</v>
      </c>
    </row>
    <row r="18" spans="2:12">
      <c r="B18" s="62">
        <v>44426</v>
      </c>
      <c r="C18" s="59">
        <v>9805.8579088471852</v>
      </c>
      <c r="D18" s="59">
        <v>9750</v>
      </c>
      <c r="E18" s="59"/>
      <c r="F18" s="59">
        <v>7119.3888888888887</v>
      </c>
      <c r="G18" s="59">
        <v>8240</v>
      </c>
      <c r="H18" s="59">
        <v>8071.4285714285716</v>
      </c>
      <c r="I18" s="59">
        <v>6312.7476635514022</v>
      </c>
      <c r="J18" s="59"/>
      <c r="K18" s="59"/>
      <c r="L18" s="59">
        <v>8804.1718085106386</v>
      </c>
    </row>
    <row r="19" spans="2:12">
      <c r="B19" s="62">
        <v>44427</v>
      </c>
      <c r="C19" s="59">
        <v>8867.3891696750907</v>
      </c>
      <c r="D19" s="59">
        <v>10333.333333333334</v>
      </c>
      <c r="E19" s="59">
        <v>8000</v>
      </c>
      <c r="F19" s="59">
        <v>7550</v>
      </c>
      <c r="G19" s="59"/>
      <c r="H19" s="59">
        <v>7933.6057091882249</v>
      </c>
      <c r="I19" s="59">
        <v>7179.4871794871797</v>
      </c>
      <c r="J19" s="59"/>
      <c r="K19" s="59"/>
      <c r="L19" s="59">
        <v>8693.5580233662222</v>
      </c>
    </row>
    <row r="20" spans="2:12">
      <c r="B20" s="62">
        <v>44428</v>
      </c>
      <c r="C20" s="59">
        <v>9947.1571109456436</v>
      </c>
      <c r="D20" s="59">
        <v>9750</v>
      </c>
      <c r="E20" s="59"/>
      <c r="F20" s="59">
        <v>8250</v>
      </c>
      <c r="G20" s="59">
        <v>8714</v>
      </c>
      <c r="H20" s="59">
        <v>8406.9014084507035</v>
      </c>
      <c r="I20" s="59">
        <v>8942.8538812785391</v>
      </c>
      <c r="J20" s="59"/>
      <c r="K20" s="59"/>
      <c r="L20" s="59">
        <v>9147.9641751728686</v>
      </c>
    </row>
    <row r="21" spans="2:12">
      <c r="B21" s="62">
        <v>44431</v>
      </c>
      <c r="C21" s="59">
        <v>8055.7871720116618</v>
      </c>
      <c r="D21" s="59">
        <v>9228.8085106382987</v>
      </c>
      <c r="E21" s="59"/>
      <c r="F21" s="59">
        <v>7680.08</v>
      </c>
      <c r="G21" s="59"/>
      <c r="H21" s="59">
        <v>7642.0689655172409</v>
      </c>
      <c r="I21" s="59">
        <v>7351.105072463768</v>
      </c>
      <c r="J21" s="59"/>
      <c r="K21" s="59">
        <v>8190</v>
      </c>
      <c r="L21" s="59">
        <v>8009.4063409899709</v>
      </c>
    </row>
    <row r="22" spans="2:12">
      <c r="B22" s="62">
        <v>44432</v>
      </c>
      <c r="C22" s="59">
        <v>9093.0584269662922</v>
      </c>
      <c r="D22" s="59">
        <v>8241</v>
      </c>
      <c r="E22" s="59"/>
      <c r="F22" s="59">
        <v>8412.6190476190477</v>
      </c>
      <c r="G22" s="59"/>
      <c r="H22" s="59">
        <v>8740.3619776339019</v>
      </c>
      <c r="I22" s="59">
        <v>7638.8888888888887</v>
      </c>
      <c r="J22" s="59"/>
      <c r="K22" s="59"/>
      <c r="L22" s="59">
        <v>8782.4006500221603</v>
      </c>
    </row>
    <row r="23" spans="2:12">
      <c r="B23" s="62">
        <v>44433</v>
      </c>
      <c r="C23" s="59">
        <v>8777.370906321401</v>
      </c>
      <c r="D23" s="59">
        <v>9750</v>
      </c>
      <c r="E23" s="59"/>
      <c r="F23" s="59">
        <v>8084.6360153256701</v>
      </c>
      <c r="G23" s="59"/>
      <c r="H23" s="59">
        <v>8463.7155297532663</v>
      </c>
      <c r="I23" s="59">
        <v>7187.595108695652</v>
      </c>
      <c r="J23" s="59"/>
      <c r="K23" s="59">
        <v>8239</v>
      </c>
      <c r="L23" s="59">
        <v>8528.309433687582</v>
      </c>
    </row>
    <row r="24" spans="2:12">
      <c r="B24" s="62">
        <v>44434</v>
      </c>
      <c r="C24" s="59">
        <v>9000.1187084520425</v>
      </c>
      <c r="D24" s="59">
        <v>9750</v>
      </c>
      <c r="E24" s="59"/>
      <c r="F24" s="59">
        <v>8145.2054794520545</v>
      </c>
      <c r="G24" s="59"/>
      <c r="H24" s="59">
        <v>8363.636363636364</v>
      </c>
      <c r="I24" s="59">
        <v>7249.1431980906918</v>
      </c>
      <c r="J24" s="59"/>
      <c r="K24" s="59">
        <v>8000</v>
      </c>
      <c r="L24" s="59">
        <v>8547.2196890417108</v>
      </c>
    </row>
    <row r="25" spans="2:12">
      <c r="B25" s="62">
        <v>44435</v>
      </c>
      <c r="C25" s="59">
        <v>9470.6052855924972</v>
      </c>
      <c r="D25" s="59">
        <v>9215.0400000000009</v>
      </c>
      <c r="E25" s="59"/>
      <c r="F25" s="59">
        <v>8249.818181818182</v>
      </c>
      <c r="G25" s="59"/>
      <c r="H25" s="59">
        <v>8128.712871287129</v>
      </c>
      <c r="I25" s="59">
        <v>7139.9462809917359</v>
      </c>
      <c r="J25" s="59"/>
      <c r="K25" s="59">
        <v>8491</v>
      </c>
      <c r="L25" s="59">
        <v>8798.3292910447763</v>
      </c>
    </row>
    <row r="26" spans="2:12">
      <c r="B26" s="62">
        <v>44438</v>
      </c>
      <c r="C26" s="59">
        <v>8649.8729281767955</v>
      </c>
      <c r="D26" s="59">
        <v>9750</v>
      </c>
      <c r="E26" s="59"/>
      <c r="F26" s="59">
        <v>7300</v>
      </c>
      <c r="G26" s="59"/>
      <c r="H26" s="59">
        <v>8109.5318595578674</v>
      </c>
      <c r="I26" s="59">
        <v>7776.0710382513662</v>
      </c>
      <c r="J26" s="59"/>
      <c r="K26" s="59">
        <v>8167</v>
      </c>
      <c r="L26" s="59">
        <v>8476.462871287129</v>
      </c>
    </row>
    <row r="27" spans="2:12">
      <c r="B27" s="62">
        <v>44439</v>
      </c>
      <c r="C27" s="59">
        <v>9158.9044540229879</v>
      </c>
      <c r="D27" s="59">
        <v>9750</v>
      </c>
      <c r="E27" s="59"/>
      <c r="F27" s="59">
        <v>7923.782608695652</v>
      </c>
      <c r="G27" s="59">
        <v>8000</v>
      </c>
      <c r="H27" s="59">
        <v>8343.9425051334711</v>
      </c>
      <c r="I27" s="59">
        <v>7659</v>
      </c>
      <c r="J27" s="59"/>
      <c r="K27" s="59"/>
      <c r="L27" s="59">
        <v>8891.9900517309979</v>
      </c>
    </row>
    <row r="28" spans="2:12">
      <c r="B28" s="62">
        <v>44440</v>
      </c>
      <c r="C28" s="59">
        <v>9366.2476482475086</v>
      </c>
      <c r="D28" s="59">
        <v>11500</v>
      </c>
      <c r="E28" s="59"/>
      <c r="F28" s="59">
        <v>8197.3684210526317</v>
      </c>
      <c r="G28" s="59">
        <v>7726</v>
      </c>
      <c r="H28" s="59">
        <v>8538.4756320996694</v>
      </c>
      <c r="I28" s="59">
        <v>7646</v>
      </c>
      <c r="J28" s="59"/>
      <c r="K28" s="59"/>
      <c r="L28" s="59">
        <v>9088.8459640001311</v>
      </c>
    </row>
    <row r="29" spans="2:12">
      <c r="B29" s="62">
        <v>44441</v>
      </c>
      <c r="C29" s="59">
        <v>8993.8846761453387</v>
      </c>
      <c r="D29" s="59">
        <v>11500</v>
      </c>
      <c r="E29" s="59"/>
      <c r="F29" s="59">
        <v>8650</v>
      </c>
      <c r="G29" s="59">
        <v>7759</v>
      </c>
      <c r="H29" s="59">
        <v>8669.0461538461532</v>
      </c>
      <c r="I29" s="59">
        <v>7815.7864077669901</v>
      </c>
      <c r="J29" s="59"/>
      <c r="K29" s="59">
        <v>8694.4444444444453</v>
      </c>
      <c r="L29" s="59">
        <v>8915.9685944082721</v>
      </c>
    </row>
    <row r="30" spans="2:12">
      <c r="B30" s="62">
        <v>44442</v>
      </c>
      <c r="C30" s="59">
        <v>7992.8193249503638</v>
      </c>
      <c r="D30" s="59">
        <v>11750</v>
      </c>
      <c r="E30" s="59"/>
      <c r="F30" s="59">
        <v>7761.363636363636</v>
      </c>
      <c r="G30" s="59">
        <v>7233</v>
      </c>
      <c r="H30" s="59">
        <v>8342.105263157895</v>
      </c>
      <c r="I30" s="59">
        <v>7914.333333333333</v>
      </c>
      <c r="J30" s="59"/>
      <c r="K30" s="59">
        <v>8711.2676056338023</v>
      </c>
      <c r="L30" s="59">
        <v>8408.5147972232371</v>
      </c>
    </row>
    <row r="31" spans="2:12">
      <c r="B31" s="62">
        <v>44445</v>
      </c>
      <c r="C31" s="59">
        <v>8371.5926680244393</v>
      </c>
      <c r="D31" s="59">
        <v>11500</v>
      </c>
      <c r="E31" s="59"/>
      <c r="F31" s="59">
        <v>7250</v>
      </c>
      <c r="G31" s="59"/>
      <c r="H31" s="59">
        <v>8457.3067331670827</v>
      </c>
      <c r="I31" s="59">
        <v>7637.7118644067796</v>
      </c>
      <c r="J31" s="59"/>
      <c r="K31" s="59">
        <v>8200.32</v>
      </c>
      <c r="L31" s="59">
        <v>8747.215369059657</v>
      </c>
    </row>
    <row r="32" spans="2:12">
      <c r="B32" s="62">
        <v>44446</v>
      </c>
      <c r="C32" s="59">
        <v>8661.5233522479266</v>
      </c>
      <c r="D32" s="59">
        <v>11500</v>
      </c>
      <c r="E32" s="59"/>
      <c r="F32" s="59">
        <v>8309.6643356643362</v>
      </c>
      <c r="G32" s="59">
        <v>8765</v>
      </c>
      <c r="H32" s="59">
        <v>8869.1381475667185</v>
      </c>
      <c r="I32" s="59">
        <v>7235</v>
      </c>
      <c r="J32" s="59"/>
      <c r="K32" s="59">
        <v>8573.248407643312</v>
      </c>
      <c r="L32" s="59">
        <v>8838.7408888602204</v>
      </c>
    </row>
    <row r="33" spans="2:12">
      <c r="B33" s="62">
        <v>44447</v>
      </c>
      <c r="C33" s="59">
        <v>8908.6124328472761</v>
      </c>
      <c r="D33" s="59">
        <v>11500</v>
      </c>
      <c r="E33" s="59"/>
      <c r="F33" s="59">
        <v>8226.5632183908037</v>
      </c>
      <c r="G33" s="59"/>
      <c r="H33" s="59">
        <v>8756.3805104408348</v>
      </c>
      <c r="I33" s="59"/>
      <c r="J33" s="59"/>
      <c r="K33" s="59"/>
      <c r="L33" s="59">
        <v>9076.7424058323213</v>
      </c>
    </row>
    <row r="34" spans="2:12">
      <c r="B34" s="62">
        <v>44448</v>
      </c>
      <c r="C34" s="59">
        <v>9078.1165391406703</v>
      </c>
      <c r="D34" s="59">
        <v>11500</v>
      </c>
      <c r="E34" s="59"/>
      <c r="F34" s="59">
        <v>8010.869565217391</v>
      </c>
      <c r="G34" s="59"/>
      <c r="H34" s="59">
        <v>9142.6984126984134</v>
      </c>
      <c r="I34" s="59">
        <v>7348.8207547169814</v>
      </c>
      <c r="J34" s="59"/>
      <c r="K34" s="59">
        <v>8577.4428044280448</v>
      </c>
      <c r="L34" s="59">
        <v>9026.7299677135306</v>
      </c>
    </row>
    <row r="35" spans="2:12">
      <c r="B35" s="62">
        <v>44449</v>
      </c>
      <c r="C35" s="59">
        <v>9123.9367816091963</v>
      </c>
      <c r="D35" s="59">
        <v>12500</v>
      </c>
      <c r="E35" s="59"/>
      <c r="F35" s="59">
        <v>7500</v>
      </c>
      <c r="G35" s="59">
        <v>9000</v>
      </c>
      <c r="H35" s="59">
        <v>9007.6587755102046</v>
      </c>
      <c r="I35" s="59">
        <v>7319.0963855421687</v>
      </c>
      <c r="J35" s="59"/>
      <c r="K35" s="192">
        <v>9261</v>
      </c>
      <c r="L35" s="144">
        <v>9369.7066991288466</v>
      </c>
    </row>
    <row r="36" spans="2:12" ht="69" customHeight="1">
      <c r="B36" s="322" t="s">
        <v>79</v>
      </c>
      <c r="C36" s="322"/>
      <c r="D36" s="322"/>
      <c r="E36" s="322"/>
      <c r="F36" s="322"/>
      <c r="G36" s="322"/>
      <c r="H36" s="322"/>
      <c r="I36" s="322"/>
      <c r="J36" s="322"/>
      <c r="K36" s="322"/>
      <c r="L36" s="322"/>
    </row>
  </sheetData>
  <mergeCells count="4">
    <mergeCell ref="B36:L36"/>
    <mergeCell ref="B2:L2"/>
    <mergeCell ref="B3:L3"/>
    <mergeCell ref="B4:L4"/>
  </mergeCells>
  <hyperlinks>
    <hyperlink ref="M2" location="Índice!A1" display="Volver al índice" xr:uid="{00000000-0004-0000-0600-000000000000}"/>
  </hyperlinks>
  <printOptions horizontalCentered="1"/>
  <pageMargins left="0.31496062992125984" right="0.31496062992125984" top="1.299212598425197" bottom="0.74803149606299213" header="0.31496062992125984" footer="0.31496062992125984"/>
  <pageSetup paperSize="122" scale="77" orientation="portrait" r:id="rId1"/>
  <headerFooter differentFirst="1">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pageSetUpPr fitToPage="1"/>
  </sheetPr>
  <dimension ref="B1:O58"/>
  <sheetViews>
    <sheetView view="pageBreakPreview" zoomScale="80" zoomScaleNormal="80" zoomScaleSheetLayoutView="80" workbookViewId="0"/>
  </sheetViews>
  <sheetFormatPr baseColWidth="10" defaultColWidth="10.85546875" defaultRowHeight="12.75"/>
  <cols>
    <col min="1" max="1" width="1.85546875" style="26" customWidth="1"/>
    <col min="2" max="2" width="12.28515625" style="26" customWidth="1"/>
    <col min="3" max="3" width="10.42578125" style="36" customWidth="1"/>
    <col min="4" max="4" width="12.42578125" style="36" customWidth="1"/>
    <col min="5" max="5" width="10" style="36" customWidth="1"/>
    <col min="6" max="6" width="12.85546875" style="26" customWidth="1"/>
    <col min="7" max="7" width="15.7109375" style="26" customWidth="1"/>
    <col min="8" max="8" width="12.42578125" style="26" customWidth="1"/>
    <col min="9" max="9" width="14.28515625" style="26" customWidth="1"/>
    <col min="10" max="10" width="15" style="26" customWidth="1"/>
    <col min="11" max="11" width="12.42578125" style="26" customWidth="1"/>
    <col min="12" max="12" width="14.140625" style="26" customWidth="1"/>
    <col min="13" max="13" width="12.28515625" style="26" customWidth="1"/>
    <col min="14" max="14" width="1.85546875" style="26" customWidth="1"/>
    <col min="15" max="16384" width="10.85546875" style="26"/>
  </cols>
  <sheetData>
    <row r="1" spans="2:15" ht="4.5" customHeight="1">
      <c r="B1" s="118"/>
      <c r="F1" s="118"/>
      <c r="G1" s="118"/>
      <c r="H1" s="118"/>
      <c r="I1" s="118"/>
      <c r="J1" s="118"/>
      <c r="K1" s="118"/>
      <c r="L1" s="118"/>
      <c r="M1" s="118"/>
      <c r="N1" s="118"/>
      <c r="O1" s="118"/>
    </row>
    <row r="2" spans="2:15">
      <c r="B2" s="321" t="s">
        <v>80</v>
      </c>
      <c r="C2" s="321"/>
      <c r="D2" s="321"/>
      <c r="E2" s="321"/>
      <c r="F2" s="321"/>
      <c r="G2" s="321"/>
      <c r="H2" s="321"/>
      <c r="I2" s="321"/>
      <c r="J2" s="321"/>
      <c r="K2" s="321"/>
      <c r="L2" s="321"/>
      <c r="M2" s="321"/>
      <c r="N2" s="198"/>
      <c r="O2" s="28" t="s">
        <v>7</v>
      </c>
    </row>
    <row r="3" spans="2:15">
      <c r="B3" s="321" t="s">
        <v>26</v>
      </c>
      <c r="C3" s="321"/>
      <c r="D3" s="321"/>
      <c r="E3" s="321"/>
      <c r="F3" s="321"/>
      <c r="G3" s="321"/>
      <c r="H3" s="321"/>
      <c r="I3" s="321"/>
      <c r="J3" s="321"/>
      <c r="K3" s="321"/>
      <c r="L3" s="321"/>
      <c r="M3" s="321"/>
      <c r="N3" s="198"/>
      <c r="O3" s="118"/>
    </row>
    <row r="4" spans="2:15">
      <c r="B4" s="321" t="s">
        <v>49</v>
      </c>
      <c r="C4" s="321"/>
      <c r="D4" s="321"/>
      <c r="E4" s="321"/>
      <c r="F4" s="321"/>
      <c r="G4" s="321"/>
      <c r="H4" s="321"/>
      <c r="I4" s="321"/>
      <c r="J4" s="321"/>
      <c r="K4" s="321"/>
      <c r="L4" s="321"/>
      <c r="M4" s="321"/>
      <c r="N4" s="198"/>
      <c r="O4" s="118"/>
    </row>
    <row r="5" spans="2:15" ht="43.7" customHeight="1">
      <c r="B5" s="217" t="s">
        <v>81</v>
      </c>
      <c r="C5" s="218" t="s">
        <v>82</v>
      </c>
      <c r="D5" s="218" t="s">
        <v>83</v>
      </c>
      <c r="E5" s="218" t="s">
        <v>84</v>
      </c>
      <c r="F5" s="218" t="s">
        <v>85</v>
      </c>
      <c r="G5" s="218" t="s">
        <v>86</v>
      </c>
      <c r="H5" s="218" t="s">
        <v>87</v>
      </c>
      <c r="I5" s="218" t="s">
        <v>88</v>
      </c>
      <c r="J5" s="218" t="s">
        <v>89</v>
      </c>
      <c r="K5" s="218" t="s">
        <v>90</v>
      </c>
      <c r="L5" s="218" t="s">
        <v>91</v>
      </c>
      <c r="M5" s="218" t="s">
        <v>78</v>
      </c>
      <c r="N5" s="75"/>
      <c r="O5" s="118"/>
    </row>
    <row r="6" spans="2:15">
      <c r="B6" s="60">
        <v>44410</v>
      </c>
      <c r="C6" s="61"/>
      <c r="D6" s="61">
        <v>9750</v>
      </c>
      <c r="E6" s="61">
        <v>6688</v>
      </c>
      <c r="F6" s="61">
        <v>8237.6547085201801</v>
      </c>
      <c r="G6" s="61">
        <v>7808.4415584415583</v>
      </c>
      <c r="H6" s="61">
        <v>7500</v>
      </c>
      <c r="I6" s="61">
        <v>6250</v>
      </c>
      <c r="J6" s="61"/>
      <c r="K6" s="61">
        <v>7017.6785714285716</v>
      </c>
      <c r="L6" s="61">
        <v>8000</v>
      </c>
      <c r="M6" s="61">
        <v>8148.584143968872</v>
      </c>
      <c r="N6" s="76"/>
      <c r="O6" s="118"/>
    </row>
    <row r="7" spans="2:15">
      <c r="B7" s="60">
        <v>44411</v>
      </c>
      <c r="C7" s="61">
        <v>12500</v>
      </c>
      <c r="D7" s="61">
        <v>9750</v>
      </c>
      <c r="E7" s="61">
        <v>6911</v>
      </c>
      <c r="F7" s="61">
        <v>7883.4700315457412</v>
      </c>
      <c r="G7" s="61">
        <v>7666.0379999999996</v>
      </c>
      <c r="H7" s="61">
        <v>6000</v>
      </c>
      <c r="I7" s="61">
        <v>6250</v>
      </c>
      <c r="J7" s="61"/>
      <c r="K7" s="61">
        <v>6500</v>
      </c>
      <c r="L7" s="61">
        <v>7750</v>
      </c>
      <c r="M7" s="61">
        <v>7894.9103640416051</v>
      </c>
      <c r="N7" s="76"/>
      <c r="O7" s="118"/>
    </row>
    <row r="8" spans="2:15">
      <c r="B8" s="60">
        <v>44412</v>
      </c>
      <c r="C8" s="61"/>
      <c r="D8" s="61">
        <v>9750</v>
      </c>
      <c r="E8" s="61">
        <v>6916</v>
      </c>
      <c r="F8" s="61">
        <v>7931.1026252983293</v>
      </c>
      <c r="G8" s="61">
        <v>7856.8792517006805</v>
      </c>
      <c r="H8" s="61">
        <v>6250</v>
      </c>
      <c r="I8" s="61">
        <v>6250</v>
      </c>
      <c r="J8" s="61"/>
      <c r="K8" s="61">
        <v>7000</v>
      </c>
      <c r="L8" s="61">
        <v>7500</v>
      </c>
      <c r="M8" s="61">
        <v>7935.262744624305</v>
      </c>
      <c r="N8" s="76"/>
      <c r="O8" s="118"/>
    </row>
    <row r="9" spans="2:15">
      <c r="B9" s="60">
        <v>44413</v>
      </c>
      <c r="C9" s="61">
        <v>11500</v>
      </c>
      <c r="D9" s="61">
        <v>9750</v>
      </c>
      <c r="E9" s="61">
        <v>6657</v>
      </c>
      <c r="F9" s="61">
        <v>8119.6356986100955</v>
      </c>
      <c r="G9" s="61">
        <v>7531.7748917748913</v>
      </c>
      <c r="H9" s="61">
        <v>6000</v>
      </c>
      <c r="I9" s="61">
        <v>6250</v>
      </c>
      <c r="J9" s="61"/>
      <c r="K9" s="61">
        <v>6695.652173913043</v>
      </c>
      <c r="L9" s="61">
        <v>7750</v>
      </c>
      <c r="M9" s="61">
        <v>8042.610464361449</v>
      </c>
      <c r="N9" s="76"/>
      <c r="O9" s="118"/>
    </row>
    <row r="10" spans="2:15">
      <c r="B10" s="60">
        <v>44414</v>
      </c>
      <c r="C10" s="61"/>
      <c r="D10" s="61">
        <v>9750</v>
      </c>
      <c r="E10" s="61">
        <v>6906</v>
      </c>
      <c r="F10" s="61"/>
      <c r="G10" s="61">
        <v>7471.9029066171925</v>
      </c>
      <c r="H10" s="61">
        <v>6000</v>
      </c>
      <c r="I10" s="61">
        <v>6250</v>
      </c>
      <c r="J10" s="61"/>
      <c r="K10" s="61">
        <v>6499.6923076923076</v>
      </c>
      <c r="L10" s="61">
        <v>7500</v>
      </c>
      <c r="M10" s="61">
        <v>7597.9939281671295</v>
      </c>
      <c r="N10" s="76"/>
      <c r="O10" s="118"/>
    </row>
    <row r="11" spans="2:15">
      <c r="B11" s="58">
        <v>44417</v>
      </c>
      <c r="C11" s="59"/>
      <c r="D11" s="59">
        <v>9750</v>
      </c>
      <c r="E11" s="59">
        <v>6855</v>
      </c>
      <c r="F11" s="59">
        <v>8140.1542857142858</v>
      </c>
      <c r="G11" s="59">
        <v>7859.7560975609758</v>
      </c>
      <c r="H11" s="59">
        <v>6000</v>
      </c>
      <c r="I11" s="59">
        <v>6250</v>
      </c>
      <c r="J11" s="59"/>
      <c r="K11" s="59">
        <v>6522.818181818182</v>
      </c>
      <c r="L11" s="59">
        <v>7000</v>
      </c>
      <c r="M11" s="59">
        <v>7932.4259259259261</v>
      </c>
      <c r="N11" s="76"/>
      <c r="O11" s="27"/>
    </row>
    <row r="12" spans="2:15">
      <c r="B12" s="58">
        <v>44418</v>
      </c>
      <c r="C12" s="59"/>
      <c r="D12" s="59">
        <v>9750</v>
      </c>
      <c r="E12" s="59">
        <v>6926</v>
      </c>
      <c r="F12" s="59">
        <v>8049.8941176470589</v>
      </c>
      <c r="G12" s="59">
        <v>7997.9141193595342</v>
      </c>
      <c r="H12" s="59">
        <v>6000</v>
      </c>
      <c r="I12" s="59">
        <v>6250</v>
      </c>
      <c r="J12" s="59"/>
      <c r="K12" s="59">
        <v>6587.6315789473683</v>
      </c>
      <c r="L12" s="59">
        <v>7250</v>
      </c>
      <c r="M12" s="59">
        <v>7898.8257986503877</v>
      </c>
      <c r="N12" s="76"/>
      <c r="O12" s="118"/>
    </row>
    <row r="13" spans="2:15">
      <c r="B13" s="58">
        <v>44419</v>
      </c>
      <c r="C13" s="59"/>
      <c r="D13" s="59">
        <v>9750</v>
      </c>
      <c r="E13" s="59">
        <v>6904</v>
      </c>
      <c r="F13" s="59">
        <v>7647.3082191780823</v>
      </c>
      <c r="G13" s="59">
        <v>7816.1822079314043</v>
      </c>
      <c r="H13" s="59">
        <v>6000</v>
      </c>
      <c r="I13" s="59">
        <v>6250</v>
      </c>
      <c r="J13" s="59"/>
      <c r="K13" s="59">
        <v>6686.1627906976746</v>
      </c>
      <c r="L13" s="59">
        <v>7233</v>
      </c>
      <c r="M13" s="59">
        <v>7684.2474607170761</v>
      </c>
      <c r="N13" s="76"/>
      <c r="O13" s="118"/>
    </row>
    <row r="14" spans="2:15">
      <c r="B14" s="58">
        <v>44420</v>
      </c>
      <c r="C14" s="59"/>
      <c r="D14" s="59"/>
      <c r="E14" s="59"/>
      <c r="F14" s="59">
        <v>7979.658163265306</v>
      </c>
      <c r="G14" s="59">
        <v>8190.5670995670998</v>
      </c>
      <c r="H14" s="59">
        <v>6000</v>
      </c>
      <c r="I14" s="59">
        <v>6250</v>
      </c>
      <c r="J14" s="59">
        <v>7500</v>
      </c>
      <c r="K14" s="59">
        <v>6707.787610619469</v>
      </c>
      <c r="L14" s="59"/>
      <c r="M14" s="59">
        <v>7625.421137555466</v>
      </c>
      <c r="N14" s="76"/>
      <c r="O14" s="118"/>
    </row>
    <row r="15" spans="2:15">
      <c r="B15" s="58">
        <v>44421</v>
      </c>
      <c r="C15" s="59"/>
      <c r="D15" s="59">
        <v>9750</v>
      </c>
      <c r="E15" s="59">
        <v>6864</v>
      </c>
      <c r="F15" s="59">
        <v>7961.2957746478869</v>
      </c>
      <c r="G15" s="59">
        <v>7826.2711864406783</v>
      </c>
      <c r="H15" s="59">
        <v>6000</v>
      </c>
      <c r="I15" s="59">
        <v>6250</v>
      </c>
      <c r="J15" s="59">
        <v>7250</v>
      </c>
      <c r="K15" s="59">
        <v>6700</v>
      </c>
      <c r="L15" s="59">
        <v>7250</v>
      </c>
      <c r="M15" s="59">
        <v>7756.0660091047039</v>
      </c>
      <c r="N15" s="76"/>
      <c r="O15" s="118"/>
    </row>
    <row r="16" spans="2:15">
      <c r="B16" s="58">
        <v>44424</v>
      </c>
      <c r="C16" s="59"/>
      <c r="D16" s="59">
        <v>9750</v>
      </c>
      <c r="E16" s="59">
        <v>6851</v>
      </c>
      <c r="F16" s="59">
        <v>8156</v>
      </c>
      <c r="G16" s="59">
        <v>7859.7560975609758</v>
      </c>
      <c r="H16" s="59">
        <v>6250</v>
      </c>
      <c r="I16" s="59">
        <v>7250</v>
      </c>
      <c r="J16" s="59"/>
      <c r="K16" s="59">
        <v>6533.333333333333</v>
      </c>
      <c r="L16" s="59">
        <v>7200</v>
      </c>
      <c r="M16" s="59">
        <v>7999.0735419226767</v>
      </c>
      <c r="N16" s="76"/>
      <c r="O16" s="118"/>
    </row>
    <row r="17" spans="2:15">
      <c r="B17" s="58">
        <v>44425</v>
      </c>
      <c r="C17" s="59"/>
      <c r="D17" s="59">
        <v>9750</v>
      </c>
      <c r="E17" s="59">
        <v>6813</v>
      </c>
      <c r="F17" s="59">
        <v>9145.1260997067457</v>
      </c>
      <c r="G17" s="59">
        <v>7575.36328125</v>
      </c>
      <c r="H17" s="59">
        <v>6000</v>
      </c>
      <c r="I17" s="59">
        <v>7250</v>
      </c>
      <c r="J17" s="59">
        <v>8250</v>
      </c>
      <c r="K17" s="59">
        <v>6777.7777777777774</v>
      </c>
      <c r="L17" s="59">
        <v>7250</v>
      </c>
      <c r="M17" s="59">
        <v>8697.6730074467305</v>
      </c>
      <c r="N17" s="76"/>
      <c r="O17" s="118"/>
    </row>
    <row r="18" spans="2:15">
      <c r="B18" s="58">
        <v>44426</v>
      </c>
      <c r="C18" s="59"/>
      <c r="D18" s="59">
        <v>9750</v>
      </c>
      <c r="E18" s="59">
        <v>6712</v>
      </c>
      <c r="F18" s="59">
        <v>9205.3278008298748</v>
      </c>
      <c r="G18" s="59">
        <v>7750</v>
      </c>
      <c r="H18" s="59">
        <v>6000</v>
      </c>
      <c r="I18" s="59">
        <v>6250</v>
      </c>
      <c r="J18" s="59"/>
      <c r="K18" s="59">
        <v>6666.666666666667</v>
      </c>
      <c r="L18" s="59">
        <v>7233</v>
      </c>
      <c r="M18" s="59">
        <v>8804.1718085106386</v>
      </c>
      <c r="N18" s="76"/>
      <c r="O18" s="118"/>
    </row>
    <row r="19" spans="2:15">
      <c r="B19" s="58">
        <v>44427</v>
      </c>
      <c r="C19" s="59">
        <v>10500</v>
      </c>
      <c r="D19" s="59">
        <v>9750</v>
      </c>
      <c r="E19" s="59">
        <v>7733.4666666666662</v>
      </c>
      <c r="F19" s="59">
        <v>8996.125</v>
      </c>
      <c r="G19" s="59">
        <v>8643.3973268529771</v>
      </c>
      <c r="H19" s="59">
        <v>6000</v>
      </c>
      <c r="I19" s="59">
        <v>6250</v>
      </c>
      <c r="J19" s="59">
        <v>8250</v>
      </c>
      <c r="K19" s="59">
        <v>6828.5714285714284</v>
      </c>
      <c r="L19" s="59">
        <v>7250</v>
      </c>
      <c r="M19" s="59">
        <v>8693.5580233662222</v>
      </c>
      <c r="N19" s="76"/>
      <c r="O19" s="118"/>
    </row>
    <row r="20" spans="2:15">
      <c r="B20" s="58">
        <v>44428</v>
      </c>
      <c r="C20" s="59"/>
      <c r="D20" s="59">
        <v>9750</v>
      </c>
      <c r="E20" s="59">
        <v>7709.3835616438355</v>
      </c>
      <c r="F20" s="59">
        <v>9852.720897615709</v>
      </c>
      <c r="G20" s="59">
        <v>9935.6936585365856</v>
      </c>
      <c r="H20" s="59">
        <v>7000</v>
      </c>
      <c r="I20" s="59"/>
      <c r="J20" s="59">
        <v>8250</v>
      </c>
      <c r="K20" s="59">
        <v>6800</v>
      </c>
      <c r="L20" s="59">
        <v>7500</v>
      </c>
      <c r="M20" s="59">
        <v>9147.9641751728686</v>
      </c>
      <c r="N20" s="76"/>
      <c r="O20" s="118"/>
    </row>
    <row r="21" spans="2:15">
      <c r="B21" s="58">
        <v>44431</v>
      </c>
      <c r="C21" s="59"/>
      <c r="D21" s="59">
        <v>9750</v>
      </c>
      <c r="E21" s="59">
        <v>7655.909090909091</v>
      </c>
      <c r="F21" s="59">
        <v>8053.1776649746189</v>
      </c>
      <c r="G21" s="59">
        <v>7970.3389830508477</v>
      </c>
      <c r="H21" s="59">
        <v>6500</v>
      </c>
      <c r="I21" s="59">
        <v>7250</v>
      </c>
      <c r="J21" s="59"/>
      <c r="K21" s="59">
        <v>7263.5698924731187</v>
      </c>
      <c r="L21" s="59"/>
      <c r="M21" s="59">
        <v>8009.4063409899709</v>
      </c>
      <c r="N21" s="76"/>
      <c r="O21" s="118"/>
    </row>
    <row r="22" spans="2:15">
      <c r="B22" s="58">
        <v>44432</v>
      </c>
      <c r="C22" s="59"/>
      <c r="D22" s="59"/>
      <c r="E22" s="59">
        <v>7672.8909090909092</v>
      </c>
      <c r="F22" s="59">
        <v>8991.8429752066113</v>
      </c>
      <c r="G22" s="59">
        <v>9772.8671328671335</v>
      </c>
      <c r="H22" s="59">
        <v>8600</v>
      </c>
      <c r="I22" s="59">
        <v>6250</v>
      </c>
      <c r="J22" s="59">
        <v>8250</v>
      </c>
      <c r="K22" s="59">
        <v>7736.8421052631575</v>
      </c>
      <c r="L22" s="59">
        <v>7000</v>
      </c>
      <c r="M22" s="59">
        <v>8782.4006500221603</v>
      </c>
      <c r="N22" s="76"/>
      <c r="O22" s="118"/>
    </row>
    <row r="23" spans="2:15">
      <c r="B23" s="58">
        <v>44433</v>
      </c>
      <c r="C23" s="59">
        <v>9250</v>
      </c>
      <c r="D23" s="59">
        <v>9750</v>
      </c>
      <c r="E23" s="59">
        <v>7697.4366197183099</v>
      </c>
      <c r="F23" s="59">
        <v>8700.1533333333336</v>
      </c>
      <c r="G23" s="59">
        <v>10462.616822429907</v>
      </c>
      <c r="H23" s="59">
        <v>7285.7142857142853</v>
      </c>
      <c r="I23" s="59">
        <v>6250</v>
      </c>
      <c r="J23" s="59">
        <v>7750</v>
      </c>
      <c r="K23" s="59">
        <v>7220.14</v>
      </c>
      <c r="L23" s="59">
        <v>7000</v>
      </c>
      <c r="M23" s="59">
        <v>8528.309433687582</v>
      </c>
      <c r="N23" s="76"/>
      <c r="O23" s="118"/>
    </row>
    <row r="24" spans="2:15" s="118" customFormat="1">
      <c r="B24" s="58">
        <v>44434</v>
      </c>
      <c r="C24" s="59">
        <v>9250</v>
      </c>
      <c r="D24" s="59">
        <v>9750</v>
      </c>
      <c r="E24" s="59">
        <v>7754.8653846153848</v>
      </c>
      <c r="F24" s="59">
        <v>8766.0542372881355</v>
      </c>
      <c r="G24" s="59">
        <v>9060.5889014722543</v>
      </c>
      <c r="H24" s="59"/>
      <c r="I24" s="59">
        <v>7250</v>
      </c>
      <c r="J24" s="59">
        <v>8250</v>
      </c>
      <c r="K24" s="59">
        <v>7166.4027777777774</v>
      </c>
      <c r="L24" s="59">
        <v>7000</v>
      </c>
      <c r="M24" s="59">
        <v>8547.2196890417108</v>
      </c>
      <c r="N24" s="76"/>
    </row>
    <row r="25" spans="2:15">
      <c r="B25" s="58">
        <v>44435</v>
      </c>
      <c r="C25" s="59"/>
      <c r="D25" s="59">
        <v>9250</v>
      </c>
      <c r="E25" s="59">
        <v>7702.9859154929582</v>
      </c>
      <c r="F25" s="59">
        <v>9040.9330143540665</v>
      </c>
      <c r="G25" s="59">
        <v>9138.461538461539</v>
      </c>
      <c r="H25" s="59">
        <v>9000</v>
      </c>
      <c r="I25" s="59">
        <v>6750</v>
      </c>
      <c r="J25" s="59">
        <v>8250</v>
      </c>
      <c r="K25" s="59">
        <v>7048.6097560975613</v>
      </c>
      <c r="L25" s="59">
        <v>7000</v>
      </c>
      <c r="M25" s="59">
        <v>8798.3292910447763</v>
      </c>
      <c r="N25" s="76"/>
      <c r="O25" s="118"/>
    </row>
    <row r="26" spans="2:15" s="118" customFormat="1">
      <c r="B26" s="58">
        <v>44438</v>
      </c>
      <c r="C26" s="59"/>
      <c r="D26" s="59">
        <v>9750</v>
      </c>
      <c r="E26" s="59">
        <v>7468.953125</v>
      </c>
      <c r="F26" s="59">
        <v>8601.572463768116</v>
      </c>
      <c r="G26" s="59">
        <v>8326.2711864406774</v>
      </c>
      <c r="H26" s="59">
        <v>7750</v>
      </c>
      <c r="I26" s="59">
        <v>6750</v>
      </c>
      <c r="J26" s="59"/>
      <c r="K26" s="59">
        <v>7769.2307692307695</v>
      </c>
      <c r="L26" s="59">
        <v>7000</v>
      </c>
      <c r="M26" s="59">
        <v>8476.462871287129</v>
      </c>
      <c r="N26" s="76"/>
    </row>
    <row r="27" spans="2:15" s="118" customFormat="1">
      <c r="B27" s="58">
        <v>44439</v>
      </c>
      <c r="C27" s="59">
        <v>12500</v>
      </c>
      <c r="D27" s="59">
        <v>9750</v>
      </c>
      <c r="E27" s="59">
        <v>7716.6</v>
      </c>
      <c r="F27" s="59">
        <v>8916.5325077399375</v>
      </c>
      <c r="G27" s="59">
        <v>9500</v>
      </c>
      <c r="H27" s="59">
        <v>7750</v>
      </c>
      <c r="I27" s="59"/>
      <c r="J27" s="59">
        <v>8250</v>
      </c>
      <c r="K27" s="59">
        <v>7750</v>
      </c>
      <c r="L27" s="59">
        <v>7625</v>
      </c>
      <c r="M27" s="59">
        <v>8891.9900517309979</v>
      </c>
      <c r="N27" s="76"/>
    </row>
    <row r="28" spans="2:15" s="118" customFormat="1">
      <c r="B28" s="58">
        <v>44440</v>
      </c>
      <c r="C28" s="59"/>
      <c r="D28" s="59">
        <v>11000</v>
      </c>
      <c r="E28" s="59">
        <v>7705.3559322033898</v>
      </c>
      <c r="F28" s="59">
        <v>8867.4972375690613</v>
      </c>
      <c r="G28" s="59">
        <v>10306.215722120658</v>
      </c>
      <c r="H28" s="59">
        <v>8000</v>
      </c>
      <c r="I28" s="59">
        <v>6750</v>
      </c>
      <c r="J28" s="59">
        <v>8250</v>
      </c>
      <c r="K28" s="59">
        <v>7833.333333333333</v>
      </c>
      <c r="L28" s="59">
        <v>7500</v>
      </c>
      <c r="M28" s="59">
        <v>9088.8459640001311</v>
      </c>
      <c r="N28" s="76"/>
    </row>
    <row r="29" spans="2:15" s="118" customFormat="1">
      <c r="B29" s="58">
        <v>44441</v>
      </c>
      <c r="C29" s="59"/>
      <c r="D29" s="59">
        <v>11500</v>
      </c>
      <c r="E29" s="59">
        <v>7700.0363636363636</v>
      </c>
      <c r="F29" s="59">
        <v>8869.7266666666674</v>
      </c>
      <c r="G29" s="59">
        <v>9125.9541984732823</v>
      </c>
      <c r="H29" s="59">
        <v>8250</v>
      </c>
      <c r="I29" s="59">
        <v>9750</v>
      </c>
      <c r="J29" s="59">
        <v>9000</v>
      </c>
      <c r="K29" s="59">
        <v>7800</v>
      </c>
      <c r="L29" s="59"/>
      <c r="M29" s="59">
        <v>8915.9685944082721</v>
      </c>
      <c r="N29" s="76"/>
    </row>
    <row r="30" spans="2:15" s="118" customFormat="1">
      <c r="B30" s="58">
        <v>44442</v>
      </c>
      <c r="C30" s="59"/>
      <c r="D30" s="59">
        <v>11750</v>
      </c>
      <c r="E30" s="59">
        <v>7746.3432835820895</v>
      </c>
      <c r="F30" s="59">
        <v>7940.9625668449198</v>
      </c>
      <c r="G30" s="59">
        <v>9138.461538461539</v>
      </c>
      <c r="H30" s="59">
        <v>9000</v>
      </c>
      <c r="I30" s="59">
        <v>7250</v>
      </c>
      <c r="J30" s="59"/>
      <c r="K30" s="59">
        <v>7800</v>
      </c>
      <c r="L30" s="59">
        <v>7250</v>
      </c>
      <c r="M30" s="59">
        <v>8408.5147972232371</v>
      </c>
      <c r="N30" s="76"/>
    </row>
    <row r="31" spans="2:15">
      <c r="B31" s="58">
        <v>44445</v>
      </c>
      <c r="C31" s="59"/>
      <c r="D31" s="59">
        <v>11500</v>
      </c>
      <c r="E31" s="59">
        <v>7714.9719626168226</v>
      </c>
      <c r="F31" s="59">
        <v>8291.6583333333328</v>
      </c>
      <c r="G31" s="59">
        <v>7719.5121951219517</v>
      </c>
      <c r="H31" s="59">
        <v>9000</v>
      </c>
      <c r="I31" s="59">
        <v>7250</v>
      </c>
      <c r="J31" s="59"/>
      <c r="K31" s="59">
        <v>7703.125</v>
      </c>
      <c r="L31" s="59"/>
      <c r="M31" s="59">
        <v>8747.215369059657</v>
      </c>
      <c r="N31" s="76"/>
      <c r="O31" s="118"/>
    </row>
    <row r="32" spans="2:15">
      <c r="B32" s="58">
        <v>44446</v>
      </c>
      <c r="C32" s="59"/>
      <c r="D32" s="59">
        <v>11500</v>
      </c>
      <c r="E32" s="59">
        <v>7543.6842105263158</v>
      </c>
      <c r="F32" s="59">
        <v>8723.6739961759085</v>
      </c>
      <c r="G32" s="59">
        <v>8265.3061224489793</v>
      </c>
      <c r="H32" s="59">
        <v>9000</v>
      </c>
      <c r="I32" s="59">
        <v>9054</v>
      </c>
      <c r="J32" s="59">
        <v>8250</v>
      </c>
      <c r="K32" s="59">
        <v>9000</v>
      </c>
      <c r="L32" s="59">
        <v>7250</v>
      </c>
      <c r="M32" s="59">
        <v>8838.7408888602204</v>
      </c>
      <c r="N32" s="76"/>
      <c r="O32" s="118"/>
    </row>
    <row r="33" spans="2:15">
      <c r="B33" s="58">
        <v>44447</v>
      </c>
      <c r="C33" s="59"/>
      <c r="D33" s="59">
        <v>11500</v>
      </c>
      <c r="E33" s="59">
        <v>7758</v>
      </c>
      <c r="F33" s="59">
        <v>8814.4465408805027</v>
      </c>
      <c r="G33" s="59">
        <v>8270</v>
      </c>
      <c r="H33" s="59">
        <v>10000</v>
      </c>
      <c r="I33" s="59">
        <v>7250</v>
      </c>
      <c r="J33" s="59">
        <v>8250</v>
      </c>
      <c r="K33" s="59">
        <v>8458</v>
      </c>
      <c r="L33" s="59">
        <v>7233</v>
      </c>
      <c r="M33" s="59">
        <v>9076.7424058323213</v>
      </c>
      <c r="N33" s="76"/>
      <c r="O33" s="118"/>
    </row>
    <row r="34" spans="2:15">
      <c r="B34" s="58">
        <v>44448</v>
      </c>
      <c r="C34" s="59"/>
      <c r="D34" s="59">
        <v>11500</v>
      </c>
      <c r="E34" s="59">
        <v>8223.75</v>
      </c>
      <c r="F34" s="59">
        <v>9111.2687224669608</v>
      </c>
      <c r="G34" s="59">
        <v>8066.2426470588234</v>
      </c>
      <c r="H34" s="59">
        <v>9500</v>
      </c>
      <c r="I34" s="59">
        <v>7250</v>
      </c>
      <c r="J34" s="59">
        <v>8250</v>
      </c>
      <c r="K34" s="59">
        <v>7414.6341463414637</v>
      </c>
      <c r="L34" s="59">
        <v>7250</v>
      </c>
      <c r="M34" s="59">
        <v>9026.7299677135306</v>
      </c>
      <c r="N34" s="76"/>
      <c r="O34" s="118"/>
    </row>
    <row r="35" spans="2:15">
      <c r="B35" s="58">
        <v>44449</v>
      </c>
      <c r="C35" s="59">
        <v>10500</v>
      </c>
      <c r="D35" s="59">
        <v>12500</v>
      </c>
      <c r="E35" s="59">
        <v>8152.5762711864409</v>
      </c>
      <c r="F35" s="59">
        <v>9344.4444444444453</v>
      </c>
      <c r="G35" s="59">
        <v>8127.918272937548</v>
      </c>
      <c r="H35" s="59">
        <v>9142.8571428571431</v>
      </c>
      <c r="I35" s="59">
        <v>7750</v>
      </c>
      <c r="J35" s="59">
        <v>8250</v>
      </c>
      <c r="K35" s="59">
        <v>7645.0161290322585</v>
      </c>
      <c r="L35" s="59">
        <v>7250</v>
      </c>
      <c r="M35" s="59">
        <v>9369.7066991288466</v>
      </c>
      <c r="N35" s="76"/>
      <c r="O35" s="118"/>
    </row>
    <row r="36" spans="2:15" ht="29.65" customHeight="1">
      <c r="B36" s="325" t="s">
        <v>92</v>
      </c>
      <c r="C36" s="325"/>
      <c r="D36" s="325"/>
      <c r="E36" s="325"/>
      <c r="F36" s="325"/>
      <c r="G36" s="325"/>
      <c r="H36" s="325"/>
      <c r="I36" s="325"/>
      <c r="J36" s="325"/>
      <c r="K36" s="325"/>
      <c r="L36" s="325"/>
      <c r="M36" s="325"/>
      <c r="N36" s="118"/>
      <c r="O36" s="118"/>
    </row>
    <row r="58" spans="2:2">
      <c r="B58" s="35"/>
    </row>
  </sheetData>
  <mergeCells count="4">
    <mergeCell ref="B2:M2"/>
    <mergeCell ref="B3:M3"/>
    <mergeCell ref="B4:M4"/>
    <mergeCell ref="B36:M36"/>
  </mergeCells>
  <hyperlinks>
    <hyperlink ref="O2" location="Índice!A1" display="Volver al índice" xr:uid="{00000000-0004-0000-0700-000000000000}"/>
  </hyperlinks>
  <printOptions horizontalCentered="1"/>
  <pageMargins left="0.31496062992125984" right="0.31496062992125984" top="0.74803149606299213" bottom="0.74803149606299213" header="0.31496062992125984" footer="0.31496062992125984"/>
  <pageSetup paperSize="122" scale="63" orientation="landscape" r:id="rId1"/>
  <headerFooter differentFirst="1">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fitToPage="1"/>
  </sheetPr>
  <dimension ref="B1:P43"/>
  <sheetViews>
    <sheetView view="pageBreakPreview" zoomScaleNormal="80" zoomScaleSheetLayoutView="100" zoomScalePageLayoutView="80" workbookViewId="0"/>
  </sheetViews>
  <sheetFormatPr baseColWidth="10" defaultColWidth="10.85546875" defaultRowHeight="12.75"/>
  <cols>
    <col min="1" max="1" width="1.7109375" style="20" customWidth="1"/>
    <col min="2" max="2" width="17.5703125" style="20" customWidth="1"/>
    <col min="3" max="10" width="10.85546875" style="20" customWidth="1"/>
    <col min="11" max="11" width="2.42578125" style="20" customWidth="1"/>
    <col min="12" max="12" width="10.85546875" style="20"/>
    <col min="13" max="13" width="8.28515625" style="89" customWidth="1"/>
    <col min="14" max="14" width="7.7109375" style="85" hidden="1" customWidth="1"/>
    <col min="15" max="15" width="10.85546875" style="89"/>
    <col min="16" max="16384" width="10.85546875" style="20"/>
  </cols>
  <sheetData>
    <row r="1" spans="2:16" ht="6.75" customHeight="1"/>
    <row r="2" spans="2:16">
      <c r="B2" s="321" t="s">
        <v>93</v>
      </c>
      <c r="C2" s="321"/>
      <c r="D2" s="321"/>
      <c r="E2" s="321"/>
      <c r="F2" s="321"/>
      <c r="G2" s="321"/>
      <c r="H2" s="321"/>
      <c r="I2" s="321"/>
      <c r="J2" s="321"/>
      <c r="K2" s="198"/>
      <c r="L2" s="28" t="s">
        <v>7</v>
      </c>
    </row>
    <row r="3" spans="2:16">
      <c r="B3" s="321" t="s">
        <v>94</v>
      </c>
      <c r="C3" s="321"/>
      <c r="D3" s="321"/>
      <c r="E3" s="321"/>
      <c r="F3" s="321"/>
      <c r="G3" s="321"/>
      <c r="H3" s="321"/>
      <c r="I3" s="321"/>
      <c r="J3" s="321"/>
      <c r="K3" s="198"/>
    </row>
    <row r="4" spans="2:16">
      <c r="B4" s="321" t="s">
        <v>95</v>
      </c>
      <c r="C4" s="321"/>
      <c r="D4" s="321"/>
      <c r="E4" s="321"/>
      <c r="F4" s="321"/>
      <c r="G4" s="321"/>
      <c r="H4" s="321"/>
      <c r="I4" s="321"/>
      <c r="J4" s="321"/>
      <c r="K4" s="198"/>
    </row>
    <row r="5" spans="2:16" ht="15" customHeight="1">
      <c r="B5" s="327" t="s">
        <v>50</v>
      </c>
      <c r="C5" s="330" t="s">
        <v>96</v>
      </c>
      <c r="D5" s="331"/>
      <c r="E5" s="331"/>
      <c r="F5" s="332"/>
      <c r="G5" s="330" t="s">
        <v>97</v>
      </c>
      <c r="H5" s="331"/>
      <c r="I5" s="331"/>
      <c r="J5" s="332"/>
      <c r="K5" s="198"/>
      <c r="L5" s="89"/>
    </row>
    <row r="6" spans="2:16" ht="12.75" customHeight="1">
      <c r="B6" s="328"/>
      <c r="C6" s="330" t="s">
        <v>51</v>
      </c>
      <c r="D6" s="331"/>
      <c r="E6" s="331" t="s">
        <v>52</v>
      </c>
      <c r="F6" s="332"/>
      <c r="G6" s="330" t="s">
        <v>51</v>
      </c>
      <c r="H6" s="331"/>
      <c r="I6" s="331" t="s">
        <v>52</v>
      </c>
      <c r="J6" s="332"/>
      <c r="K6" s="198"/>
    </row>
    <row r="7" spans="2:16">
      <c r="B7" s="329"/>
      <c r="C7" s="205">
        <v>2020</v>
      </c>
      <c r="D7" s="205">
        <v>2021</v>
      </c>
      <c r="E7" s="205" t="s">
        <v>53</v>
      </c>
      <c r="F7" s="219" t="s">
        <v>54</v>
      </c>
      <c r="G7" s="220">
        <v>2020</v>
      </c>
      <c r="H7" s="220">
        <v>2021</v>
      </c>
      <c r="I7" s="220" t="s">
        <v>53</v>
      </c>
      <c r="J7" s="221" t="s">
        <v>54</v>
      </c>
      <c r="K7" s="198"/>
      <c r="L7" s="85"/>
    </row>
    <row r="8" spans="2:16" ht="12.75" customHeight="1">
      <c r="B8" s="150" t="s">
        <v>55</v>
      </c>
      <c r="C8" s="143">
        <v>1177.375</v>
      </c>
      <c r="D8" s="143">
        <v>1291</v>
      </c>
      <c r="E8" s="140">
        <f>+(D8/C19-1)*100</f>
        <v>4.3126956873043021</v>
      </c>
      <c r="F8" s="141">
        <f t="shared" ref="F8" si="0">(D8/C8-1)*100</f>
        <v>9.6507060197473127</v>
      </c>
      <c r="G8" s="143">
        <v>508</v>
      </c>
      <c r="H8" s="143">
        <v>704.3</v>
      </c>
      <c r="I8" s="140">
        <f>+(H8/G19-1)*100</f>
        <v>5.6714178544636118</v>
      </c>
      <c r="J8" s="141">
        <f t="shared" ref="J8:J9" si="1">(H8/G8-1)*100</f>
        <v>38.641732283464549</v>
      </c>
      <c r="K8" s="52"/>
      <c r="L8" s="182"/>
      <c r="M8" s="182"/>
      <c r="N8" s="183"/>
      <c r="O8" s="182"/>
      <c r="P8" s="182"/>
    </row>
    <row r="9" spans="2:16" ht="12.75" customHeight="1">
      <c r="B9" s="151" t="s">
        <v>56</v>
      </c>
      <c r="C9" s="59">
        <v>1162.7142857142858</v>
      </c>
      <c r="D9" s="59">
        <v>1287.125</v>
      </c>
      <c r="E9" s="138">
        <f t="shared" ref="E9:E14" si="2">+(D9/D8-1)*100</f>
        <v>-0.30015491866769439</v>
      </c>
      <c r="F9" s="142">
        <f t="shared" ref="F9" si="3">(D9/C9-1)*100</f>
        <v>10.700024573043375</v>
      </c>
      <c r="G9" s="59">
        <v>503.375</v>
      </c>
      <c r="H9" s="59">
        <v>604.125</v>
      </c>
      <c r="I9" s="138">
        <f t="shared" ref="I9:I14" si="4">+(H9/H8-1)*100</f>
        <v>-14.223342325713473</v>
      </c>
      <c r="J9" s="142">
        <f t="shared" si="1"/>
        <v>20.014899428855237</v>
      </c>
      <c r="K9" s="52"/>
      <c r="L9" s="182"/>
      <c r="M9" s="182"/>
      <c r="N9" s="183"/>
      <c r="O9" s="182"/>
      <c r="P9" s="182"/>
    </row>
    <row r="10" spans="2:16" ht="12.75" customHeight="1">
      <c r="B10" s="151" t="s">
        <v>57</v>
      </c>
      <c r="C10" s="59">
        <v>1198.5</v>
      </c>
      <c r="D10" s="59">
        <v>1286</v>
      </c>
      <c r="E10" s="138">
        <f t="shared" si="2"/>
        <v>-8.7404098281052001E-2</v>
      </c>
      <c r="F10" s="142">
        <f t="shared" ref="F10" si="5">(D10/C10-1)*100</f>
        <v>7.3007926574885307</v>
      </c>
      <c r="G10" s="59">
        <v>516.25</v>
      </c>
      <c r="H10" s="59">
        <v>554.625</v>
      </c>
      <c r="I10" s="138">
        <f t="shared" si="4"/>
        <v>-8.1936685288640625</v>
      </c>
      <c r="J10" s="142">
        <f t="shared" ref="J10" si="6">(H10/G10-1)*100</f>
        <v>7.4334140435835305</v>
      </c>
      <c r="K10" s="52"/>
      <c r="L10" s="182"/>
      <c r="M10" s="182"/>
      <c r="N10" s="183"/>
      <c r="O10" s="182"/>
      <c r="P10" s="182"/>
    </row>
    <row r="11" spans="2:16">
      <c r="B11" s="151" t="s">
        <v>58</v>
      </c>
      <c r="C11" s="59">
        <v>1190</v>
      </c>
      <c r="D11" s="59">
        <v>1287.0999999999999</v>
      </c>
      <c r="E11" s="138">
        <f t="shared" si="2"/>
        <v>8.5536547433906485E-2</v>
      </c>
      <c r="F11" s="142">
        <f t="shared" ref="F11" si="7">(D11/C11-1)*100</f>
        <v>8.1596638655462073</v>
      </c>
      <c r="G11" s="59">
        <v>544.625</v>
      </c>
      <c r="H11" s="59">
        <v>526.70000000000005</v>
      </c>
      <c r="I11" s="138">
        <f t="shared" si="4"/>
        <v>-5.0349335136353313</v>
      </c>
      <c r="J11" s="142">
        <f t="shared" ref="J11" si="8">(H11/G11-1)*100</f>
        <v>-3.2912554509983871</v>
      </c>
      <c r="K11" s="52"/>
      <c r="L11" s="182"/>
      <c r="M11" s="182"/>
      <c r="N11" s="183"/>
      <c r="O11" s="182"/>
      <c r="P11" s="182"/>
    </row>
    <row r="12" spans="2:16" ht="12.75" customHeight="1">
      <c r="B12" s="151" t="s">
        <v>59</v>
      </c>
      <c r="C12" s="59">
        <v>1184.5</v>
      </c>
      <c r="D12" s="59">
        <v>1256.875</v>
      </c>
      <c r="E12" s="138">
        <f t="shared" si="2"/>
        <v>-2.3483023852070462</v>
      </c>
      <c r="F12" s="142">
        <f t="shared" ref="F12" si="9">(D12/C12-1)*100</f>
        <v>6.1101730688054134</v>
      </c>
      <c r="G12" s="59">
        <v>513.77777777777783</v>
      </c>
      <c r="H12" s="59">
        <v>518.125</v>
      </c>
      <c r="I12" s="138">
        <f t="shared" si="4"/>
        <v>-1.6280615150939926</v>
      </c>
      <c r="J12" s="142">
        <f t="shared" ref="J12" si="10">(H12/G12-1)*100</f>
        <v>0.84612889273354419</v>
      </c>
      <c r="K12" s="52"/>
      <c r="L12" s="182"/>
      <c r="M12" s="182"/>
      <c r="N12" s="183"/>
      <c r="O12" s="182"/>
      <c r="P12" s="182"/>
    </row>
    <row r="13" spans="2:16" ht="12.75" customHeight="1">
      <c r="B13" s="151" t="s">
        <v>60</v>
      </c>
      <c r="C13" s="59">
        <v>1116.1666666666667</v>
      </c>
      <c r="D13" s="59">
        <v>1232.625</v>
      </c>
      <c r="E13" s="138">
        <f t="shared" si="2"/>
        <v>-1.9293883639980081</v>
      </c>
      <c r="F13" s="142">
        <f t="shared" ref="F13" si="11">(D13/C13-1)*100</f>
        <v>10.433776317754218</v>
      </c>
      <c r="G13" s="59">
        <v>484.375</v>
      </c>
      <c r="H13" s="59">
        <v>497.25</v>
      </c>
      <c r="I13" s="138">
        <f t="shared" si="4"/>
        <v>-4.028950542822674</v>
      </c>
      <c r="J13" s="142">
        <f t="shared" ref="J13" si="12">(H13/G13-1)*100</f>
        <v>2.6580645161290217</v>
      </c>
      <c r="K13" s="52"/>
      <c r="L13" s="182"/>
      <c r="M13" s="182"/>
      <c r="N13" s="183"/>
      <c r="O13" s="183"/>
      <c r="P13" s="182"/>
    </row>
    <row r="14" spans="2:16">
      <c r="B14" s="151" t="s">
        <v>61</v>
      </c>
      <c r="C14" s="59">
        <v>1141.8</v>
      </c>
      <c r="D14" s="59">
        <v>1228.0999999999999</v>
      </c>
      <c r="E14" s="138">
        <f t="shared" si="2"/>
        <v>-0.3671027279180672</v>
      </c>
      <c r="F14" s="142">
        <f t="shared" ref="F14" si="13">(D14/C14-1)*100</f>
        <v>7.5582413732702802</v>
      </c>
      <c r="G14" s="59">
        <v>513.70000000000005</v>
      </c>
      <c r="H14" s="59">
        <v>561.9</v>
      </c>
      <c r="I14" s="138">
        <f t="shared" si="4"/>
        <v>13.001508295625941</v>
      </c>
      <c r="J14" s="142">
        <f t="shared" ref="J14" si="14">(H14/G14-1)*100</f>
        <v>9.3829083122444867</v>
      </c>
      <c r="K14" s="52"/>
      <c r="L14" s="182"/>
      <c r="M14" s="84"/>
      <c r="N14" s="183"/>
      <c r="O14" s="182"/>
      <c r="P14" s="182"/>
    </row>
    <row r="15" spans="2:16" ht="13.5" customHeight="1">
      <c r="B15" s="151" t="s">
        <v>62</v>
      </c>
      <c r="C15" s="59">
        <v>1171.8</v>
      </c>
      <c r="D15" s="59">
        <v>1240.5</v>
      </c>
      <c r="E15" s="138">
        <f t="shared" ref="E15" si="15">+(D15/D14-1)*100</f>
        <v>1.0096897646771463</v>
      </c>
      <c r="F15" s="142">
        <f t="shared" ref="F15" si="16">(D15/C15-1)*100</f>
        <v>5.8627752176139358</v>
      </c>
      <c r="G15" s="59">
        <v>470.125</v>
      </c>
      <c r="H15" s="59">
        <v>580.125</v>
      </c>
      <c r="I15" s="138">
        <f t="shared" ref="I15" si="17">+(H15/H14-1)*100</f>
        <v>3.2434596903363699</v>
      </c>
      <c r="J15" s="142">
        <f t="shared" ref="J15" si="18">(H15/G15-1)*100</f>
        <v>23.398032438181325</v>
      </c>
      <c r="K15" s="52"/>
      <c r="L15" s="182"/>
      <c r="M15" s="182"/>
      <c r="N15" s="183"/>
      <c r="O15" s="182"/>
      <c r="P15" s="182"/>
    </row>
    <row r="16" spans="2:16">
      <c r="B16" s="151" t="s">
        <v>63</v>
      </c>
      <c r="C16" s="59">
        <v>1139.5</v>
      </c>
      <c r="D16" s="59"/>
      <c r="E16" s="138"/>
      <c r="F16" s="142"/>
      <c r="G16" s="59">
        <v>575.875</v>
      </c>
      <c r="H16" s="59"/>
      <c r="I16" s="138"/>
      <c r="J16" s="142"/>
      <c r="K16" s="52"/>
      <c r="L16" s="182"/>
      <c r="M16" s="182"/>
      <c r="N16" s="183"/>
      <c r="O16" s="182"/>
      <c r="P16" s="182"/>
    </row>
    <row r="17" spans="2:16" ht="12.75" customHeight="1">
      <c r="B17" s="151" t="s">
        <v>64</v>
      </c>
      <c r="C17" s="59">
        <v>1190.9000000000001</v>
      </c>
      <c r="D17" s="59"/>
      <c r="E17" s="138"/>
      <c r="F17" s="142"/>
      <c r="G17" s="59">
        <v>532.29999999999995</v>
      </c>
      <c r="H17" s="59"/>
      <c r="I17" s="138"/>
      <c r="J17" s="142"/>
      <c r="K17" s="52"/>
      <c r="L17" s="182"/>
      <c r="M17" s="182"/>
      <c r="N17" s="183"/>
      <c r="O17" s="182"/>
      <c r="P17" s="182"/>
    </row>
    <row r="18" spans="2:16">
      <c r="B18" s="151" t="s">
        <v>65</v>
      </c>
      <c r="C18" s="59">
        <v>1229</v>
      </c>
      <c r="D18" s="59"/>
      <c r="E18" s="138"/>
      <c r="F18" s="142"/>
      <c r="G18" s="59">
        <v>576.625</v>
      </c>
      <c r="H18" s="59"/>
      <c r="I18" s="138"/>
      <c r="J18" s="142"/>
      <c r="K18" s="52"/>
      <c r="L18" s="182"/>
      <c r="M18" s="182"/>
      <c r="N18" s="183"/>
      <c r="O18" s="182"/>
      <c r="P18" s="182"/>
    </row>
    <row r="19" spans="2:16">
      <c r="B19" s="152" t="s">
        <v>66</v>
      </c>
      <c r="C19" s="144">
        <v>1237.625</v>
      </c>
      <c r="D19" s="144"/>
      <c r="E19" s="138"/>
      <c r="F19" s="142"/>
      <c r="G19" s="59">
        <v>666.5</v>
      </c>
      <c r="H19" s="59"/>
      <c r="I19" s="138"/>
      <c r="J19" s="142"/>
      <c r="K19" s="52"/>
      <c r="L19" s="182"/>
      <c r="M19" s="182"/>
      <c r="N19" s="183"/>
      <c r="O19" s="182"/>
      <c r="P19" s="182"/>
    </row>
    <row r="20" spans="2:16">
      <c r="B20" s="153" t="s">
        <v>98</v>
      </c>
      <c r="C20" s="145">
        <f>AVERAGE(C8:C19)</f>
        <v>1178.3234126984128</v>
      </c>
      <c r="D20" s="146">
        <f>AVERAGE(D8:D19)</f>
        <v>1263.6656250000001</v>
      </c>
      <c r="E20" s="146"/>
      <c r="F20" s="193">
        <f>(D20/C20-1)*100</f>
        <v>7.2426815407282685</v>
      </c>
      <c r="G20" s="145">
        <f>AVERAGE(G8:G19)</f>
        <v>533.79398148148152</v>
      </c>
      <c r="H20" s="146">
        <f>AVERAGE(H8:H19)</f>
        <v>568.39374999999995</v>
      </c>
      <c r="I20" s="146"/>
      <c r="J20" s="193">
        <f>(H20/G20-1)*100</f>
        <v>6.4818581173378798</v>
      </c>
      <c r="K20" s="52"/>
    </row>
    <row r="21" spans="2:16" ht="12.75" customHeight="1">
      <c r="B21" s="154" t="str">
        <f>+'precio mayorista'!B21</f>
        <v>Promedio ene-ago</v>
      </c>
      <c r="C21" s="147">
        <f>AVERAGE(C8:C15)</f>
        <v>1167.8569940476191</v>
      </c>
      <c r="D21" s="148">
        <f>AVERAGE(D8:D19)</f>
        <v>1263.6656250000001</v>
      </c>
      <c r="E21" s="148"/>
      <c r="F21" s="149">
        <f>(D21/C21-1)*100</f>
        <v>8.2037981911057933</v>
      </c>
      <c r="G21" s="147">
        <f>AVERAGE(G8:G15)</f>
        <v>506.77847222222226</v>
      </c>
      <c r="H21" s="148">
        <f>AVERAGE(H8:H19)</f>
        <v>568.39374999999995</v>
      </c>
      <c r="I21" s="148"/>
      <c r="J21" s="149">
        <f>(H21/G21-1)*100</f>
        <v>12.15822714559971</v>
      </c>
      <c r="K21" s="52"/>
    </row>
    <row r="22" spans="2:16" ht="24.95" customHeight="1">
      <c r="B22" s="326" t="s">
        <v>99</v>
      </c>
      <c r="C22" s="326"/>
      <c r="D22" s="326"/>
      <c r="E22" s="326"/>
      <c r="F22" s="326"/>
      <c r="G22" s="326"/>
      <c r="H22" s="326"/>
      <c r="I22" s="326"/>
      <c r="J22" s="326"/>
      <c r="K22" s="66"/>
    </row>
    <row r="24" spans="2:16">
      <c r="C24" s="159"/>
      <c r="D24" s="155" t="s">
        <v>96</v>
      </c>
      <c r="E24" s="155" t="s">
        <v>97</v>
      </c>
      <c r="F24" s="155" t="s">
        <v>100</v>
      </c>
    </row>
    <row r="25" spans="2:16">
      <c r="C25" s="170">
        <v>43862</v>
      </c>
      <c r="D25" s="33">
        <f t="shared" ref="D25:D35" si="19">+C9</f>
        <v>1162.7142857142858</v>
      </c>
      <c r="E25" s="33">
        <f t="shared" ref="E25:E35" si="20">+G9</f>
        <v>503.375</v>
      </c>
      <c r="F25" s="33">
        <v>257.10561497685029</v>
      </c>
    </row>
    <row r="26" spans="2:16">
      <c r="C26" s="170">
        <v>43891</v>
      </c>
      <c r="D26" s="33">
        <f t="shared" si="19"/>
        <v>1198.5</v>
      </c>
      <c r="E26" s="33">
        <f t="shared" si="20"/>
        <v>516.25</v>
      </c>
      <c r="F26" s="33">
        <v>301.11234695811487</v>
      </c>
    </row>
    <row r="27" spans="2:16">
      <c r="C27" s="170">
        <v>43922</v>
      </c>
      <c r="D27" s="33">
        <f t="shared" si="19"/>
        <v>1190</v>
      </c>
      <c r="E27" s="33">
        <f t="shared" si="20"/>
        <v>544.625</v>
      </c>
      <c r="F27" s="33">
        <v>269.38833516292453</v>
      </c>
    </row>
    <row r="28" spans="2:16">
      <c r="C28" s="170">
        <v>43952</v>
      </c>
      <c r="D28" s="33">
        <f t="shared" si="19"/>
        <v>1184.5</v>
      </c>
      <c r="E28" s="33">
        <f t="shared" si="20"/>
        <v>513.77777777777783</v>
      </c>
      <c r="F28" s="33">
        <v>240.82604712287619</v>
      </c>
    </row>
    <row r="29" spans="2:16">
      <c r="C29" s="170">
        <v>43983</v>
      </c>
      <c r="D29" s="33">
        <f t="shared" si="19"/>
        <v>1116.1666666666667</v>
      </c>
      <c r="E29" s="33">
        <f t="shared" si="20"/>
        <v>484.375</v>
      </c>
      <c r="F29" s="33">
        <v>250.29563740120037</v>
      </c>
    </row>
    <row r="30" spans="2:16">
      <c r="C30" s="170">
        <v>44013</v>
      </c>
      <c r="D30" s="33">
        <f t="shared" si="19"/>
        <v>1141.8</v>
      </c>
      <c r="E30" s="33">
        <f t="shared" si="20"/>
        <v>513.70000000000005</v>
      </c>
      <c r="F30" s="33">
        <v>255.34592645133128</v>
      </c>
    </row>
    <row r="31" spans="2:16">
      <c r="C31" s="170">
        <v>44044</v>
      </c>
      <c r="D31" s="33">
        <f t="shared" si="19"/>
        <v>1171.8</v>
      </c>
      <c r="E31" s="33">
        <f t="shared" si="20"/>
        <v>470.125</v>
      </c>
      <c r="F31" s="33">
        <v>253.78911536654132</v>
      </c>
    </row>
    <row r="32" spans="2:16">
      <c r="C32" s="170">
        <v>44075</v>
      </c>
      <c r="D32" s="33">
        <f t="shared" si="19"/>
        <v>1139.5</v>
      </c>
      <c r="E32" s="33">
        <f t="shared" si="20"/>
        <v>575.875</v>
      </c>
      <c r="F32" s="33">
        <v>336.43560107987935</v>
      </c>
    </row>
    <row r="33" spans="2:6">
      <c r="C33" s="170">
        <v>44105</v>
      </c>
      <c r="D33" s="33">
        <f t="shared" si="19"/>
        <v>1190.9000000000001</v>
      </c>
      <c r="E33" s="33">
        <f t="shared" si="20"/>
        <v>532.29999999999995</v>
      </c>
      <c r="F33" s="33">
        <v>310.89990321875683</v>
      </c>
    </row>
    <row r="34" spans="2:6">
      <c r="C34" s="170">
        <v>44136</v>
      </c>
      <c r="D34" s="33">
        <f t="shared" si="19"/>
        <v>1229</v>
      </c>
      <c r="E34" s="33">
        <f t="shared" si="20"/>
        <v>576.625</v>
      </c>
      <c r="F34" s="33">
        <v>390.61699233492857</v>
      </c>
    </row>
    <row r="35" spans="2:6">
      <c r="C35" s="170">
        <v>44166</v>
      </c>
      <c r="D35" s="33">
        <f t="shared" si="19"/>
        <v>1237.625</v>
      </c>
      <c r="E35" s="33">
        <f t="shared" si="20"/>
        <v>666.5</v>
      </c>
      <c r="F35" s="33">
        <v>445.28231992766968</v>
      </c>
    </row>
    <row r="36" spans="2:6">
      <c r="C36" s="170">
        <v>44197</v>
      </c>
      <c r="D36" s="33">
        <f t="shared" ref="D36:D43" si="21">+D8</f>
        <v>1291</v>
      </c>
      <c r="E36" s="33">
        <f t="shared" ref="E36:E41" si="22">+H8</f>
        <v>704.3</v>
      </c>
      <c r="F36" s="33">
        <v>395.65468534227659</v>
      </c>
    </row>
    <row r="37" spans="2:6">
      <c r="C37" s="170">
        <v>44228</v>
      </c>
      <c r="D37" s="33">
        <f t="shared" si="21"/>
        <v>1287.125</v>
      </c>
      <c r="E37" s="33">
        <f t="shared" si="22"/>
        <v>604.125</v>
      </c>
      <c r="F37" s="33">
        <v>263.17300528670194</v>
      </c>
    </row>
    <row r="38" spans="2:6">
      <c r="B38" s="31"/>
      <c r="C38" s="170">
        <v>44256</v>
      </c>
      <c r="D38" s="33">
        <f t="shared" si="21"/>
        <v>1286</v>
      </c>
      <c r="E38" s="33">
        <f t="shared" si="22"/>
        <v>554.625</v>
      </c>
      <c r="F38" s="33">
        <v>256.40643221524988</v>
      </c>
    </row>
    <row r="39" spans="2:6">
      <c r="C39" s="170">
        <v>44287</v>
      </c>
      <c r="D39" s="33">
        <f t="shared" si="21"/>
        <v>1287.0999999999999</v>
      </c>
      <c r="E39" s="33">
        <f t="shared" si="22"/>
        <v>526.70000000000005</v>
      </c>
      <c r="F39" s="33">
        <v>265.03741385116177</v>
      </c>
    </row>
    <row r="40" spans="2:6">
      <c r="C40" s="170">
        <v>44317</v>
      </c>
      <c r="D40" s="33">
        <f t="shared" si="21"/>
        <v>1256.875</v>
      </c>
      <c r="E40" s="33">
        <f t="shared" si="22"/>
        <v>518.125</v>
      </c>
      <c r="F40" s="33">
        <v>251.32902228458627</v>
      </c>
    </row>
    <row r="41" spans="2:6">
      <c r="C41" s="170">
        <v>44348</v>
      </c>
      <c r="D41" s="33">
        <f t="shared" si="21"/>
        <v>1232.625</v>
      </c>
      <c r="E41" s="33">
        <f t="shared" si="22"/>
        <v>497.25</v>
      </c>
      <c r="F41" s="33">
        <v>263.5435216626459</v>
      </c>
    </row>
    <row r="42" spans="2:6">
      <c r="C42" s="170">
        <v>44378</v>
      </c>
      <c r="D42" s="33">
        <f t="shared" si="21"/>
        <v>1228.0999999999999</v>
      </c>
      <c r="E42" s="33">
        <f t="shared" ref="E42" si="23">+H14</f>
        <v>561.9</v>
      </c>
      <c r="F42" s="33">
        <v>308.49031780310776</v>
      </c>
    </row>
    <row r="43" spans="2:6">
      <c r="C43" s="170">
        <v>44409</v>
      </c>
      <c r="D43" s="33">
        <f t="shared" si="21"/>
        <v>1240.5</v>
      </c>
      <c r="E43" s="33">
        <f t="shared" ref="E43" si="24">+H15</f>
        <v>580.125</v>
      </c>
      <c r="F43" s="33">
        <v>338.04290322298868</v>
      </c>
    </row>
  </sheetData>
  <mergeCells count="11">
    <mergeCell ref="B22:J22"/>
    <mergeCell ref="B5:B7"/>
    <mergeCell ref="B3:J3"/>
    <mergeCell ref="B4:J4"/>
    <mergeCell ref="B2:J2"/>
    <mergeCell ref="C5:F5"/>
    <mergeCell ref="G5:J5"/>
    <mergeCell ref="G6:H6"/>
    <mergeCell ref="I6:J6"/>
    <mergeCell ref="C6:D6"/>
    <mergeCell ref="E6:F6"/>
  </mergeCells>
  <hyperlinks>
    <hyperlink ref="L2" location="Índice!A1" display="Volver al índice" xr:uid="{00000000-0004-0000-0800-000000000000}"/>
  </hyperlinks>
  <printOptions horizontalCentered="1"/>
  <pageMargins left="0.70866141732283472" right="0.70866141732283472" top="1.299212598425197" bottom="0.74803149606299213" header="0.31496062992125984" footer="0.31496062992125984"/>
  <pageSetup paperSize="122" scale="84" orientation="portrait" r:id="rId1"/>
  <headerFooter differentFirst="1">
    <oddFooter>&amp;C&amp;P</oddFooter>
  </headerFooter>
  <ignoredErrors>
    <ignoredError sqref="C20 E20 E21:F21 I2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reportings xmlns="http://reportinglists.napkyn.com">
  <reporting xmlns="http://reportinglists.napkyn.com">[]</reporting>
</reportings>
</file>

<file path=customXml/item2.xml><?xml version="1.0" encoding="utf-8"?>
<groups xmlns="http://grouplists.napkyn.com">
  <group xmlns="http://grouplists.napkyn.com">[]</group>
</group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ct:contentTypeSchema xmlns:ct="http://schemas.microsoft.com/office/2006/metadata/contentType" xmlns:ma="http://schemas.microsoft.com/office/2006/metadata/properties/metaAttributes" ct:_="" ma:_="" ma:contentTypeName="Documento" ma:contentTypeID="0x01010063AFE5BFD343684FA17C60B03E912112" ma:contentTypeVersion="13" ma:contentTypeDescription="Crear nuevo documento." ma:contentTypeScope="" ma:versionID="a4e546a76ba5bbabb79d24a0e1abbf07">
  <xsd:schema xmlns:xsd="http://www.w3.org/2001/XMLSchema" xmlns:xs="http://www.w3.org/2001/XMLSchema" xmlns:p="http://schemas.microsoft.com/office/2006/metadata/properties" xmlns:ns3="e43205c1-cbfe-474f-9e19-d111cc056496" xmlns:ns4="207d885b-95ea-4d6d-a3d7-bb224f92e9be" targetNamespace="http://schemas.microsoft.com/office/2006/metadata/properties" ma:root="true" ma:fieldsID="3f1475b6be8af41b56be89c6b80e8f7b" ns3:_="" ns4:_="">
    <xsd:import namespace="e43205c1-cbfe-474f-9e19-d111cc056496"/>
    <xsd:import namespace="207d885b-95ea-4d6d-a3d7-bb224f92e9b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3205c1-cbfe-474f-9e19-d111cc0564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7d885b-95ea-4d6d-a3d7-bb224f92e9be"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A79377-E0CF-45DE-BF64-4EF9EF037217}">
  <ds:schemaRefs>
    <ds:schemaRef ds:uri="http://reportinglists.napkyn.com"/>
  </ds:schemaRefs>
</ds:datastoreItem>
</file>

<file path=customXml/itemProps2.xml><?xml version="1.0" encoding="utf-8"?>
<ds:datastoreItem xmlns:ds="http://schemas.openxmlformats.org/officeDocument/2006/customXml" ds:itemID="{882BC85F-ADC0-45FC-92C5-E479A73A1B75}">
  <ds:schemaRefs>
    <ds:schemaRef ds:uri="http://grouplists.napkyn.com"/>
  </ds:schemaRefs>
</ds:datastoreItem>
</file>

<file path=customXml/itemProps3.xml><?xml version="1.0" encoding="utf-8"?>
<ds:datastoreItem xmlns:ds="http://schemas.openxmlformats.org/officeDocument/2006/customXml" ds:itemID="{6740CC98-7629-41FB-AB91-51A9F1087BC3}">
  <ds:schemaRefs>
    <ds:schemaRef ds:uri="http://schemas.microsoft.com/sharepoint/v3/contenttype/forms"/>
  </ds:schemaRefs>
</ds:datastoreItem>
</file>

<file path=customXml/itemProps4.xml><?xml version="1.0" encoding="utf-8"?>
<ds:datastoreItem xmlns:ds="http://schemas.openxmlformats.org/officeDocument/2006/customXml" ds:itemID="{47BA7527-B919-4D44-89BB-DC2C2AB8D5F8}">
  <ds:schemaRefs>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http://purl.org/dc/terms/"/>
    <ds:schemaRef ds:uri="http://www.w3.org/XML/1998/namespace"/>
    <ds:schemaRef ds:uri="http://schemas.microsoft.com/office/2006/metadata/properties"/>
    <ds:schemaRef ds:uri="207d885b-95ea-4d6d-a3d7-bb224f92e9be"/>
    <ds:schemaRef ds:uri="e43205c1-cbfe-474f-9e19-d111cc056496"/>
    <ds:schemaRef ds:uri="http://purl.org/dc/elements/1.1/"/>
  </ds:schemaRefs>
</ds:datastoreItem>
</file>

<file path=customXml/itemProps5.xml><?xml version="1.0" encoding="utf-8"?>
<ds:datastoreItem xmlns:ds="http://schemas.openxmlformats.org/officeDocument/2006/customXml" ds:itemID="{6F852856-A546-45F6-B947-A876083A67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3205c1-cbfe-474f-9e19-d111cc056496"/>
    <ds:schemaRef ds:uri="207d885b-95ea-4d6d-a3d7-bb224f92e9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Portada</vt:lpstr>
      <vt:lpstr>colofón</vt:lpstr>
      <vt:lpstr>Introducción</vt:lpstr>
      <vt:lpstr>Índice</vt:lpstr>
      <vt:lpstr>Comentarios</vt:lpstr>
      <vt:lpstr>precio mayorista</vt:lpstr>
      <vt:lpstr>precio mayorista2</vt:lpstr>
      <vt:lpstr>precio mayorista3</vt:lpstr>
      <vt:lpstr>precio minorista</vt:lpstr>
      <vt:lpstr>precio minorista regiones</vt:lpstr>
      <vt:lpstr>sup, prod y rend</vt:lpstr>
      <vt:lpstr>sup región</vt:lpstr>
      <vt:lpstr>prod región</vt:lpstr>
      <vt:lpstr>rend región</vt:lpstr>
      <vt:lpstr>ficha de costos</vt:lpstr>
      <vt:lpstr>export</vt:lpstr>
      <vt:lpstr>import</vt:lpstr>
      <vt:lpstr>colofón!Área_de_impresión</vt:lpstr>
      <vt:lpstr>Comentarios!Área_de_impresión</vt:lpstr>
      <vt:lpstr>export!Área_de_impresión</vt:lpstr>
      <vt:lpstr>'ficha de costos'!Área_de_impresión</vt:lpstr>
      <vt:lpstr>import!Área_de_impresión</vt:lpstr>
      <vt:lpstr>Índice!Área_de_impresión</vt:lpstr>
      <vt:lpstr>Introducción!Área_de_impresión</vt:lpstr>
      <vt:lpstr>Portada!Área_de_impresión</vt:lpstr>
      <vt:lpstr>'precio mayorista'!Área_de_impresión</vt:lpstr>
      <vt:lpstr>'precio mayorista2'!Área_de_impresión</vt:lpstr>
      <vt:lpstr>'precio mayorista3'!Área_de_impresión</vt:lpstr>
      <vt:lpstr>'precio minorista'!Área_de_impresión</vt:lpstr>
      <vt:lpstr>'precio minorista regiones'!Área_de_impresión</vt:lpstr>
      <vt:lpstr>'prod región'!Área_de_impresión</vt:lpstr>
      <vt:lpstr>'rend región'!Área_de_impresión</vt:lpstr>
      <vt:lpstr>'sup región'!Área_de_impresión</vt:lpstr>
      <vt:lpstr>'sup, prod y rend'!Área_de_impresión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Bernabé Tapia Cruz</dc:creator>
  <cp:keywords/>
  <dc:description/>
  <cp:lastModifiedBy>Alicia Canales Meza</cp:lastModifiedBy>
  <cp:revision/>
  <cp:lastPrinted>2021-05-25T13:50:05Z</cp:lastPrinted>
  <dcterms:created xsi:type="dcterms:W3CDTF">2011-10-13T14:46:36Z</dcterms:created>
  <dcterms:modified xsi:type="dcterms:W3CDTF">2021-09-14T15:00:58Z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0x01010063AFE5BFD343684FA17C60B03E912112</vt:lpwstr>
  </property>
</Properties>
</file>