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<sst xmlns="http://schemas.openxmlformats.org/spreadsheetml/2006/main" count="282" uniqueCount="152">
  <si>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</si>
  <si>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</si>
  <si>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</si>
  <si>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</si>
  <si>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</si>
  <si>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</si>
  <si>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</si>
  <si>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</si>
  <si>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</si>
  <si>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</si>
  <si>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</si>
  <si>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</si>
  <si>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</si>
  <si>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</si>
  <si>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</si>
  <si>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</si>
  <si>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</si>
  <si>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</si>
  <si>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</si>
  <si>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</si>
  <si>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</si>
  <si>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</si>
  <si>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</si>
  <si>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</si>
  <si>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</si>
  <si>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</si>
  <si>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</si>
  <si>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</si>
  <si>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</si>
  <si>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</si>
  <si>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</si>
  <si>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</si>
  <si>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</si>
  <si>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</si>
  <si>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</si>
  <si>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</si>
  <si>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</si>
  <si>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</si>
  <si>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</si>
  <si>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</si>
  <si>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</si>
  <si>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</si>
  <si>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</si>
  <si>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</si>
  <si>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</si>
  <si>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</si>
  <si>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</si>
  <si>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</si>
  <si>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</si>
  <si>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</si>
  <si>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</si>
  <si>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</si>
  <si>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</si>
  <si>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</si>
  <si>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</si>
  <si>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</si>
  <si>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</si>
  <si>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</si>
  <si>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</si>
  <si>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</si>
  <si>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</si>
  <si>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</si>
  <si>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</si>
  <si>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</si>
  <si>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</si>
  <si>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</si>
  <si>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</si>
  <si>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</si>
  <si>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</si>
  <si>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</si>
  <si>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</si>
  <si>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</si>
  <si>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</si>
  <si>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</si>
  <si>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</si>
  <si>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</si>
  <si>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</si>
  <si>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</si>
  <si>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</si>
  <si>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</si>
  <si>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</si>
  <si>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</si>
  <si>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</si>
  <si>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</si>
  <si>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</si>
  <si>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</si>
  <si>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</si>
  <si>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</si>
  <si>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</si>
  <si>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</si>
  <si>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</si>
  <si>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</si>
  <si>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</si>
  <si>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</si>
  <si>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</si>
  <si>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</si>
  <si>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</si>
  <si>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</si>
  <si>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</si>
  <si>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</si>
  <si>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</si>
  <si>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</si>
  <si>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</si>
  <si>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</si>
  <si>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</si>
  <si>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</si>
  <si>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</si>
  <si>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</si>
  <si>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</si>
  <si>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</si>
  <si>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</si>
  <si>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</si>
  <si>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</si>
  <si>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</si>
  <si>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</si>
  <si>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</si>
  <si>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</si>
  <si>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</si>
  <si>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</si>
  <si>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</si>
  <si>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</si>
  <si>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</si>
  <si>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</si>
  <si>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</si>
  <si>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</si>
  <si>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</si>
  <si>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</si>
  <si>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</si>
  <si>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</si>
  <si>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</si>
  <si>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</si>
  <si>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</si>
  <si>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</si>
  <si>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</si>
  <si>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</si>
  <si>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</si>
  <si>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</si>
  <si>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</si>
  <si>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</si>
  <si>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</si>
  <si>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</si>
  <si>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</si>
  <si>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</si>
  <si>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</si>
  <si>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</si>
  <si>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</si>
  <si>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</si>
  <si>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</si>
  <si>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</si>
  <si>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• La cosecha de HRW se ha trasladado rápidamente a las regiones de producción del norte y PNW. Por octava semana consecutiva, no se hicieron ofertas para la proteína HRW al 12,5% exportada desde el Golfo. A medida que avanza la cosecha y se conoce más contenido de proteína, las ofertas de HRW más proteicas pueden cambiar. El Informe de cosecha de U.S. Wheat Associates (USW) publicado el 6 de agosto situó el contenido promedio de proteína HRW en 11.6%, que está en línea con el promedio de 5 años. WWW.USWHEAT.ORG</t>
  </si>
  <si>
    <t>*Primas USWheat.org del 6 de agosto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</si>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</sst>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Agosto</v>
      </c>
      <c r="G6" s="55"/>
      <c r="H6" s="87">
        <f>Datos!I23</f>
        <v>2021</v>
      </c>
      <c r="I6" s="4"/>
      <c r="J6" s="3"/>
      <c r="K6" s="3"/>
      <c r="L6" s="4" t="str">
        <f>Datos!D23</f>
        <v>Viernes</v>
      </c>
      <c r="M6" s="4">
        <f>Datos!E23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4" t="s">
        <v>6</v>
      </c>
      <c r="N13" s="145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/>
      <c r="C19" s="23"/>
      <c r="D19" s="114"/>
      <c r="E19" s="53"/>
      <c r="F19" s="24"/>
      <c r="G19" s="24"/>
      <c r="H19" s="24"/>
      <c r="I19" s="83"/>
      <c r="J19" s="83"/>
      <c r="K19" s="90"/>
      <c r="L19" s="53"/>
      <c r="M19" s="24"/>
      <c r="N19" s="24"/>
      <c r="O19"/>
    </row>
    <row r="20" spans="1:17" ht="19.5" customHeight="1">
      <c r="A20" s="67" t="s">
        <v>44</v>
      </c>
      <c r="B20" s="66"/>
      <c r="C20" s="70">
        <f>B21+'Primas SRW'!B10</f>
        <v>802.25</v>
      </c>
      <c r="D20" s="112">
        <f>C20*$B$46</f>
        <v>294.77873999999997</v>
      </c>
      <c r="E20" s="69"/>
      <c r="F20" s="70">
        <f>E21+'Primas HRW'!B10</f>
        <v>932.25</v>
      </c>
      <c r="G20" s="70">
        <f>F20*$B$46</f>
        <v>342.54594</v>
      </c>
      <c r="H20" s="70"/>
      <c r="I20" s="103"/>
      <c r="J20" s="103">
        <f>E21+'Primas HRW'!F10</f>
        <v>907.25</v>
      </c>
      <c r="K20" s="103">
        <f>E21+'Primas HRW'!G10</f>
        <v>877.25</v>
      </c>
      <c r="L20" s="69"/>
      <c r="M20" s="71"/>
      <c r="N20" s="66"/>
      <c r="O20"/>
      <c r="P20" s="122" t="s">
        <v>123</v>
      </c>
      <c r="Q20" s="122" t="s">
        <v>113</v>
      </c>
    </row>
    <row r="21" spans="1:17" ht="19.5" customHeight="1">
      <c r="A21" s="48" t="s">
        <v>14</v>
      </c>
      <c r="B21" s="49">
        <f>Datos!E7</f>
        <v>762.25</v>
      </c>
      <c r="C21" s="72">
        <f>B21+'Primas SRW'!B11</f>
        <v>807.25</v>
      </c>
      <c r="D21" s="114">
        <f>C21*$B$46</f>
        <v>296.61593999999997</v>
      </c>
      <c r="E21" s="54">
        <f>Datos!K7</f>
        <v>742.25</v>
      </c>
      <c r="F21" s="72">
        <f>E21+'Primas HRW'!B11</f>
        <v>932.25</v>
      </c>
      <c r="G21" s="24">
        <f>F21*$B$46</f>
        <v>342.54594</v>
      </c>
      <c r="H21" s="72"/>
      <c r="I21" s="89"/>
      <c r="J21" s="89">
        <f>E21+'Primas HRW'!F11</f>
        <v>907.25</v>
      </c>
      <c r="K21" s="89">
        <f>E21+'Primas HRW'!G11</f>
        <v>877.25</v>
      </c>
      <c r="L21" s="54">
        <f>Datos!O7</f>
        <v>568.25</v>
      </c>
      <c r="M21" s="73">
        <f>L21+'Primas maíz'!B11</f>
        <v>663.25</v>
      </c>
      <c r="N21" s="24">
        <f>M21*$F$46</f>
        <v>261.10826</v>
      </c>
      <c r="O21"/>
      <c r="P21" s="122" t="s">
        <v>124</v>
      </c>
      <c r="Q21" s="122" t="s">
        <v>116</v>
      </c>
    </row>
    <row r="22" spans="1:17" ht="19.5" customHeight="1">
      <c r="A22" s="67" t="s">
        <v>45</v>
      </c>
      <c r="B22" s="66"/>
      <c r="C22" s="70">
        <f>B24+'Primas SRW'!B12</f>
        <v>819.25</v>
      </c>
      <c r="D22" s="112">
        <f>C22*$B$46</f>
        <v>301.02522</v>
      </c>
      <c r="E22" s="69"/>
      <c r="F22" s="70">
        <f>E24+'Primas HRW'!B12</f>
        <v>955</v>
      </c>
      <c r="G22" s="70">
        <f>F22*$B$46</f>
        <v>350.9052</v>
      </c>
      <c r="H22" s="70"/>
      <c r="I22" s="103"/>
      <c r="J22" s="103">
        <f>E24+'Primas HRW'!F12</f>
        <v>940</v>
      </c>
      <c r="K22" s="103">
        <f>E24+'Primas HRW'!G12</f>
        <v>910</v>
      </c>
      <c r="L22" s="69"/>
      <c r="M22" s="71">
        <f>L24+'Primas maíz'!B12</f>
        <v>673</v>
      </c>
      <c r="N22" s="66">
        <f>M22*$F$46</f>
        <v>264.94664</v>
      </c>
      <c r="O22"/>
      <c r="P22" s="122" t="s">
        <v>125</v>
      </c>
      <c r="Q22" s="122" t="s">
        <v>118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673</v>
      </c>
      <c r="N23" s="73">
        <f>M23*$F$46</f>
        <v>264.94664</v>
      </c>
      <c r="O23"/>
      <c r="P23" s="122" t="s">
        <v>126</v>
      </c>
      <c r="Q23" s="122" t="s">
        <v>122</v>
      </c>
    </row>
    <row r="24" spans="1:17" ht="19.5" customHeight="1">
      <c r="A24" s="67" t="s">
        <v>15</v>
      </c>
      <c r="B24" s="66">
        <f>Datos!E8</f>
        <v>774.25</v>
      </c>
      <c r="C24" s="68"/>
      <c r="D24" s="99"/>
      <c r="E24" s="69">
        <f>Datos!K8</f>
        <v>755</v>
      </c>
      <c r="F24" s="68"/>
      <c r="G24" s="68"/>
      <c r="H24" s="68"/>
      <c r="I24" s="68"/>
      <c r="J24" s="68"/>
      <c r="K24" s="68"/>
      <c r="L24" s="69">
        <f>Datos!O8</f>
        <v>573</v>
      </c>
      <c r="M24" s="66">
        <f>L24+'Primas maíz'!B14</f>
        <v>673</v>
      </c>
      <c r="N24" s="66">
        <f>M24*$F$46</f>
        <v>264.94664</v>
      </c>
      <c r="O24"/>
      <c r="P24" s="122" t="s">
        <v>127</v>
      </c>
      <c r="Q24" s="122" t="s">
        <v>128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>
        <f>L28+'Primas maíz'!B16</f>
        <v>674.5</v>
      </c>
      <c r="N26" s="73">
        <f>M26*$F$46</f>
        <v>265.53716</v>
      </c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Datos!E9</f>
        <v>784</v>
      </c>
      <c r="C28" s="23"/>
      <c r="D28" s="114"/>
      <c r="E28" s="53">
        <f>Datos!K9</f>
        <v>763.25</v>
      </c>
      <c r="F28" s="24"/>
      <c r="G28" s="24"/>
      <c r="H28" s="24"/>
      <c r="I28" s="24"/>
      <c r="J28" s="24"/>
      <c r="K28" s="23"/>
      <c r="L28" s="53">
        <f>Datos!O9</f>
        <v>579.5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Datos!E10</f>
        <v>784.25</v>
      </c>
      <c r="C29" s="68"/>
      <c r="D29" s="99"/>
      <c r="E29" s="69">
        <f>Datos!K10</f>
        <v>762.25</v>
      </c>
      <c r="F29" s="68"/>
      <c r="G29" s="68"/>
      <c r="H29" s="68"/>
      <c r="I29" s="68"/>
      <c r="J29" s="68"/>
      <c r="K29" s="68"/>
      <c r="L29" s="69">
        <f>Datos!O10</f>
        <v>583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Datos!E11</f>
        <v>741</v>
      </c>
      <c r="C30" s="23"/>
      <c r="D30" s="114"/>
      <c r="E30" s="53">
        <f>Datos!K11</f>
        <v>725.75</v>
      </c>
      <c r="F30" s="24"/>
      <c r="G30" s="24"/>
      <c r="H30" s="24"/>
      <c r="I30" s="24"/>
      <c r="J30" s="24"/>
      <c r="K30" s="23"/>
      <c r="L30" s="53">
        <f>Datos!O11</f>
        <v>582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Datos!E12</f>
        <v>740.75</v>
      </c>
      <c r="C31" s="70"/>
      <c r="D31" s="112"/>
      <c r="E31" s="69">
        <f>Datos!K12</f>
        <v>725.25</v>
      </c>
      <c r="F31" s="70"/>
      <c r="G31" s="70"/>
      <c r="H31" s="70"/>
      <c r="I31" s="70"/>
      <c r="J31" s="70"/>
      <c r="K31" s="70"/>
      <c r="L31" s="69">
        <f>Datos!O12</f>
        <v>529.5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Datos!E13</f>
        <v>742.75</v>
      </c>
      <c r="C32" s="56"/>
      <c r="D32" s="61"/>
      <c r="E32" s="53">
        <f>Datos!K13</f>
        <v>731.5</v>
      </c>
      <c r="F32" s="56"/>
      <c r="G32" s="56"/>
      <c r="H32" s="56"/>
      <c r="I32" s="56"/>
      <c r="J32" s="56"/>
      <c r="K32" s="56"/>
      <c r="L32" s="53">
        <f>Datos!O13</f>
        <v>516.75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Datos!E14</f>
        <v>744</v>
      </c>
      <c r="C34" s="23"/>
      <c r="D34" s="114"/>
      <c r="E34" s="53">
        <f>Datos!K14</f>
        <v>733.75</v>
      </c>
      <c r="F34" s="24"/>
      <c r="G34" s="24"/>
      <c r="H34" s="24"/>
      <c r="I34" s="24"/>
      <c r="J34" s="24"/>
      <c r="K34" s="23"/>
      <c r="L34" s="53">
        <f>Datos!O14</f>
        <v>523.25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Datos!E15</f>
        <v>730.25</v>
      </c>
      <c r="C35" s="70"/>
      <c r="D35" s="112"/>
      <c r="E35" s="69">
        <f>Datos!K15</f>
        <v>715.75</v>
      </c>
      <c r="F35" s="70"/>
      <c r="G35" s="70"/>
      <c r="H35" s="70"/>
      <c r="I35" s="70"/>
      <c r="J35" s="70"/>
      <c r="K35" s="70"/>
      <c r="L35" s="69">
        <f>Datos!O15</f>
        <v>526.75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Datos!E16</f>
        <v>703.25</v>
      </c>
      <c r="C36" s="23"/>
      <c r="D36" s="114"/>
      <c r="E36" s="53">
        <f>Datos!J16</f>
        <v>672</v>
      </c>
      <c r="F36" s="24"/>
      <c r="G36" s="24"/>
      <c r="H36" s="24"/>
      <c r="I36" s="24"/>
      <c r="J36" s="24"/>
      <c r="K36" s="23"/>
      <c r="L36" s="53">
        <f>Datos!O14</f>
        <v>523.25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Datos!O17</f>
        <v>488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Datos!O15</f>
        <v>526.75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Datos!O19</f>
        <v>490.5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Datos!O20</f>
        <v>437.25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Agosto</v>
      </c>
      <c r="F7" s="3">
        <f>Datos!I23</f>
        <v>2021</v>
      </c>
      <c r="G7" s="3"/>
      <c r="H7" s="3"/>
      <c r="I7" s="3"/>
      <c r="J7" s="4" t="str">
        <f>Datos!D23</f>
        <v>Viernes</v>
      </c>
      <c r="K7" s="3">
        <f>Datos!E23</f>
        <v>13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0" t="s">
        <v>46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>
        <v>294.7</v>
      </c>
      <c r="D16" s="69"/>
      <c r="E16" s="70">
        <v>342.5</v>
      </c>
      <c r="F16" s="148" t="s">
        <v>144</v>
      </c>
      <c r="G16" s="149"/>
      <c r="H16" s="103">
        <f>BUSHEL!J20*TONELADA!$B$51</f>
        <v>333.35994</v>
      </c>
      <c r="I16" s="103">
        <f>BUSHEL!K20*TONELADA!$B$51</f>
        <v>322.33673999999996</v>
      </c>
      <c r="J16" s="69"/>
      <c r="K16" s="71"/>
    </row>
    <row r="17" spans="1:11" ht="19.5" customHeight="1">
      <c r="A17" s="48" t="s">
        <v>14</v>
      </c>
      <c r="B17" s="49">
        <f>BUSHEL!B21*TONELADA!$B$51</f>
        <v>280.08114</v>
      </c>
      <c r="C17" s="72">
        <v>296.6</v>
      </c>
      <c r="D17" s="54">
        <f>IF(BUSHEL!E21&gt;0,BUSHEL!E21*TONELADA!$B$51,"")</f>
        <v>272.73233999999997</v>
      </c>
      <c r="E17" s="72">
        <v>342.5</v>
      </c>
      <c r="F17" s="72"/>
      <c r="G17" s="89"/>
      <c r="H17" s="89">
        <f>BUSHEL!J21*TONELADA!$B$51</f>
        <v>333.35994</v>
      </c>
      <c r="I17" s="89">
        <f>BUSHEL!K21*TONELADA!$B$51</f>
        <v>322.33673999999996</v>
      </c>
      <c r="J17" s="54">
        <f>BUSHEL!L21*BUSHEL!F46</f>
        <v>223.70865999999998</v>
      </c>
      <c r="K17" s="73">
        <f>BUSHEL!M21*$E$51</f>
        <v>261.10826</v>
      </c>
    </row>
    <row r="18" spans="1:11" ht="19.5" customHeight="1">
      <c r="A18" s="67" t="s">
        <v>45</v>
      </c>
      <c r="B18" s="66"/>
      <c r="C18" s="70">
        <v>301</v>
      </c>
      <c r="D18" s="69"/>
      <c r="E18" s="70">
        <v>350.8</v>
      </c>
      <c r="F18" s="70"/>
      <c r="G18" s="103"/>
      <c r="H18" s="103">
        <v>297.07524</v>
      </c>
      <c r="I18" s="103">
        <v>286.05204</v>
      </c>
      <c r="J18" s="69"/>
      <c r="K18" s="71">
        <f>BUSHEL!M22*$E$51</f>
        <v>264.94664</v>
      </c>
    </row>
    <row r="19" spans="1:11" ht="19.5" customHeight="1">
      <c r="A19" s="48" t="s">
        <v>37</v>
      </c>
      <c r="B19" s="49"/>
      <c r="C19" s="72"/>
      <c r="D19" s="54"/>
      <c r="E19" s="72"/>
      <c r="F19" s="72"/>
      <c r="G19" s="72"/>
      <c r="H19" s="72"/>
      <c r="I19" s="72"/>
      <c r="J19" s="54"/>
      <c r="K19" s="73">
        <f>BUSHEL!M23*$E$51</f>
        <v>264.94664</v>
      </c>
    </row>
    <row r="20" spans="1:11" ht="19.5" customHeight="1">
      <c r="A20" s="67" t="s">
        <v>15</v>
      </c>
      <c r="B20" s="66">
        <f>BUSHEL!B24*TONELADA!$B$51</f>
        <v>284.49042</v>
      </c>
      <c r="C20" s="68"/>
      <c r="D20" s="69">
        <f>IF(BUSHEL!E24&gt;0,BUSHEL!E24*TONELADA!$B$51,"")</f>
        <v>277.4172</v>
      </c>
      <c r="E20" s="68"/>
      <c r="F20" s="68"/>
      <c r="G20" s="68"/>
      <c r="H20" s="68"/>
      <c r="I20" s="68"/>
      <c r="J20" s="69">
        <f>BUSHEL!L24*$E$51</f>
        <v>225.57863999999998</v>
      </c>
      <c r="K20" s="66">
        <f>BUSHEL!M24*$E$51</f>
        <v>264.94664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/>
      <c r="D22" s="50"/>
      <c r="E22" s="56"/>
      <c r="F22" s="24"/>
      <c r="G22" s="64"/>
      <c r="H22" s="64"/>
      <c r="I22" s="65"/>
      <c r="J22" s="50"/>
      <c r="K22" s="63"/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BUSHEL!B28*TONELADA!$B$51</f>
        <v>288.07295999999997</v>
      </c>
      <c r="C24" s="23"/>
      <c r="D24" s="53">
        <f>BUSHEL!E28*TONELADA!$B$51</f>
        <v>280.44858</v>
      </c>
      <c r="E24" s="24"/>
      <c r="F24" s="24"/>
      <c r="G24" s="24"/>
      <c r="H24" s="24"/>
      <c r="I24" s="23"/>
      <c r="J24" s="53">
        <f>BUSHEL!L28*TONELADA!$B$51</f>
        <v>212.93148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BUSHEL!B29*TONELADA!$B$51</f>
        <v>288.16481999999996</v>
      </c>
      <c r="C26" s="91"/>
      <c r="D26" s="53">
        <f>BUSHEL!E29*TONELADA!$B$51</f>
        <v>280.08114</v>
      </c>
      <c r="E26" s="91"/>
      <c r="F26" s="91"/>
      <c r="G26" s="91"/>
      <c r="H26" s="91"/>
      <c r="I26" s="91"/>
      <c r="J26" s="53">
        <f>BUSHEL!L29*TONELADA!$B$51</f>
        <v>214.21752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BUSHEL!B30*TONELADA!$B$51</f>
        <v>272.27304</v>
      </c>
      <c r="C28" s="23"/>
      <c r="D28" s="53">
        <f>BUSHEL!E30*TONELADA!$B$51</f>
        <v>266.66958</v>
      </c>
      <c r="E28" s="24"/>
      <c r="F28" s="24"/>
      <c r="G28" s="24"/>
      <c r="H28" s="24"/>
      <c r="I28" s="23"/>
      <c r="J28" s="53">
        <f>BUSHEL!L30*TONELADA!$B$51</f>
        <v>213.85008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BUSHEL!B31*TONELADA!$B$51</f>
        <v>272.18118</v>
      </c>
      <c r="C30" s="91"/>
      <c r="D30" s="53">
        <f>BUSHEL!E31*TONELADA!$B$51</f>
        <v>266.48586</v>
      </c>
      <c r="E30" s="91"/>
      <c r="F30" s="91"/>
      <c r="G30" s="91"/>
      <c r="H30" s="91"/>
      <c r="I30" s="91"/>
      <c r="J30" s="53">
        <f>BUSHEL!L31*TONELADA!$B$51</f>
        <v>194.55948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BUSHEL!B32*TONELADA!$B$51</f>
        <v>272.91606</v>
      </c>
      <c r="C33" s="68"/>
      <c r="D33" s="69">
        <f>BUSHEL!E32*TONELADA!$B$51</f>
        <v>268.78236</v>
      </c>
      <c r="E33" s="68"/>
      <c r="F33" s="68"/>
      <c r="G33" s="68"/>
      <c r="H33" s="68"/>
      <c r="I33" s="68"/>
      <c r="J33" s="69">
        <f>BUSHEL!L32*TONELADA!$B$51</f>
        <v>189.87462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BUSHEL!B34*TONELADA!$B$51</f>
        <v>273.37536</v>
      </c>
      <c r="C35" s="106"/>
      <c r="D35" s="108">
        <f>BUSHEL!E34*TONELADA!$B$51</f>
        <v>269.6091</v>
      </c>
      <c r="E35" s="96"/>
      <c r="F35" s="96"/>
      <c r="G35" s="96"/>
      <c r="H35" s="96"/>
      <c r="I35" s="109"/>
      <c r="J35" s="127">
        <f>BUSHEL!L34*TONELADA!$B$51</f>
        <v>192.26298</v>
      </c>
      <c r="K35" s="96"/>
    </row>
    <row r="36" spans="1:11" ht="19.5" customHeight="1">
      <c r="A36" s="22" t="s">
        <v>12</v>
      </c>
      <c r="B36" s="98">
        <f>BUSHEL!B35*TONELADA!$B$51</f>
        <v>268.32306</v>
      </c>
      <c r="C36" s="107"/>
      <c r="D36" s="110">
        <f>BUSHEL!E35*TONELADA!$B$51</f>
        <v>262.99518</v>
      </c>
      <c r="E36" s="34"/>
      <c r="F36" s="34"/>
      <c r="G36" s="34"/>
      <c r="H36" s="34"/>
      <c r="I36" s="111"/>
      <c r="J36" s="128">
        <f>BUSHEL!L35*TONELADA!$B$51</f>
        <v>193.54901999999998</v>
      </c>
      <c r="K36" s="34"/>
    </row>
    <row r="37" spans="1:11" ht="19.5" customHeight="1">
      <c r="A37" s="67" t="s">
        <v>13</v>
      </c>
      <c r="B37" s="66">
        <f>BUSHEL!B36*TONELADA!$B$51</f>
        <v>258.40218</v>
      </c>
      <c r="C37" s="70"/>
      <c r="D37" s="69">
        <f>BUSHEL!E36*TONELADA!$B$51</f>
        <v>246.91968</v>
      </c>
      <c r="E37" s="71"/>
      <c r="F37" s="71"/>
      <c r="G37" s="71"/>
      <c r="H37" s="71"/>
      <c r="I37" s="112"/>
      <c r="J37" s="124">
        <f>BUSHEL!L36*TONELADA!$B$51</f>
        <v>192.26298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BUSHEL!L37*TONELADA!$B$51</f>
        <v>179.31072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BUSHEL!L38*TONELADA!$B$51</f>
        <v>193.54901999999998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BUSHEL!L40*TONELADA!$B$51</f>
        <v>180.22932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BUSHEL!L41*TONELADA!$B$51</f>
        <v>160.66314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8"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114</v>
      </c>
      <c r="B6" s="62"/>
      <c r="C6" s="74"/>
    </row>
    <row r="7" spans="1:3" ht="15">
      <c r="A7" s="40" t="s">
        <v>116</v>
      </c>
      <c r="B7" s="44"/>
      <c r="C7" s="44"/>
    </row>
    <row r="8" spans="1:3" ht="15">
      <c r="A8" s="43" t="s">
        <v>117</v>
      </c>
      <c r="B8" s="62"/>
      <c r="C8" s="74"/>
    </row>
    <row r="9" spans="1:3" ht="15">
      <c r="A9" s="40" t="s">
        <v>118</v>
      </c>
      <c r="B9" s="44"/>
      <c r="C9" s="44"/>
    </row>
    <row r="10" spans="1:3" ht="15">
      <c r="A10" s="43" t="s">
        <v>120</v>
      </c>
      <c r="B10" s="62">
        <v>40</v>
      </c>
      <c r="C10" s="74" t="s">
        <v>121</v>
      </c>
    </row>
    <row r="11" spans="1:3" ht="15">
      <c r="A11" s="40" t="s">
        <v>122</v>
      </c>
      <c r="B11" s="44">
        <v>45</v>
      </c>
      <c r="C11" s="44" t="s">
        <v>121</v>
      </c>
    </row>
    <row r="12" spans="1:3" ht="15">
      <c r="A12" s="43" t="s">
        <v>141</v>
      </c>
      <c r="B12" s="62">
        <v>45</v>
      </c>
      <c r="C12" s="74" t="s">
        <v>143</v>
      </c>
    </row>
    <row r="13" spans="1:3" ht="15">
      <c r="A13" s="40" t="s">
        <v>142</v>
      </c>
      <c r="B13" s="44"/>
      <c r="C13" s="44"/>
    </row>
    <row r="14" spans="1:3" ht="15">
      <c r="A14" s="43" t="s">
        <v>128</v>
      </c>
      <c r="B14" s="62"/>
      <c r="C14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7"/>
      <c r="C1" s="157"/>
      <c r="D1" s="157"/>
      <c r="E1" s="157"/>
      <c r="F1" s="157"/>
      <c r="G1" s="157"/>
    </row>
    <row r="2" spans="1:7" ht="15.75">
      <c r="A2" s="42"/>
      <c r="B2" s="158" t="s">
        <v>0</v>
      </c>
      <c r="C2" s="158"/>
      <c r="D2" s="158"/>
      <c r="E2" s="158"/>
      <c r="F2" s="158"/>
      <c r="G2" s="158"/>
    </row>
    <row r="3" spans="1:7" ht="15.75">
      <c r="A3" s="42"/>
      <c r="B3" s="158" t="s">
        <v>27</v>
      </c>
      <c r="C3" s="158"/>
      <c r="D3" s="158"/>
      <c r="E3" s="158"/>
      <c r="F3" s="158"/>
      <c r="G3" s="158"/>
    </row>
    <row r="4" spans="1:8" ht="15.75">
      <c r="A4" s="42"/>
      <c r="B4" s="45">
        <v>0.12</v>
      </c>
      <c r="C4" s="45" t="s">
        <v>129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130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114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116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119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118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120</v>
      </c>
      <c r="B10" s="80">
        <v>190</v>
      </c>
      <c r="C10" s="80" t="s">
        <v>121</v>
      </c>
      <c r="D10" s="80"/>
      <c r="E10" s="80"/>
      <c r="F10" s="81">
        <v>165</v>
      </c>
      <c r="G10" s="81">
        <v>135</v>
      </c>
      <c r="H10" s="80" t="s">
        <v>121</v>
      </c>
    </row>
    <row r="11" spans="1:8" ht="15">
      <c r="A11" s="40" t="s">
        <v>122</v>
      </c>
      <c r="B11" s="44">
        <v>190</v>
      </c>
      <c r="C11" s="44" t="s">
        <v>121</v>
      </c>
      <c r="D11" s="44"/>
      <c r="E11" s="44"/>
      <c r="F11" s="41">
        <v>165</v>
      </c>
      <c r="G11" s="41">
        <v>135</v>
      </c>
      <c r="H11" s="44" t="s">
        <v>121</v>
      </c>
    </row>
    <row r="12" spans="1:8" ht="15">
      <c r="A12" s="79" t="s">
        <v>141</v>
      </c>
      <c r="B12" s="80">
        <v>200</v>
      </c>
      <c r="C12" s="80" t="s">
        <v>143</v>
      </c>
      <c r="D12" s="80"/>
      <c r="E12" s="80"/>
      <c r="F12" s="81">
        <v>185</v>
      </c>
      <c r="G12" s="81">
        <v>155</v>
      </c>
      <c r="H12" s="80" t="s">
        <v>143</v>
      </c>
    </row>
    <row r="13" spans="1:8" ht="15">
      <c r="A13" s="40" t="s">
        <v>142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128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150</v>
      </c>
    </row>
    <row r="26" ht="15">
      <c r="A26" t="s">
        <v>79</v>
      </c>
    </row>
    <row r="27" ht="15">
      <c r="A27" t="s">
        <v>145</v>
      </c>
    </row>
    <row r="29" spans="1:8" ht="83.25" customHeight="1">
      <c r="A29" s="159" t="s">
        <v>149</v>
      </c>
      <c r="B29" s="159"/>
      <c r="C29" s="159"/>
      <c r="D29" s="159"/>
      <c r="E29" s="159"/>
      <c r="F29" s="159"/>
      <c r="G29" s="159"/>
      <c r="H29" s="159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  <row r="38" spans="1:8" ht="15">
      <c r="A38" s="135"/>
      <c r="B38" s="135"/>
      <c r="C38" s="135"/>
      <c r="D38" s="135"/>
      <c r="E38" s="135"/>
      <c r="F38" s="135"/>
      <c r="G38" s="135"/>
      <c r="H38" s="135"/>
    </row>
    <row r="39" spans="1:8" ht="15">
      <c r="A39" s="135"/>
      <c r="B39" s="135"/>
      <c r="C39" s="135"/>
      <c r="D39" s="135"/>
      <c r="E39" s="135"/>
      <c r="F39" s="135"/>
      <c r="G39" s="135"/>
      <c r="H39" s="135"/>
    </row>
  </sheetData>
  <sheetProtection selectLockedCells="1" selectUnlockedCells="1"/>
  <mergeCells count="4">
    <mergeCell ref="B1:G1"/>
    <mergeCell ref="B2:G2"/>
    <mergeCell ref="B3:G3"/>
    <mergeCell ref="A29:H2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0">
        <v>2021</v>
      </c>
      <c r="B6" s="161"/>
      <c r="C6" s="162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120</v>
      </c>
      <c r="B10" s="34"/>
      <c r="C10" s="34"/>
      <c r="D10" s="130"/>
    </row>
    <row r="11" spans="1:3" ht="15">
      <c r="A11" s="40" t="s">
        <v>122</v>
      </c>
      <c r="B11" s="41">
        <v>95</v>
      </c>
      <c r="C11" s="41" t="s">
        <v>121</v>
      </c>
    </row>
    <row r="12" spans="1:3" ht="15">
      <c r="A12" s="42" t="s">
        <v>141</v>
      </c>
      <c r="B12" s="34">
        <v>100</v>
      </c>
      <c r="C12" s="34" t="s">
        <v>143</v>
      </c>
    </row>
    <row r="13" spans="1:3" ht="15">
      <c r="A13" s="40" t="s">
        <v>142</v>
      </c>
      <c r="B13" s="41">
        <v>100</v>
      </c>
      <c r="C13" s="41" t="s">
        <v>143</v>
      </c>
    </row>
    <row r="14" spans="1:3" ht="15">
      <c r="A14" s="42" t="s">
        <v>128</v>
      </c>
      <c r="B14" s="34">
        <v>100</v>
      </c>
      <c r="C14" s="34" t="s">
        <v>143</v>
      </c>
    </row>
    <row r="15" spans="1:3" ht="15.75">
      <c r="A15" s="160">
        <v>2022</v>
      </c>
      <c r="B15" s="161"/>
      <c r="C15" s="162"/>
    </row>
    <row r="16" spans="1:3" ht="15">
      <c r="A16" s="136" t="s">
        <v>146</v>
      </c>
      <c r="B16" s="41">
        <v>95</v>
      </c>
      <c r="C16" s="41" t="s">
        <v>148</v>
      </c>
    </row>
    <row r="17" spans="1:3" ht="15">
      <c r="A17" s="137" t="s">
        <v>147</v>
      </c>
      <c r="B17" s="138"/>
      <c r="C17" s="138"/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44421</v>
      </c>
      <c r="E7">
        <v>762.25</v>
      </c>
      <c r="F7">
        <v>762.25</v>
      </c>
      <c r="G7" t="s">
        <v>55</v>
      </c>
      <c r="H7" t="s">
        <v>56</v>
      </c>
      <c r="I7" s="51">
        <v>44421</v>
      </c>
      <c r="J7">
        <v>742.25</v>
      </c>
      <c r="K7">
        <v>742.25</v>
      </c>
      <c r="L7" t="s">
        <v>57</v>
      </c>
      <c r="M7" t="s">
        <v>58</v>
      </c>
      <c r="N7" s="51">
        <v>44421</v>
      </c>
      <c r="O7">
        <v>568.25</v>
      </c>
      <c r="P7">
        <v>568.25</v>
      </c>
      <c r="Q7" s="47" t="s">
        <v>115</v>
      </c>
    </row>
    <row r="8" spans="2:17" ht="15">
      <c r="B8" t="s">
        <v>59</v>
      </c>
      <c r="C8" t="s">
        <v>60</v>
      </c>
      <c r="D8" s="51">
        <v>44421</v>
      </c>
      <c r="E8">
        <v>774.25</v>
      </c>
      <c r="F8">
        <v>774.25</v>
      </c>
      <c r="G8" t="s">
        <v>61</v>
      </c>
      <c r="H8" t="s">
        <v>62</v>
      </c>
      <c r="I8" s="51">
        <v>44421</v>
      </c>
      <c r="J8">
        <v>755</v>
      </c>
      <c r="K8">
        <v>755</v>
      </c>
      <c r="L8" t="s">
        <v>49</v>
      </c>
      <c r="M8" t="s">
        <v>50</v>
      </c>
      <c r="N8" s="51">
        <v>44421</v>
      </c>
      <c r="O8">
        <v>573</v>
      </c>
      <c r="P8">
        <v>573</v>
      </c>
      <c r="Q8" s="47" t="s">
        <v>115</v>
      </c>
    </row>
    <row r="9" spans="2:17" ht="15">
      <c r="B9" t="s">
        <v>63</v>
      </c>
      <c r="C9" t="s">
        <v>64</v>
      </c>
      <c r="D9" s="51">
        <v>44421</v>
      </c>
      <c r="E9">
        <v>784</v>
      </c>
      <c r="F9">
        <v>784</v>
      </c>
      <c r="G9" t="s">
        <v>65</v>
      </c>
      <c r="H9" t="s">
        <v>66</v>
      </c>
      <c r="I9" s="51">
        <v>44421</v>
      </c>
      <c r="J9">
        <v>763.25</v>
      </c>
      <c r="K9">
        <v>763.25</v>
      </c>
      <c r="L9" t="s">
        <v>80</v>
      </c>
      <c r="M9" t="s">
        <v>81</v>
      </c>
      <c r="N9" s="51">
        <v>44421</v>
      </c>
      <c r="O9">
        <v>579.5</v>
      </c>
      <c r="P9">
        <v>579.5</v>
      </c>
      <c r="Q9" s="47" t="s">
        <v>115</v>
      </c>
    </row>
    <row r="10" spans="2:17" ht="15">
      <c r="B10" t="s">
        <v>69</v>
      </c>
      <c r="C10" t="s">
        <v>70</v>
      </c>
      <c r="D10" s="51">
        <v>44421</v>
      </c>
      <c r="E10">
        <v>784.25</v>
      </c>
      <c r="F10">
        <v>784.25</v>
      </c>
      <c r="G10" t="s">
        <v>71</v>
      </c>
      <c r="H10" t="s">
        <v>72</v>
      </c>
      <c r="I10" s="51">
        <v>44421</v>
      </c>
      <c r="J10">
        <v>762.25</v>
      </c>
      <c r="K10">
        <v>762.25</v>
      </c>
      <c r="L10" t="s">
        <v>82</v>
      </c>
      <c r="M10" t="s">
        <v>83</v>
      </c>
      <c r="N10" s="51">
        <v>44421</v>
      </c>
      <c r="O10">
        <v>583</v>
      </c>
      <c r="P10">
        <v>583</v>
      </c>
      <c r="Q10" s="47" t="s">
        <v>115</v>
      </c>
    </row>
    <row r="11" spans="2:17" ht="15">
      <c r="B11" t="s">
        <v>75</v>
      </c>
      <c r="C11" t="s">
        <v>76</v>
      </c>
      <c r="D11" s="51">
        <v>44421</v>
      </c>
      <c r="E11">
        <v>741</v>
      </c>
      <c r="F11">
        <v>741</v>
      </c>
      <c r="G11" t="s">
        <v>77</v>
      </c>
      <c r="H11" t="s">
        <v>78</v>
      </c>
      <c r="I11" s="51">
        <v>44421</v>
      </c>
      <c r="J11">
        <v>725.75</v>
      </c>
      <c r="K11">
        <v>725.75</v>
      </c>
      <c r="L11" t="s">
        <v>67</v>
      </c>
      <c r="M11" t="s">
        <v>68</v>
      </c>
      <c r="N11" s="51">
        <v>44421</v>
      </c>
      <c r="O11">
        <v>582</v>
      </c>
      <c r="P11">
        <v>582</v>
      </c>
      <c r="Q11" s="47" t="s">
        <v>115</v>
      </c>
    </row>
    <row r="12" spans="2:17" ht="15">
      <c r="B12" t="s">
        <v>91</v>
      </c>
      <c r="C12" t="s">
        <v>92</v>
      </c>
      <c r="D12" s="51">
        <v>44421</v>
      </c>
      <c r="E12">
        <v>740.75</v>
      </c>
      <c r="F12">
        <v>740.75</v>
      </c>
      <c r="G12" t="s">
        <v>93</v>
      </c>
      <c r="H12" t="s">
        <v>94</v>
      </c>
      <c r="I12" s="51">
        <v>44421</v>
      </c>
      <c r="J12">
        <v>725.25</v>
      </c>
      <c r="K12">
        <v>725.25</v>
      </c>
      <c r="L12" t="s">
        <v>84</v>
      </c>
      <c r="M12" t="s">
        <v>85</v>
      </c>
      <c r="N12" s="51">
        <v>44421</v>
      </c>
      <c r="O12">
        <v>529.5</v>
      </c>
      <c r="P12">
        <v>529.5</v>
      </c>
      <c r="Q12" s="47" t="s">
        <v>115</v>
      </c>
    </row>
    <row r="13" spans="2:17" ht="15">
      <c r="B13" t="s">
        <v>95</v>
      </c>
      <c r="C13" t="s">
        <v>96</v>
      </c>
      <c r="D13" s="51">
        <v>44421</v>
      </c>
      <c r="E13">
        <v>742.75</v>
      </c>
      <c r="F13">
        <v>742.75</v>
      </c>
      <c r="G13" t="s">
        <v>97</v>
      </c>
      <c r="H13" t="s">
        <v>98</v>
      </c>
      <c r="I13" s="51">
        <v>44421</v>
      </c>
      <c r="J13">
        <v>731.5</v>
      </c>
      <c r="K13">
        <v>731.5</v>
      </c>
      <c r="L13" t="s">
        <v>73</v>
      </c>
      <c r="M13" t="s">
        <v>74</v>
      </c>
      <c r="N13" s="51">
        <v>44421</v>
      </c>
      <c r="O13">
        <v>516.75</v>
      </c>
      <c r="P13">
        <v>516.75</v>
      </c>
      <c r="Q13" s="47" t="s">
        <v>115</v>
      </c>
    </row>
    <row r="14" spans="2:17" ht="15">
      <c r="B14" t="s">
        <v>99</v>
      </c>
      <c r="C14" t="s">
        <v>100</v>
      </c>
      <c r="D14" s="51">
        <v>44421</v>
      </c>
      <c r="E14">
        <v>744</v>
      </c>
      <c r="F14">
        <v>744</v>
      </c>
      <c r="G14" t="s">
        <v>101</v>
      </c>
      <c r="H14" t="s">
        <v>102</v>
      </c>
      <c r="I14" s="51">
        <v>44421</v>
      </c>
      <c r="J14">
        <v>733.75</v>
      </c>
      <c r="K14">
        <v>733.75</v>
      </c>
      <c r="L14" t="s">
        <v>131</v>
      </c>
      <c r="M14" t="s">
        <v>132</v>
      </c>
      <c r="N14" s="51">
        <v>44421</v>
      </c>
      <c r="O14">
        <v>523.25</v>
      </c>
      <c r="P14">
        <v>523.25</v>
      </c>
      <c r="Q14" s="47" t="s">
        <v>115</v>
      </c>
    </row>
    <row r="15" spans="2:17" ht="15">
      <c r="B15" t="s">
        <v>103</v>
      </c>
      <c r="C15" t="s">
        <v>104</v>
      </c>
      <c r="D15" s="51">
        <v>44421</v>
      </c>
      <c r="E15">
        <v>730.25</v>
      </c>
      <c r="F15">
        <v>730.25</v>
      </c>
      <c r="G15" t="s">
        <v>105</v>
      </c>
      <c r="H15" t="s">
        <v>106</v>
      </c>
      <c r="I15" s="51">
        <v>44421</v>
      </c>
      <c r="J15">
        <v>715.75</v>
      </c>
      <c r="K15">
        <v>715.75</v>
      </c>
      <c r="L15" t="s">
        <v>133</v>
      </c>
      <c r="M15" t="s">
        <v>134</v>
      </c>
      <c r="N15" s="51">
        <v>44421</v>
      </c>
      <c r="O15">
        <v>526.75</v>
      </c>
      <c r="P15">
        <v>526.75</v>
      </c>
      <c r="Q15" s="47" t="s">
        <v>115</v>
      </c>
    </row>
    <row r="16" spans="2:16" ht="15">
      <c r="B16" t="s">
        <v>109</v>
      </c>
      <c r="C16" t="s">
        <v>110</v>
      </c>
      <c r="D16" s="51">
        <v>44421</v>
      </c>
      <c r="E16">
        <v>703.25</v>
      </c>
      <c r="F16">
        <v>703.25</v>
      </c>
      <c r="G16" t="s">
        <v>111</v>
      </c>
      <c r="H16" t="s">
        <v>112</v>
      </c>
      <c r="I16" s="51">
        <v>44421</v>
      </c>
      <c r="J16">
        <v>672</v>
      </c>
      <c r="K16">
        <v>672</v>
      </c>
      <c r="L16" t="s">
        <v>86</v>
      </c>
      <c r="M16" t="s">
        <v>87</v>
      </c>
      <c r="N16" s="51">
        <v>44421</v>
      </c>
      <c r="O16">
        <v>529</v>
      </c>
      <c r="P16">
        <v>529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135</v>
      </c>
      <c r="M17" t="s">
        <v>136</v>
      </c>
      <c r="N17" s="51">
        <v>44421</v>
      </c>
      <c r="O17">
        <v>488</v>
      </c>
      <c r="P17">
        <v>488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44421</v>
      </c>
      <c r="O18">
        <v>480.5</v>
      </c>
      <c r="P18">
        <v>480.5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137</v>
      </c>
      <c r="M19" t="s">
        <v>138</v>
      </c>
      <c r="N19" s="51">
        <v>44421</v>
      </c>
      <c r="O19">
        <v>490.5</v>
      </c>
      <c r="P19">
        <v>490.5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139</v>
      </c>
      <c r="M20" t="s">
        <v>140</v>
      </c>
      <c r="N20" s="51">
        <v>44421</v>
      </c>
      <c r="O20">
        <v>437.25</v>
      </c>
      <c r="P20">
        <v>437.25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13</v>
      </c>
      <c r="F23" s="129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2021-08-15T21:29:34Z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