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66925"/>
  <mc:AlternateContent xmlns:mc="http://schemas.openxmlformats.org/markup-compatibility/2006">
    <mc:Choice Requires="x15">
      <x15ac:absPath xmlns:x15ac="http://schemas.microsoft.com/office/spreadsheetml/2010/11/ac" url="https://odepa-my.sharepoint.com/personal/cbuzzetti_odepa_gob_cl/Documents/1 Vitivinicultura/Boletin/2021/"/>
    </mc:Choice>
  </mc:AlternateContent>
  <xr:revisionPtr revIDLastSave="154" documentId="8_{F3756BF0-37F0-4EAF-80E8-624ED439100B}" xr6:coauthVersionLast="46" xr6:coauthVersionMax="46" xr10:uidLastSave="{90AC87E6-EE99-4255-9CBE-9541BB03361D}"/>
  <bookViews>
    <workbookView xWindow="-120" yWindow="-120" windowWidth="29040" windowHeight="1584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Prod vino graf" sheetId="22" r:id="rId18"/>
    <sheet name="Sup plantada vides" sheetId="23" r:id="rId19"/>
    <sheet name="Sup plantada vides (2)" sheetId="24" r:id="rId20"/>
    <sheet name="Precios comparativos" sheetId="25" r:id="rId21"/>
  </sheets>
  <definedNames>
    <definedName name="_xlnm.Print_Area" localSheetId="5">'Evol export'!$A$1:$G$141</definedName>
    <definedName name="_xlnm.Print_Area" localSheetId="14">Existencias!$A$1:$M$68</definedName>
    <definedName name="_xlnm.Print_Area" localSheetId="4">Exportaciones!$A$1:$K$36</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DO'!$A$1:$I$52</definedName>
    <definedName name="_xlnm.Print_Area" localSheetId="20">'Precios comparativos'!$A$1:$G$47</definedName>
    <definedName name="_xlnm.Print_Area" localSheetId="17">'Prod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20" l="1"/>
  <c r="I7" i="20"/>
  <c r="I8" i="20"/>
  <c r="I9" i="20"/>
  <c r="I11" i="20"/>
  <c r="I12" i="20"/>
  <c r="I13" i="20"/>
  <c r="E6" i="20"/>
  <c r="E7" i="20"/>
  <c r="E8" i="20"/>
  <c r="E9" i="20"/>
  <c r="E11" i="20"/>
  <c r="E12" i="20"/>
  <c r="E13" i="20"/>
  <c r="S28" i="13" l="1"/>
  <c r="T23" i="12"/>
  <c r="T28" i="11"/>
  <c r="AB26" i="10"/>
  <c r="J17" i="14" l="1"/>
  <c r="I5" i="20" l="1"/>
  <c r="E5" i="20"/>
  <c r="J50" i="19"/>
  <c r="V25" i="19"/>
  <c r="D17" i="19"/>
  <c r="E17" i="19"/>
  <c r="F17" i="19"/>
  <c r="G17" i="19"/>
  <c r="H17" i="19"/>
  <c r="I17" i="19"/>
  <c r="J17" i="19"/>
  <c r="K17" i="19"/>
  <c r="L11" i="14"/>
  <c r="L17" i="14" s="1"/>
  <c r="K11" i="14"/>
  <c r="K17" i="14" s="1"/>
  <c r="J11" i="14"/>
  <c r="I11" i="14"/>
  <c r="I17" i="14" s="1"/>
  <c r="H11" i="14"/>
  <c r="G11" i="14"/>
  <c r="F11" i="14"/>
  <c r="L7" i="14"/>
  <c r="K6" i="14"/>
  <c r="J6" i="14"/>
  <c r="I6" i="14"/>
  <c r="H6" i="14"/>
  <c r="G6" i="14"/>
  <c r="F6" i="14"/>
  <c r="E6" i="14"/>
  <c r="D6" i="14"/>
  <c r="C6" i="14"/>
  <c r="B6" i="14"/>
  <c r="L5" i="14"/>
  <c r="L6" i="14" s="1"/>
  <c r="R28" i="13"/>
  <c r="S23" i="12"/>
  <c r="S28" i="11"/>
  <c r="AA26" i="10"/>
  <c r="G3" i="8"/>
  <c r="G49" i="19" l="1"/>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G3" i="20" l="1"/>
  <c r="Q28" i="13"/>
  <c r="R23" i="12"/>
  <c r="R28" i="11"/>
  <c r="G90" i="9"/>
  <c r="G61" i="9"/>
  <c r="G32" i="9"/>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G3" i="9"/>
  <c r="M5" i="14"/>
  <c r="Z26" i="10"/>
  <c r="O17" i="24"/>
  <c r="O16" i="24"/>
  <c r="N17" i="24"/>
  <c r="M17" i="24"/>
  <c r="L17" i="24"/>
  <c r="K17" i="24"/>
  <c r="J17" i="24"/>
  <c r="I17" i="24"/>
  <c r="H17" i="24"/>
  <c r="G17" i="24"/>
  <c r="F17" i="24"/>
  <c r="E17" i="24"/>
  <c r="D17" i="24"/>
  <c r="C17" i="24"/>
  <c r="B17" i="24"/>
  <c r="N16" i="24"/>
  <c r="N31" i="23"/>
  <c r="N32" i="23"/>
  <c r="N33" i="23"/>
  <c r="N34" i="23"/>
  <c r="N35" i="23"/>
  <c r="N36" i="23"/>
  <c r="N37" i="23"/>
  <c r="N38" i="23"/>
  <c r="N39" i="23"/>
  <c r="N40" i="23"/>
  <c r="N41" i="23"/>
  <c r="N42" i="23"/>
  <c r="N43" i="23"/>
  <c r="N30" i="23"/>
  <c r="J44" i="23"/>
  <c r="I44" i="23"/>
  <c r="K43" i="23"/>
  <c r="K42" i="23"/>
  <c r="K41" i="23"/>
  <c r="K40" i="23"/>
  <c r="K39" i="23"/>
  <c r="K38" i="23"/>
  <c r="K37" i="23"/>
  <c r="K36" i="23"/>
  <c r="K35" i="23"/>
  <c r="K34" i="23"/>
  <c r="K33" i="23"/>
  <c r="K32" i="23"/>
  <c r="K31" i="23"/>
  <c r="K30" i="23"/>
  <c r="K44" i="23"/>
  <c r="H44" i="23"/>
  <c r="G44" i="23"/>
  <c r="F44" i="23"/>
  <c r="E44" i="23"/>
  <c r="D44" i="23"/>
  <c r="C44" i="23"/>
  <c r="M7" i="23"/>
  <c r="L7" i="23"/>
  <c r="K7" i="23"/>
  <c r="J7" i="23"/>
  <c r="I7" i="23"/>
  <c r="H7" i="23"/>
  <c r="G7" i="23"/>
  <c r="F7" i="23"/>
  <c r="E7" i="23"/>
  <c r="D7" i="23"/>
  <c r="C7" i="23"/>
  <c r="B7" i="23"/>
  <c r="AB27" i="13"/>
  <c r="AC22" i="12"/>
  <c r="AC27" i="11"/>
  <c r="AK25" i="10"/>
  <c r="J33" i="7"/>
  <c r="J34" i="7"/>
  <c r="J35" i="7"/>
  <c r="J36" i="7"/>
  <c r="J37" i="7"/>
  <c r="J32" i="7"/>
  <c r="D33" i="7"/>
  <c r="D34" i="7"/>
  <c r="D35" i="7"/>
  <c r="D36" i="7"/>
  <c r="D37" i="7"/>
  <c r="D32" i="7"/>
  <c r="G33" i="7"/>
  <c r="G34" i="7"/>
  <c r="G35" i="7"/>
  <c r="G36" i="7"/>
  <c r="G37" i="7"/>
  <c r="G32" i="7"/>
  <c r="J4" i="7"/>
  <c r="G5" i="7"/>
  <c r="G6" i="7"/>
  <c r="G7" i="7"/>
  <c r="G8" i="7"/>
  <c r="G9" i="7"/>
  <c r="G4" i="7"/>
  <c r="D5" i="7"/>
  <c r="D6" i="7"/>
  <c r="D7" i="7"/>
  <c r="D8" i="7"/>
  <c r="D9" i="7"/>
  <c r="D4" i="7"/>
  <c r="AJ2" i="6"/>
  <c r="AK2" i="6"/>
  <c r="R2" i="6"/>
  <c r="AK32" i="6"/>
  <c r="AK27" i="6"/>
  <c r="AK22" i="6"/>
  <c r="AK17" i="6"/>
  <c r="AK12" i="6"/>
  <c r="AK6" i="6"/>
  <c r="AK5" i="6"/>
  <c r="AK7" i="6"/>
  <c r="AA27" i="13"/>
  <c r="AB22" i="12"/>
  <c r="AB27" i="11"/>
  <c r="AJ25" i="10"/>
  <c r="Z27" i="13"/>
  <c r="AA22" i="12"/>
  <c r="AA27" i="11"/>
  <c r="AI25" i="10"/>
  <c r="Y27" i="13"/>
  <c r="Z22" i="12"/>
  <c r="Z27" i="11"/>
  <c r="AH25" i="10"/>
  <c r="P14" i="22"/>
  <c r="M11" i="21"/>
  <c r="J9" i="21"/>
  <c r="J10" i="21"/>
  <c r="J11" i="21"/>
  <c r="J12" i="21"/>
  <c r="J13" i="21"/>
  <c r="J8" i="21"/>
  <c r="G5" i="21"/>
  <c r="G6" i="21"/>
  <c r="G7" i="21"/>
  <c r="G8" i="21"/>
  <c r="G9" i="21"/>
  <c r="G10" i="21"/>
  <c r="G11" i="21"/>
  <c r="G12" i="21"/>
  <c r="G13" i="21"/>
  <c r="G14" i="21"/>
  <c r="G16" i="21"/>
  <c r="G4" i="21"/>
  <c r="D7" i="21"/>
  <c r="D8" i="21"/>
  <c r="D9" i="21"/>
  <c r="D10" i="21"/>
  <c r="D11" i="21"/>
  <c r="D12" i="21"/>
  <c r="D13" i="21"/>
  <c r="D14" i="21"/>
  <c r="L5" i="21"/>
  <c r="M5" i="21"/>
  <c r="L6" i="21"/>
  <c r="M6" i="21"/>
  <c r="L7" i="21"/>
  <c r="M7" i="21"/>
  <c r="L8" i="21"/>
  <c r="M8" i="21"/>
  <c r="L9" i="21"/>
  <c r="M9" i="21"/>
  <c r="L10" i="21"/>
  <c r="M10" i="21"/>
  <c r="L11" i="21"/>
  <c r="L12" i="21"/>
  <c r="M12" i="21"/>
  <c r="L13" i="21"/>
  <c r="M13" i="21"/>
  <c r="L14" i="21"/>
  <c r="M14" i="21"/>
  <c r="L15" i="21"/>
  <c r="L16" i="21"/>
  <c r="M16" i="21"/>
  <c r="L4" i="21"/>
  <c r="M4" i="21"/>
  <c r="I17" i="21"/>
  <c r="J17" i="21"/>
  <c r="F17" i="21"/>
  <c r="G17" i="21"/>
  <c r="C17" i="21"/>
  <c r="D17" i="21"/>
  <c r="W27" i="13"/>
  <c r="X27" i="13"/>
  <c r="X22" i="12"/>
  <c r="Y22" i="12"/>
  <c r="X27" i="11"/>
  <c r="Y27" i="11"/>
  <c r="AF25" i="10"/>
  <c r="AG25" i="10"/>
  <c r="L17" i="21"/>
  <c r="M17" i="21"/>
  <c r="J6" i="20"/>
  <c r="J7" i="20"/>
  <c r="J8" i="20"/>
  <c r="J9" i="20"/>
  <c r="J10" i="20"/>
  <c r="J11" i="20"/>
  <c r="J12" i="20"/>
  <c r="J13" i="20"/>
  <c r="J14" i="20"/>
  <c r="J15" i="20"/>
  <c r="J16" i="20"/>
  <c r="J17" i="20"/>
  <c r="J5" i="20"/>
  <c r="I15" i="20"/>
  <c r="I16" i="20"/>
  <c r="I17" i="20"/>
  <c r="E15" i="20"/>
  <c r="E16" i="20"/>
  <c r="E17" i="20"/>
  <c r="V27" i="13"/>
  <c r="W22" i="12"/>
  <c r="W27" i="11"/>
  <c r="AE25" i="10"/>
  <c r="U27" i="13"/>
  <c r="V22" i="12"/>
  <c r="V27" i="11"/>
  <c r="AD25" i="1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T27" i="13"/>
  <c r="U22" i="12"/>
  <c r="U27" i="11"/>
  <c r="AC25" i="10"/>
  <c r="L48" i="19"/>
  <c r="S27" i="13"/>
  <c r="T22" i="12"/>
  <c r="T27" i="11"/>
  <c r="AB25" i="10"/>
  <c r="E94" i="9"/>
  <c r="R27" i="13"/>
  <c r="S22" i="12"/>
  <c r="S27" i="11"/>
  <c r="AA25" i="10"/>
  <c r="J92" i="9"/>
  <c r="I97" i="9"/>
  <c r="E92" i="9"/>
  <c r="I63" i="9"/>
  <c r="J93" i="9"/>
  <c r="N44" i="23"/>
  <c r="L44" i="23"/>
  <c r="M4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N7" i="23"/>
  <c r="Q27" i="13"/>
  <c r="AB26" i="13"/>
  <c r="R22" i="12"/>
  <c r="AC21" i="12"/>
  <c r="R27" i="11"/>
  <c r="AC26" i="11"/>
  <c r="Z25" i="10"/>
  <c r="E63" i="9"/>
  <c r="E64" i="9"/>
  <c r="E65" i="9"/>
  <c r="E66" i="9"/>
  <c r="E67" i="9"/>
  <c r="E68" i="9"/>
  <c r="E69" i="9"/>
  <c r="E70" i="9"/>
  <c r="E71" i="9"/>
  <c r="E72" i="9"/>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5" i="7"/>
  <c r="J6" i="7"/>
  <c r="J7" i="7"/>
  <c r="J8" i="7"/>
  <c r="J9"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AH7" i="6"/>
  <c r="AI2" i="6"/>
  <c r="AH2" i="6"/>
  <c r="AG7" i="6"/>
  <c r="AI7" i="6"/>
  <c r="K41" i="19"/>
  <c r="K42" i="19"/>
  <c r="K43" i="19"/>
  <c r="K44" i="19"/>
  <c r="K45" i="19"/>
  <c r="K46" i="19"/>
  <c r="K47" i="19"/>
  <c r="K48" i="19"/>
  <c r="K49" i="19"/>
  <c r="K40" i="19"/>
  <c r="M17" i="19" l="1"/>
</calcChain>
</file>

<file path=xl/sharedStrings.xml><?xml version="1.0" encoding="utf-8"?>
<sst xmlns="http://schemas.openxmlformats.org/spreadsheetml/2006/main" count="723" uniqueCount="360">
  <si>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</si>
  <si>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</si>
  <si>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</si>
  <si>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</si>
  <si>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</si>
  <si>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</si>
  <si>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 (s) y Representante Legal</t>
  </si>
  <si>
    <t>Adolfo Ochagavia Vial</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</si>
  <si>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</si>
  <si>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</si>
  <si>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</si>
  <si>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</si>
  <si>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</si>
  <si>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</si>
  <si>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</si>
  <si>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</si>
  <si>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</si>
  <si>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</si>
  <si>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</si>
  <si>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</si>
  <si>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</si>
  <si>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</si>
  <si>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</si>
  <si>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</si>
  <si>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</si>
  <si>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</si>
  <si>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</si>
  <si>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</si>
  <si>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</si>
  <si>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</si>
  <si>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</si>
  <si>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2019 y 2020,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</si>
  <si>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</si>
  <si>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</si>
  <si>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</si>
  <si>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</si>
  <si>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</si>
  <si>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</si>
  <si>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</si>
  <si>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</si>
  <si>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</si>
  <si>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</si>
  <si>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</si>
  <si>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</si>
  <si>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</si>
  <si>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</si>
  <si>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</si>
  <si>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</si>
  <si>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</si>
  <si>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</si>
  <si>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</si>
  <si>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</si>
  <si>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</si>
  <si>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</si>
  <si>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</si>
  <si>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</si>
  <si>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</si>
  <si>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</si>
  <si>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</si>
  <si>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</si>
  <si>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</si>
  <si>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</si>
  <si>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VOLUMEN - Millones de litros</t>
  </si>
  <si>
    <t>Año 2020</t>
  </si>
  <si>
    <t>Acumulado años 2019 y 2020</t>
  </si>
  <si>
    <t>Meses</t>
  </si>
  <si>
    <t>Acumulado 12 meses</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</si>
  <si>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</si>
  <si>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</si>
  <si>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</si>
  <si>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</si>
  <si>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</si>
  <si>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</si>
  <si>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</si>
  <si>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</si>
  <si>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</si>
  <si>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</si>
  <si>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</si>
  <si>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</si>
  <si>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</si>
  <si>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</si>
  <si>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</si>
  <si>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</si>
  <si>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</si>
  <si>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</si>
  <si>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</si>
  <si>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</si>
  <si>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</si>
  <si>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</si>
  <si>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</si>
  <si>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</si>
  <si>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</si>
  <si>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</si>
  <si>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</si>
  <si>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</si>
  <si>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</si>
  <si>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</si>
  <si>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</si>
  <si>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</si>
  <si>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</si>
  <si>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</si>
  <si>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</si>
  <si>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</si>
  <si>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</si>
  <si>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</si>
  <si>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</si>
  <si>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</si>
  <si>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</si>
  <si>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</si>
  <si>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2018 - 2020</t>
  </si>
  <si>
    <t xml:space="preserve">Mill. USD </t>
  </si>
  <si>
    <t>Mill. cajas</t>
  </si>
  <si>
    <t>Part (%)</t>
  </si>
  <si>
    <t>Val 2018</t>
  </si>
  <si>
    <t>Vol 2018</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</si>
  <si>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</si>
  <si>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</si>
  <si>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</si>
  <si>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</si>
  <si>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</si>
  <si>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</si>
  <si>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</si>
  <si>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</si>
  <si>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</si>
  <si>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</si>
  <si>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</si>
  <si>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</si>
  <si>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2018 - 2020</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</si>
  <si>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</si>
  <si>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</si>
  <si>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</si>
  <si>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</si>
  <si>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</si>
  <si>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</si>
  <si>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</si>
  <si>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</si>
  <si>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</si>
  <si>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</si>
  <si>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</si>
  <si>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</si>
  <si>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</si>
  <si>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</si>
  <si>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</si>
  <si>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</si>
  <si>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</si>
  <si>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</si>
  <si>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</si>
  <si>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</si>
  <si>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</si>
  <si>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</si>
  <si>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</si>
  <si>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</si>
  <si>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</si>
  <si>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</si>
  <si>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</si>
  <si>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</si>
  <si>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</si>
  <si>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</si>
  <si>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</si>
  <si>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</si>
  <si>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</si>
  <si>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</si>
  <si>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</si>
  <si>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</si>
  <si>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</si>
  <si>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</si>
  <si>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</si>
  <si>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</si>
  <si>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</si>
  <si>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</si>
  <si>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</si>
  <si>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</si>
  <si>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</si>
  <si>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</si>
  <si>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</si>
  <si>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</si>
  <si>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</si>
  <si>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Japón</t>
  </si>
  <si>
    <t>Holanda</t>
  </si>
  <si>
    <t>Reino Unido</t>
  </si>
  <si>
    <t>Corea del Sur</t>
  </si>
  <si>
    <t>Estados Unidos</t>
  </si>
  <si>
    <t>Canadá</t>
  </si>
  <si>
    <t>Dinamarca</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</si>
  <si>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</si>
  <si>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</si>
  <si>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</si>
  <si>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</si>
  <si>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</si>
  <si>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</si>
  <si>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</si>
  <si>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</si>
  <si>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</si>
  <si>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Francia</t>
  </si>
  <si>
    <t>España</t>
  </si>
  <si>
    <t>Cuadro 7. Exportaciones  de los demás vinos en envases entre 2 y 10 lts por país de destino</t>
  </si>
  <si>
    <t>Noruega</t>
  </si>
  <si>
    <t>Suecia</t>
  </si>
  <si>
    <t>Finlandia</t>
  </si>
  <si>
    <t>Estonia</t>
  </si>
  <si>
    <t>Total general</t>
  </si>
  <si>
    <t>Cuadro 8. Exportaciones de vino espumoso por país de destino</t>
  </si>
  <si>
    <t>Colombia</t>
  </si>
  <si>
    <t>Ecuador</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</si>
  <si>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</si>
  <si>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</si>
  <si>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</si>
  <si>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</si>
  <si>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</si>
  <si>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</si>
  <si>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</si>
  <si>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</si>
  <si>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</si>
  <si>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</si>
  <si>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</si>
  <si>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</si>
  <si>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</si>
  <si>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</si>
  <si>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</si>
  <si>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</si>
  <si>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</si>
  <si>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</si>
  <si>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</si>
  <si>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</si>
  <si>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</si>
  <si>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</si>
  <si>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</si>
  <si>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</si>
  <si>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</si>
  <si>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</si>
  <si>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</si>
  <si>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</si>
  <si>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</si>
  <si>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</si>
  <si>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</si>
  <si>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</si>
  <si>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</si>
  <si>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</si>
  <si>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</si>
  <si>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</si>
  <si>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</si>
  <si>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</si>
  <si>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</si>
  <si>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</si>
  <si>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</si>
  <si>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</si>
  <si>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</si>
  <si>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</si>
  <si>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</si>
  <si>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</si>
  <si>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</si>
  <si>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</si>
  <si>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</si>
  <si>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</si>
  <si>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</si>
  <si>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</si>
  <si>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</si>
  <si>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</si>
  <si>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</si>
  <si>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</si>
  <si>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</si>
  <si>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</si>
  <si>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</si>
  <si>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</si>
  <si>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</si>
  <si>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</si>
  <si>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</si>
  <si>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</si>
  <si>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</si>
  <si>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</si>
  <si>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</si>
  <si>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</si>
  <si>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</si>
  <si>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</si>
  <si>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</si>
  <si>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</si>
  <si>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Hong Kong</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</si>
  <si>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</si>
  <si>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</si>
  <si>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2019 y 2020, por regiones y categorías (miles de litros)</t>
  </si>
  <si>
    <t>Regiones</t>
  </si>
  <si>
    <t>Vinos con D.O.</t>
  </si>
  <si>
    <t>Variación</t>
  </si>
  <si>
    <t>Vinos sin D.O. (*)</t>
  </si>
  <si>
    <t xml:space="preserve">Vinos de mesa </t>
  </si>
  <si>
    <t>Lib. Bernardo O’Higgins</t>
  </si>
  <si>
    <t>Los Ríos</t>
  </si>
  <si>
    <r>
      <t xml:space="preserve">Fuente: </t>
    </r>
    <r>
      <rPr>
        <sz val="9"/>
        <color indexed="8"/>
        <rFont val="Calibri"/>
        <family val="2"/>
      </rPr>
      <t>Servicio Agrícola y Ganadero.</t>
    </r>
    <r>
      <rPr>
        <i/>
        <sz val="9"/>
        <color indexed="8"/>
        <rFont val="Calibri"/>
        <family val="2"/>
      </rPr>
      <t xml:space="preserve">    (*) Incluye los vinos viníferos corrientes.</t>
    </r>
  </si>
  <si>
    <t>Variedad</t>
  </si>
  <si>
    <r>
      <t>Carmén</t>
    </r>
    <r>
      <rPr>
        <sz val="11"/>
        <color indexed="8"/>
        <rFont val="Calibri"/>
        <family val="2"/>
        <scheme val="minor"/>
      </rPr>
      <t>ère</t>
    </r>
  </si>
  <si>
    <t>País - Mission</t>
  </si>
  <si>
    <t>Moscatel de Alejandría</t>
  </si>
  <si>
    <t xml:space="preserve">Otras </t>
  </si>
  <si>
    <t>Prod DO 2019</t>
  </si>
  <si>
    <t>Prod do 2020</t>
  </si>
  <si>
    <t>HL</t>
  </si>
  <si>
    <t>Cuadro 14. Evolución de la superficie plantada con vides, período 2008 a 2019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</si>
  <si>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</si>
  <si>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</si>
  <si>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</si>
  <si>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</si>
  <si>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</si>
  <si>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</si>
  <si>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</si>
  <si>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</si>
  <si>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</si>
  <si>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</si>
  <si>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</si>
  <si>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</si>
  <si>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15. Plantaciones de vides para vinificación por cepajes blancos y tintos por regiones (ha)</t>
  </si>
  <si>
    <t>Catastro 2016</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</si>
  <si>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</si>
  <si>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</si>
  <si>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</si>
  <si>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</si>
  <si>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</si>
  <si>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</si>
  <si>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</si>
  <si>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</si>
  <si>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</si>
  <si>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</si>
  <si>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</si>
  <si>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</si>
  <si>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Cuadro 16. Evolución de la superficie plantada con los principales cepajes para exportación (ha)</t>
  </si>
  <si>
    <t>Cepaje</t>
  </si>
  <si>
    <t>Años</t>
  </si>
  <si>
    <t>C.  Sauv.</t>
  </si>
  <si>
    <t>S. Blanc</t>
  </si>
  <si>
    <t>Chenin B.</t>
  </si>
  <si>
    <t>Riesling</t>
  </si>
  <si>
    <t>Semillón</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</si>
  <si>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</si>
  <si>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</si>
  <si>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</si>
  <si>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</si>
  <si>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</si>
  <si>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</si>
  <si>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</si>
  <si>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</si>
  <si>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</si>
  <si>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</si>
  <si>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</si>
  <si>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</si>
  <si>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</si>
  <si>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Cuadro 1. Exportaciones de vinos y mostos  2020 vs 2021</t>
  </si>
  <si>
    <t>% Variación</t>
  </si>
  <si>
    <t>Irlanda</t>
  </si>
  <si>
    <t>Enero - febrero</t>
  </si>
  <si>
    <r>
      <rPr>
        <i/>
        <sz val="10"/>
        <color indexed="8"/>
        <rFont val="Calibri"/>
        <family val="2"/>
      </rPr>
      <t>Fuente</t>
    </r>
    <r>
      <rPr>
        <sz val="10"/>
        <color indexed="8"/>
        <rFont val="Calibri"/>
        <family val="2"/>
      </rPr>
      <t>: elaborado por Odepa con información del SAG (segundo informe parcial 2020).</t>
    </r>
  </si>
  <si>
    <t>Ucrania</t>
  </si>
  <si>
    <t>Abril 2021</t>
  </si>
  <si>
    <t>Avance a marzo 2021</t>
  </si>
  <si>
    <t>Ene - mar 20</t>
  </si>
  <si>
    <t>Ene - mar 21</t>
  </si>
  <si>
    <t>Abr 19 - mar 20</t>
  </si>
  <si>
    <t>Abr 20- mar 21</t>
  </si>
  <si>
    <t>Ene - mar</t>
  </si>
  <si>
    <t>Enero - marzo</t>
  </si>
  <si>
    <t>Nueva Zelanda</t>
  </si>
  <si>
    <t>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</si>
</sst>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1"/>
      <color indexed="8"/>
      <name val="Calibri"/>
      <family val="2"/>
      <scheme val="minor"/>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20" applyNumberFormat="0" applyAlignment="0" applyProtection="0"/>
    <xf numFmtId="0" fontId="27" fillId="10" borderId="21" applyNumberFormat="0" applyAlignment="0" applyProtection="0"/>
    <xf numFmtId="0" fontId="28" fillId="10" borderId="20" applyNumberFormat="0" applyAlignment="0" applyProtection="0"/>
    <xf numFmtId="0" fontId="29" fillId="0" borderId="22" applyNumberFormat="0" applyFill="0" applyAlignment="0" applyProtection="0"/>
    <xf numFmtId="0" fontId="30" fillId="11" borderId="23" applyNumberFormat="0" applyAlignment="0" applyProtection="0"/>
    <xf numFmtId="0" fontId="31" fillId="0" borderId="0" applyNumberFormat="0" applyFill="0" applyBorder="0" applyAlignment="0" applyProtection="0"/>
    <xf numFmtId="0" fontId="1" fillId="12" borderId="24" applyNumberFormat="0" applyFont="0" applyAlignment="0" applyProtection="0"/>
    <xf numFmtId="0" fontId="32" fillId="0" borderId="0" applyNumberFormat="0" applyFill="0" applyBorder="0" applyAlignment="0" applyProtection="0"/>
    <xf numFmtId="0" fontId="2" fillId="0" borderId="25"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20" applyNumberFormat="0" applyAlignment="0" applyProtection="0"/>
    <xf numFmtId="0" fontId="30" fillId="11" borderId="23" applyNumberFormat="0" applyAlignment="0" applyProtection="0"/>
    <xf numFmtId="0" fontId="29" fillId="0" borderId="22"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20"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19" fillId="0" borderId="0" applyNumberFormat="0" applyFill="0" applyBorder="0" applyAlignment="0" applyProtection="0"/>
    <xf numFmtId="0" fontId="51" fillId="0" borderId="25" applyNumberFormat="0" applyFill="0" applyAlignment="0" applyProtection="0"/>
    <xf numFmtId="0" fontId="2" fillId="0" borderId="25"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cellStyleXfs>
  <cellXfs count="363">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67" fontId="12" fillId="0" borderId="8" xfId="0" applyNumberFormat="1" applyFont="1" applyBorder="1" applyAlignment="1">
      <alignment horizontal="center" vertical="center"/>
    </xf>
    <xf numFmtId="167" fontId="12" fillId="0" borderId="9" xfId="0" applyNumberFormat="1" applyFont="1" applyBorder="1" applyAlignment="1">
      <alignment horizontal="center" vertical="center"/>
    </xf>
    <xf numFmtId="168" fontId="13" fillId="0" borderId="10" xfId="3" applyNumberFormat="1" applyFont="1" applyBorder="1" applyAlignment="1">
      <alignment horizontal="center" vertical="center"/>
    </xf>
    <xf numFmtId="0" fontId="1" fillId="0" borderId="1" xfId="0" applyFont="1" applyBorder="1"/>
    <xf numFmtId="4" fontId="12" fillId="0" borderId="8" xfId="0" applyNumberFormat="1" applyFont="1" applyBorder="1" applyAlignment="1">
      <alignment horizontal="center" vertical="center"/>
    </xf>
    <xf numFmtId="4" fontId="12" fillId="0" borderId="9" xfId="0" applyNumberFormat="1" applyFont="1" applyBorder="1" applyAlignment="1">
      <alignment horizontal="center" vertical="center"/>
    </xf>
    <xf numFmtId="0" fontId="17" fillId="0" borderId="0" xfId="0" applyFont="1"/>
    <xf numFmtId="9" fontId="18" fillId="0" borderId="0" xfId="1" applyFont="1"/>
    <xf numFmtId="3" fontId="9" fillId="3" borderId="12" xfId="0" applyNumberFormat="1" applyFont="1" applyFill="1" applyBorder="1"/>
    <xf numFmtId="3" fontId="9" fillId="3" borderId="13" xfId="0" applyNumberFormat="1" applyFont="1" applyFill="1" applyBorder="1"/>
    <xf numFmtId="0" fontId="8" fillId="3" borderId="13" xfId="0" applyFont="1" applyFill="1" applyBorder="1"/>
    <xf numFmtId="0" fontId="8" fillId="4" borderId="14" xfId="0" applyFont="1" applyFill="1" applyBorder="1"/>
    <xf numFmtId="0" fontId="8" fillId="4" borderId="0" xfId="0" applyFont="1" applyFill="1"/>
    <xf numFmtId="3" fontId="8" fillId="5" borderId="14" xfId="0" applyNumberFormat="1" applyFont="1" applyFill="1" applyBorder="1"/>
    <xf numFmtId="3" fontId="8" fillId="5" borderId="0" xfId="0" applyNumberFormat="1" applyFont="1" applyFill="1"/>
    <xf numFmtId="3" fontId="8" fillId="5" borderId="15" xfId="0" applyNumberFormat="1" applyFont="1" applyFill="1" applyBorder="1"/>
    <xf numFmtId="3" fontId="8" fillId="5" borderId="16" xfId="0" applyNumberFormat="1" applyFont="1" applyFill="1" applyBorder="1"/>
    <xf numFmtId="2" fontId="8" fillId="5" borderId="16"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2" fontId="37" fillId="0" borderId="0" xfId="50" applyNumberForma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3" fontId="35" fillId="0" borderId="0" xfId="50" applyNumberFormat="1" applyFont="1"/>
    <xf numFmtId="0" fontId="35" fillId="0" borderId="0" xfId="50" applyFont="1" applyAlignment="1">
      <alignment horizontal="right"/>
    </xf>
    <xf numFmtId="41" fontId="58" fillId="0" borderId="0" xfId="5" applyFont="1"/>
    <xf numFmtId="41" fontId="52" fillId="0" borderId="0" xfId="5" applyFont="1"/>
    <xf numFmtId="2" fontId="58" fillId="0" borderId="0" xfId="50" applyNumberFormat="1" applyFont="1"/>
    <xf numFmtId="2" fontId="52" fillId="0" borderId="0" xfId="50" applyNumberFormat="1" applyFont="1"/>
    <xf numFmtId="3" fontId="58" fillId="0" borderId="0" xfId="50" applyNumberFormat="1" applyFont="1"/>
    <xf numFmtId="169" fontId="58" fillId="0" borderId="0" xfId="50" applyNumberFormat="1" applyFont="1"/>
    <xf numFmtId="165" fontId="58" fillId="0" borderId="0" xfId="112" applyFont="1"/>
    <xf numFmtId="165" fontId="52" fillId="0" borderId="0" xfId="112" applyFont="1"/>
    <xf numFmtId="0" fontId="58" fillId="0" borderId="0" xfId="50" applyFont="1" applyAlignment="1">
      <alignment horizontal="right"/>
    </xf>
    <xf numFmtId="0" fontId="58" fillId="0" borderId="0" xfId="50" applyFont="1"/>
    <xf numFmtId="0" fontId="52" fillId="0" borderId="0" xfId="50" applyFont="1"/>
    <xf numFmtId="0" fontId="34" fillId="0" borderId="0" xfId="50" applyFont="1" applyBorder="1" applyAlignment="1">
      <alignment horizontal="left" vertical="center" wrapText="1"/>
    </xf>
    <xf numFmtId="0" fontId="8" fillId="0" borderId="28"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9" xfId="50" applyFont="1" applyFill="1" applyBorder="1" applyAlignment="1">
      <alignment horizontal="center" vertical="top" wrapText="1"/>
    </xf>
    <xf numFmtId="0" fontId="53" fillId="37" borderId="30" xfId="50" applyFont="1" applyFill="1" applyBorder="1" applyAlignment="1">
      <alignment horizontal="center" vertical="top" wrapText="1"/>
    </xf>
    <xf numFmtId="0" fontId="53" fillId="0" borderId="31" xfId="50" applyFont="1" applyBorder="1" applyAlignment="1">
      <alignment horizontal="center" vertical="top" wrapText="1"/>
    </xf>
    <xf numFmtId="3" fontId="53" fillId="0" borderId="32" xfId="50" applyNumberFormat="1" applyFont="1" applyBorder="1" applyAlignment="1">
      <alignment horizontal="center" vertical="top" wrapText="1"/>
    </xf>
    <xf numFmtId="3" fontId="53" fillId="0" borderId="32" xfId="50" applyNumberFormat="1" applyFont="1" applyBorder="1" applyAlignment="1">
      <alignment horizontal="center" wrapText="1"/>
    </xf>
    <xf numFmtId="168" fontId="37" fillId="0" borderId="0" xfId="50" applyNumberFormat="1"/>
    <xf numFmtId="0" fontId="53" fillId="0" borderId="33" xfId="50" applyFont="1" applyBorder="1" applyAlignment="1">
      <alignment horizontal="center" vertical="top" wrapText="1"/>
    </xf>
    <xf numFmtId="3" fontId="53" fillId="0" borderId="34" xfId="50" applyNumberFormat="1" applyFont="1" applyBorder="1" applyAlignment="1">
      <alignment horizontal="center" wrapText="1"/>
    </xf>
    <xf numFmtId="3" fontId="53" fillId="0" borderId="34" xfId="50" applyNumberFormat="1" applyFont="1" applyBorder="1" applyAlignment="1">
      <alignment horizontal="center" vertical="top" wrapText="1"/>
    </xf>
    <xf numFmtId="168" fontId="37" fillId="0" borderId="0" xfId="338" applyNumberFormat="1"/>
    <xf numFmtId="0" fontId="53" fillId="0" borderId="33" xfId="50" applyFont="1" applyFill="1" applyBorder="1" applyAlignment="1">
      <alignment horizontal="center" vertical="top" wrapText="1"/>
    </xf>
    <xf numFmtId="3" fontId="53" fillId="0" borderId="34" xfId="50" applyNumberFormat="1" applyFont="1" applyFill="1" applyBorder="1" applyAlignment="1">
      <alignment horizontal="center" wrapText="1"/>
    </xf>
    <xf numFmtId="3" fontId="53" fillId="0" borderId="34" xfId="50" applyNumberFormat="1" applyFont="1" applyFill="1" applyBorder="1" applyAlignment="1">
      <alignment horizontal="center" vertical="top" wrapText="1"/>
    </xf>
    <xf numFmtId="0" fontId="1" fillId="0" borderId="0" xfId="50" applyFont="1"/>
    <xf numFmtId="0" fontId="8" fillId="0" borderId="0" xfId="50" applyFont="1"/>
    <xf numFmtId="1" fontId="1" fillId="0" borderId="0" xfId="50" applyNumberFormat="1" applyFont="1"/>
    <xf numFmtId="0" fontId="55" fillId="0" borderId="0" xfId="50" applyFont="1"/>
    <xf numFmtId="0" fontId="33" fillId="0" borderId="0" xfId="50" applyFont="1"/>
    <xf numFmtId="9" fontId="33" fillId="0" borderId="0" xfId="3" applyFont="1"/>
    <xf numFmtId="167" fontId="37" fillId="0" borderId="0" xfId="50" applyNumberForma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8"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10" fontId="0" fillId="0" borderId="0" xfId="1" applyNumberFormat="1" applyFont="1"/>
    <xf numFmtId="0" fontId="61" fillId="0" borderId="0" xfId="0" applyFont="1" applyAlignment="1">
      <alignment horizontal="justify" vertical="center" wrapText="1"/>
    </xf>
    <xf numFmtId="0" fontId="4" fillId="38" borderId="14" xfId="50" applyFont="1" applyFill="1" applyBorder="1"/>
    <xf numFmtId="0" fontId="4" fillId="0" borderId="0" xfId="50" applyFont="1" applyBorder="1"/>
    <xf numFmtId="0" fontId="37" fillId="0" borderId="0" xfId="50" applyBorder="1"/>
    <xf numFmtId="167" fontId="12" fillId="0" borderId="35" xfId="0" applyNumberFormat="1" applyFont="1" applyBorder="1" applyAlignment="1">
      <alignment horizontal="center" vertical="center"/>
    </xf>
    <xf numFmtId="4" fontId="12" fillId="0" borderId="35" xfId="0" applyNumberFormat="1" applyFont="1" applyBorder="1" applyAlignment="1">
      <alignment horizontal="center" vertical="center"/>
    </xf>
    <xf numFmtId="167" fontId="13" fillId="2" borderId="35" xfId="0" applyNumberFormat="1" applyFont="1" applyFill="1" applyBorder="1" applyAlignment="1">
      <alignment horizontal="center" vertical="center"/>
    </xf>
    <xf numFmtId="167" fontId="12" fillId="0" borderId="37" xfId="0" applyNumberFormat="1" applyFont="1" applyBorder="1" applyAlignment="1">
      <alignment horizontal="center" vertical="center"/>
    </xf>
    <xf numFmtId="168" fontId="13" fillId="0" borderId="38" xfId="3" applyNumberFormat="1" applyFont="1" applyBorder="1" applyAlignment="1">
      <alignment horizontal="center" vertical="center"/>
    </xf>
    <xf numFmtId="167" fontId="13" fillId="2" borderId="37" xfId="0" applyNumberFormat="1" applyFont="1" applyFill="1" applyBorder="1" applyAlignment="1">
      <alignment horizontal="center" vertical="center"/>
    </xf>
    <xf numFmtId="168" fontId="13" fillId="2" borderId="38" xfId="3" applyNumberFormat="1" applyFont="1" applyFill="1" applyBorder="1" applyAlignment="1">
      <alignment horizontal="center" vertical="center"/>
    </xf>
    <xf numFmtId="167" fontId="13" fillId="2" borderId="39" xfId="0" applyNumberFormat="1" applyFont="1" applyFill="1" applyBorder="1" applyAlignment="1">
      <alignment horizontal="center" vertical="center"/>
    </xf>
    <xf numFmtId="167" fontId="13" fillId="2" borderId="40" xfId="0" applyNumberFormat="1" applyFont="1" applyFill="1" applyBorder="1" applyAlignment="1">
      <alignment horizontal="center" vertical="center"/>
    </xf>
    <xf numFmtId="4" fontId="13" fillId="2" borderId="35" xfId="0" applyNumberFormat="1" applyFont="1" applyFill="1" applyBorder="1" applyAlignment="1">
      <alignment horizontal="center" vertical="center"/>
    </xf>
    <xf numFmtId="4" fontId="12" fillId="0" borderId="37" xfId="0" applyNumberFormat="1" applyFont="1" applyBorder="1" applyAlignment="1">
      <alignment horizontal="center" vertical="center"/>
    </xf>
    <xf numFmtId="4" fontId="13" fillId="2" borderId="37" xfId="0" applyNumberFormat="1" applyFont="1" applyFill="1" applyBorder="1" applyAlignment="1">
      <alignment horizontal="center" vertical="center"/>
    </xf>
    <xf numFmtId="17" fontId="13" fillId="0" borderId="41" xfId="0" applyNumberFormat="1" applyFont="1" applyBorder="1" applyAlignment="1">
      <alignment horizontal="center" vertical="center"/>
    </xf>
    <xf numFmtId="0" fontId="8" fillId="0" borderId="35" xfId="0" applyFont="1" applyBorder="1" applyAlignment="1">
      <alignment horizontal="center" vertical="center"/>
    </xf>
    <xf numFmtId="167" fontId="0" fillId="0" borderId="0" xfId="0" applyNumberFormat="1"/>
    <xf numFmtId="17" fontId="13" fillId="0" borderId="39" xfId="0" applyNumberFormat="1" applyFont="1" applyBorder="1" applyAlignment="1">
      <alignment horizontal="center" vertical="center"/>
    </xf>
    <xf numFmtId="17" fontId="13" fillId="0" borderId="40" xfId="0" applyNumberFormat="1" applyFont="1" applyBorder="1" applyAlignment="1">
      <alignment horizontal="center" vertical="center"/>
    </xf>
    <xf numFmtId="0" fontId="1" fillId="0" borderId="45" xfId="0" applyFont="1" applyBorder="1" applyAlignment="1">
      <alignment vertical="center"/>
    </xf>
    <xf numFmtId="167" fontId="12" fillId="0" borderId="45" xfId="0" applyNumberFormat="1" applyFont="1" applyBorder="1" applyAlignment="1">
      <alignment horizontal="center" vertical="center"/>
    </xf>
    <xf numFmtId="0" fontId="1" fillId="0" borderId="46" xfId="0" applyFont="1" applyBorder="1" applyAlignment="1">
      <alignment vertical="center"/>
    </xf>
    <xf numFmtId="167" fontId="12" fillId="0" borderId="46" xfId="0" applyNumberFormat="1" applyFont="1" applyBorder="1" applyAlignment="1">
      <alignment horizontal="center" vertical="center"/>
    </xf>
    <xf numFmtId="0" fontId="2" fillId="2" borderId="46" xfId="0" applyFont="1" applyFill="1" applyBorder="1" applyAlignment="1">
      <alignment vertical="center"/>
    </xf>
    <xf numFmtId="167" fontId="13" fillId="2" borderId="46" xfId="0" applyNumberFormat="1" applyFont="1" applyFill="1" applyBorder="1" applyAlignment="1">
      <alignment horizontal="center" vertical="center"/>
    </xf>
    <xf numFmtId="167" fontId="13" fillId="2" borderId="36" xfId="0" applyNumberFormat="1" applyFont="1" applyFill="1" applyBorder="1" applyAlignment="1">
      <alignment horizontal="center" vertical="center"/>
    </xf>
    <xf numFmtId="168" fontId="13" fillId="2" borderId="47" xfId="3" applyNumberFormat="1" applyFont="1" applyFill="1" applyBorder="1" applyAlignment="1">
      <alignment horizontal="center" vertical="center"/>
    </xf>
    <xf numFmtId="0" fontId="13" fillId="2" borderId="46" xfId="0" applyFont="1" applyFill="1" applyBorder="1" applyAlignment="1">
      <alignment vertical="center"/>
    </xf>
    <xf numFmtId="168" fontId="13" fillId="0" borderId="47" xfId="3" applyNumberFormat="1" applyFont="1" applyBorder="1" applyAlignment="1">
      <alignment horizontal="center" vertical="center"/>
    </xf>
    <xf numFmtId="0" fontId="2" fillId="2" borderId="48" xfId="0" applyFont="1" applyFill="1" applyBorder="1" applyAlignment="1">
      <alignment vertical="center"/>
    </xf>
    <xf numFmtId="167" fontId="13" fillId="2" borderId="48" xfId="0" applyNumberFormat="1" applyFont="1" applyFill="1" applyBorder="1" applyAlignment="1">
      <alignment horizontal="center" vertical="center"/>
    </xf>
    <xf numFmtId="167" fontId="13" fillId="2" borderId="11" xfId="0" applyNumberFormat="1" applyFont="1" applyFill="1" applyBorder="1" applyAlignment="1">
      <alignment horizontal="center" vertical="center"/>
    </xf>
    <xf numFmtId="0" fontId="13" fillId="2" borderId="49" xfId="0" applyFont="1" applyFill="1" applyBorder="1" applyAlignment="1">
      <alignment vertical="center"/>
    </xf>
    <xf numFmtId="167" fontId="13" fillId="2" borderId="49" xfId="0" applyNumberFormat="1" applyFont="1" applyFill="1" applyBorder="1" applyAlignment="1">
      <alignment horizontal="center" vertical="center"/>
    </xf>
    <xf numFmtId="167" fontId="13" fillId="2" borderId="40" xfId="3" applyNumberFormat="1" applyFont="1" applyFill="1" applyBorder="1" applyAlignment="1">
      <alignment horizontal="center" vertical="center"/>
    </xf>
    <xf numFmtId="4" fontId="12" fillId="0" borderId="45" xfId="0" applyNumberFormat="1" applyFont="1" applyBorder="1" applyAlignment="1">
      <alignment horizontal="center" vertical="center"/>
    </xf>
    <xf numFmtId="4" fontId="12" fillId="0" borderId="46" xfId="0" applyNumberFormat="1" applyFont="1" applyBorder="1" applyAlignment="1">
      <alignment horizontal="center" vertical="center"/>
    </xf>
    <xf numFmtId="4" fontId="13" fillId="2" borderId="46" xfId="0" applyNumberFormat="1" applyFont="1" applyFill="1" applyBorder="1" applyAlignment="1">
      <alignment horizontal="center" vertical="center"/>
    </xf>
    <xf numFmtId="4" fontId="13" fillId="2" borderId="36" xfId="0" applyNumberFormat="1" applyFont="1" applyFill="1" applyBorder="1" applyAlignment="1">
      <alignment horizontal="center" vertical="center"/>
    </xf>
    <xf numFmtId="4" fontId="12" fillId="2" borderId="37" xfId="0" applyNumberFormat="1" applyFont="1" applyFill="1" applyBorder="1" applyAlignment="1">
      <alignment horizontal="center" vertical="center"/>
    </xf>
    <xf numFmtId="4" fontId="12" fillId="2" borderId="35" xfId="0" applyNumberFormat="1" applyFont="1" applyFill="1" applyBorder="1" applyAlignment="1">
      <alignment horizontal="center" vertical="center"/>
    </xf>
    <xf numFmtId="0" fontId="8" fillId="0" borderId="35" xfId="0" applyFont="1" applyBorder="1"/>
    <xf numFmtId="0" fontId="8" fillId="0" borderId="35" xfId="0" applyFont="1" applyBorder="1" applyAlignment="1">
      <alignment horizontal="center" vertical="center" wrapText="1"/>
    </xf>
    <xf numFmtId="41" fontId="8" fillId="0" borderId="35" xfId="5" applyFont="1" applyBorder="1"/>
    <xf numFmtId="0" fontId="8" fillId="0" borderId="35" xfId="1" applyNumberFormat="1" applyFont="1" applyBorder="1"/>
    <xf numFmtId="169" fontId="8" fillId="0" borderId="35" xfId="1" applyNumberFormat="1" applyFont="1" applyBorder="1"/>
    <xf numFmtId="1" fontId="8" fillId="0" borderId="35" xfId="1" applyNumberFormat="1" applyFont="1" applyBorder="1"/>
    <xf numFmtId="9" fontId="8" fillId="0" borderId="35" xfId="1" applyFont="1" applyBorder="1"/>
    <xf numFmtId="0" fontId="0" fillId="0" borderId="35" xfId="0" applyBorder="1" applyAlignment="1">
      <alignment horizontal="center" vertical="top"/>
    </xf>
    <xf numFmtId="0" fontId="1" fillId="0" borderId="35" xfId="0" applyFont="1" applyBorder="1"/>
    <xf numFmtId="3" fontId="1" fillId="0" borderId="35" xfId="0" applyNumberFormat="1" applyFont="1" applyBorder="1"/>
    <xf numFmtId="9" fontId="1" fillId="0" borderId="35" xfId="1" applyFont="1" applyBorder="1" applyAlignment="1">
      <alignment horizontal="center"/>
    </xf>
    <xf numFmtId="0" fontId="2" fillId="0" borderId="35" xfId="0" applyFont="1" applyBorder="1" applyAlignment="1">
      <alignment horizontal="left" vertical="center"/>
    </xf>
    <xf numFmtId="3" fontId="2" fillId="0" borderId="35" xfId="0" applyNumberFormat="1" applyFont="1" applyBorder="1"/>
    <xf numFmtId="9" fontId="2" fillId="0" borderId="35" xfId="1" applyFont="1" applyBorder="1" applyAlignment="1">
      <alignment horizontal="center"/>
    </xf>
    <xf numFmtId="0" fontId="2" fillId="0" borderId="35" xfId="0" applyFont="1" applyBorder="1"/>
    <xf numFmtId="169" fontId="37" fillId="0" borderId="0" xfId="50" applyNumberFormat="1" applyFill="1"/>
    <xf numFmtId="0" fontId="1" fillId="0" borderId="35" xfId="0" applyFont="1" applyBorder="1" applyAlignment="1">
      <alignment horizontal="center" vertical="center"/>
    </xf>
    <xf numFmtId="0" fontId="1" fillId="0" borderId="35" xfId="0" applyFont="1" applyBorder="1" applyAlignment="1">
      <alignment horizontal="center" vertical="top"/>
    </xf>
    <xf numFmtId="0" fontId="2" fillId="0" borderId="52" xfId="0" applyFont="1" applyBorder="1"/>
    <xf numFmtId="0" fontId="11" fillId="0" borderId="52" xfId="2" applyFont="1" applyFill="1" applyBorder="1" applyAlignment="1">
      <alignment horizontal="left"/>
    </xf>
    <xf numFmtId="0" fontId="0" fillId="0" borderId="35" xfId="0" applyBorder="1"/>
    <xf numFmtId="0" fontId="0" fillId="0" borderId="35" xfId="0" applyBorder="1" applyAlignment="1">
      <alignment horizontal="center"/>
    </xf>
    <xf numFmtId="169" fontId="0" fillId="0" borderId="35" xfId="0" applyNumberFormat="1" applyBorder="1" applyAlignment="1">
      <alignment horizontal="center"/>
    </xf>
    <xf numFmtId="9" fontId="0" fillId="0" borderId="35" xfId="1" applyFont="1" applyBorder="1" applyAlignment="1">
      <alignment horizontal="center"/>
    </xf>
    <xf numFmtId="0" fontId="0" fillId="0" borderId="35" xfId="0" applyNumberFormat="1" applyBorder="1"/>
    <xf numFmtId="3" fontId="1" fillId="0" borderId="35" xfId="0" applyNumberFormat="1" applyFont="1" applyBorder="1" applyAlignment="1">
      <alignment horizontal="left"/>
    </xf>
    <xf numFmtId="3" fontId="1" fillId="0" borderId="35" xfId="0" applyNumberFormat="1" applyFont="1" applyBorder="1" applyAlignment="1">
      <alignment horizontal="right"/>
    </xf>
    <xf numFmtId="168" fontId="1" fillId="0" borderId="35" xfId="1" applyNumberFormat="1" applyFont="1" applyBorder="1" applyAlignment="1">
      <alignment horizontal="center" vertical="center" wrapText="1"/>
    </xf>
    <xf numFmtId="3" fontId="2" fillId="0" borderId="35" xfId="0" applyNumberFormat="1" applyFont="1" applyBorder="1" applyAlignment="1">
      <alignment horizontal="right" vertical="center"/>
    </xf>
    <xf numFmtId="168" fontId="2" fillId="0" borderId="35" xfId="1" applyNumberFormat="1" applyFont="1" applyBorder="1" applyAlignment="1">
      <alignment horizontal="center" vertical="center" wrapText="1"/>
    </xf>
    <xf numFmtId="3" fontId="1" fillId="0" borderId="35" xfId="0" applyNumberFormat="1" applyFont="1" applyBorder="1" applyAlignment="1">
      <alignment horizontal="right" vertical="center"/>
    </xf>
    <xf numFmtId="3" fontId="2" fillId="0" borderId="35" xfId="0" applyNumberFormat="1" applyFont="1" applyBorder="1" applyAlignment="1">
      <alignment horizontal="right"/>
    </xf>
    <xf numFmtId="168" fontId="1" fillId="0" borderId="35" xfId="4" applyNumberFormat="1" applyFont="1" applyBorder="1" applyAlignment="1">
      <alignment horizontal="center" vertical="center" wrapText="1"/>
    </xf>
    <xf numFmtId="9" fontId="1" fillId="0" borderId="35" xfId="4" applyNumberFormat="1" applyFont="1" applyBorder="1" applyAlignment="1">
      <alignment horizontal="center" vertical="center" wrapText="1"/>
    </xf>
    <xf numFmtId="168" fontId="1" fillId="0" borderId="35" xfId="4" applyNumberFormat="1" applyFont="1" applyBorder="1" applyAlignment="1">
      <alignment horizontal="center" wrapText="1"/>
    </xf>
    <xf numFmtId="9" fontId="1" fillId="0" borderId="35" xfId="4" applyNumberFormat="1" applyFont="1" applyBorder="1" applyAlignment="1">
      <alignment horizontal="center" wrapText="1"/>
    </xf>
    <xf numFmtId="168" fontId="2" fillId="0" borderId="35" xfId="4" applyNumberFormat="1" applyFont="1" applyBorder="1" applyAlignment="1">
      <alignment horizontal="center" vertical="center" wrapText="1"/>
    </xf>
    <xf numFmtId="9" fontId="2" fillId="0" borderId="35" xfId="4" applyNumberFormat="1" applyFont="1" applyBorder="1" applyAlignment="1">
      <alignment horizontal="center" vertical="center" wrapText="1"/>
    </xf>
    <xf numFmtId="0" fontId="36" fillId="0" borderId="53" xfId="50" applyFont="1" applyBorder="1" applyAlignment="1">
      <alignment horizontal="center" vertical="center" wrapText="1"/>
    </xf>
    <xf numFmtId="0" fontId="56" fillId="0" borderId="53" xfId="50" applyFont="1" applyBorder="1" applyAlignment="1">
      <alignment horizontal="center" vertical="center" wrapText="1"/>
    </xf>
    <xf numFmtId="0" fontId="56" fillId="0" borderId="35" xfId="50" applyFont="1" applyFill="1" applyBorder="1"/>
    <xf numFmtId="3" fontId="36" fillId="38" borderId="35" xfId="50" applyNumberFormat="1" applyFont="1" applyFill="1" applyBorder="1" applyAlignment="1">
      <alignment horizontal="center"/>
    </xf>
    <xf numFmtId="0" fontId="36" fillId="0" borderId="35" xfId="50" applyFont="1" applyFill="1" applyBorder="1"/>
    <xf numFmtId="0" fontId="36" fillId="0" borderId="35" xfId="50" applyFont="1" applyFill="1" applyBorder="1" applyAlignment="1">
      <alignment vertical="center"/>
    </xf>
    <xf numFmtId="0" fontId="44" fillId="0" borderId="35" xfId="50" applyFont="1" applyFill="1" applyBorder="1"/>
    <xf numFmtId="0" fontId="36" fillId="40" borderId="35" xfId="50" applyFont="1" applyFill="1" applyBorder="1"/>
    <xf numFmtId="168" fontId="36" fillId="40" borderId="35" xfId="338" applyNumberFormat="1" applyFont="1" applyFill="1" applyBorder="1" applyAlignment="1">
      <alignment horizontal="center"/>
    </xf>
    <xf numFmtId="9" fontId="36" fillId="40" borderId="35" xfId="338" applyNumberFormat="1" applyFont="1" applyFill="1" applyBorder="1" applyAlignment="1">
      <alignment horizontal="center"/>
    </xf>
    <xf numFmtId="9" fontId="36" fillId="40" borderId="35" xfId="1" applyFont="1" applyFill="1" applyBorder="1" applyAlignment="1">
      <alignment horizontal="center"/>
    </xf>
    <xf numFmtId="0" fontId="8" fillId="0" borderId="35" xfId="50" applyFont="1" applyBorder="1" applyAlignment="1">
      <alignment horizontal="center"/>
    </xf>
    <xf numFmtId="0" fontId="8" fillId="0" borderId="35" xfId="50" applyFont="1" applyBorder="1" applyAlignment="1">
      <alignment horizontal="left" vertical="center"/>
    </xf>
    <xf numFmtId="41" fontId="8" fillId="0" borderId="35" xfId="5" applyFont="1" applyBorder="1" applyAlignment="1"/>
    <xf numFmtId="0" fontId="8" fillId="0" borderId="35" xfId="50" applyFont="1" applyBorder="1"/>
    <xf numFmtId="0" fontId="8" fillId="0" borderId="42" xfId="50" applyFont="1" applyBorder="1" applyAlignment="1">
      <alignment horizontal="center"/>
    </xf>
    <xf numFmtId="0" fontId="8" fillId="0" borderId="51" xfId="50" applyFont="1" applyBorder="1"/>
    <xf numFmtId="3" fontId="8" fillId="0" borderId="35" xfId="50" applyNumberFormat="1" applyFont="1" applyBorder="1"/>
    <xf numFmtId="9" fontId="8" fillId="0" borderId="35" xfId="50" applyNumberFormat="1" applyFont="1" applyBorder="1"/>
    <xf numFmtId="0" fontId="8" fillId="0" borderId="51" xfId="50" applyFont="1" applyBorder="1" applyAlignment="1">
      <alignment horizontal="left" vertical="center"/>
    </xf>
    <xf numFmtId="0" fontId="1" fillId="0" borderId="42" xfId="2" applyBorder="1"/>
    <xf numFmtId="3" fontId="1" fillId="0" borderId="35" xfId="2" applyNumberFormat="1" applyBorder="1"/>
    <xf numFmtId="9" fontId="1" fillId="0" borderId="35" xfId="1" applyBorder="1" applyAlignment="1">
      <alignment horizontal="center" vertical="center"/>
    </xf>
    <xf numFmtId="168" fontId="1" fillId="0" borderId="35" xfId="1" applyNumberFormat="1" applyBorder="1" applyAlignment="1">
      <alignment horizontal="center" vertical="center"/>
    </xf>
    <xf numFmtId="0" fontId="1" fillId="0" borderId="35" xfId="2" applyBorder="1"/>
    <xf numFmtId="0" fontId="0" fillId="0" borderId="35" xfId="2" applyFont="1" applyBorder="1"/>
    <xf numFmtId="3" fontId="2" fillId="0" borderId="35" xfId="50" applyNumberFormat="1" applyFont="1" applyBorder="1"/>
    <xf numFmtId="3" fontId="2" fillId="0" borderId="35" xfId="2" applyNumberFormat="1" applyFont="1" applyBorder="1"/>
    <xf numFmtId="9" fontId="2" fillId="0" borderId="35" xfId="1" applyFont="1" applyBorder="1" applyAlignment="1">
      <alignment horizontal="center" vertical="center"/>
    </xf>
    <xf numFmtId="168" fontId="2" fillId="0" borderId="35" xfId="1" applyNumberFormat="1" applyFont="1" applyBorder="1" applyAlignment="1">
      <alignment horizontal="center" vertical="center"/>
    </xf>
    <xf numFmtId="3" fontId="1" fillId="0" borderId="35" xfId="50" applyNumberFormat="1" applyFont="1" applyBorder="1"/>
    <xf numFmtId="3" fontId="11" fillId="0" borderId="35" xfId="281" applyNumberFormat="1" applyFont="1" applyBorder="1"/>
    <xf numFmtId="0" fontId="1" fillId="0" borderId="35" xfId="50" applyFont="1" applyBorder="1" applyAlignment="1">
      <alignment horizontal="center" vertical="center"/>
    </xf>
    <xf numFmtId="0" fontId="1" fillId="0" borderId="35" xfId="50" applyFont="1" applyBorder="1" applyAlignment="1">
      <alignment horizontal="center" vertical="center" wrapText="1"/>
    </xf>
    <xf numFmtId="3" fontId="1" fillId="0" borderId="35" xfId="50" applyNumberFormat="1" applyFont="1" applyBorder="1" applyAlignment="1">
      <alignment horizontal="center" vertical="center"/>
    </xf>
    <xf numFmtId="168" fontId="1" fillId="0" borderId="35" xfId="338" applyNumberFormat="1" applyFont="1" applyBorder="1" applyAlignment="1">
      <alignment horizontal="center" vertical="center"/>
    </xf>
    <xf numFmtId="3" fontId="2" fillId="0" borderId="35" xfId="50" applyNumberFormat="1" applyFont="1" applyBorder="1" applyAlignment="1">
      <alignment horizontal="center" vertical="center"/>
    </xf>
    <xf numFmtId="9" fontId="1" fillId="0" borderId="35" xfId="1" applyFont="1" applyBorder="1" applyAlignment="1">
      <alignment horizontal="center" vertical="center"/>
    </xf>
    <xf numFmtId="168" fontId="1" fillId="0" borderId="35" xfId="338" quotePrefix="1" applyNumberFormat="1" applyFont="1" applyBorder="1" applyAlignment="1">
      <alignment horizontal="center" vertical="center"/>
    </xf>
    <xf numFmtId="0" fontId="0" fillId="0" borderId="35" xfId="50" applyFont="1" applyBorder="1" applyAlignment="1">
      <alignment horizontal="center" vertical="center"/>
    </xf>
    <xf numFmtId="0" fontId="2" fillId="0" borderId="35" xfId="50" applyFont="1" applyBorder="1" applyAlignment="1">
      <alignment horizontal="center" vertical="center"/>
    </xf>
    <xf numFmtId="0" fontId="9" fillId="0" borderId="35" xfId="50" applyFont="1" applyBorder="1" applyAlignment="1">
      <alignment horizontal="center" vertical="center"/>
    </xf>
    <xf numFmtId="3" fontId="8" fillId="39" borderId="35" xfId="50" applyNumberFormat="1" applyFont="1" applyFill="1" applyBorder="1"/>
    <xf numFmtId="3" fontId="8" fillId="0" borderId="35" xfId="50" applyNumberFormat="1" applyFont="1" applyFill="1" applyBorder="1"/>
    <xf numFmtId="0" fontId="13" fillId="0" borderId="35" xfId="50" applyFont="1" applyBorder="1" applyAlignment="1">
      <alignment horizontal="center" vertical="center"/>
    </xf>
    <xf numFmtId="167" fontId="12" fillId="0" borderId="35" xfId="50" applyNumberFormat="1" applyFont="1" applyBorder="1" applyAlignment="1">
      <alignment horizontal="right" vertical="center"/>
    </xf>
    <xf numFmtId="3" fontId="13" fillId="0" borderId="35" xfId="50" applyNumberFormat="1" applyFont="1" applyBorder="1" applyAlignment="1">
      <alignment horizontal="right" vertical="center"/>
    </xf>
    <xf numFmtId="167" fontId="13" fillId="0" borderId="35" xfId="50" applyNumberFormat="1" applyFont="1" applyBorder="1" applyAlignment="1">
      <alignment horizontal="right" vertical="center"/>
    </xf>
    <xf numFmtId="0" fontId="36" fillId="0" borderId="35" xfId="50" applyFont="1" applyBorder="1" applyAlignment="1">
      <alignment horizontal="center"/>
    </xf>
    <xf numFmtId="0" fontId="1" fillId="0" borderId="35" xfId="50" applyFont="1" applyBorder="1" applyAlignment="1">
      <alignment horizontal="center"/>
    </xf>
    <xf numFmtId="0" fontId="36" fillId="0" borderId="35" xfId="50" applyFont="1" applyBorder="1"/>
    <xf numFmtId="3" fontId="36" fillId="0" borderId="35" xfId="50" applyNumberFormat="1" applyFont="1" applyBorder="1"/>
    <xf numFmtId="0" fontId="36" fillId="0" borderId="35" xfId="50" applyFont="1" applyBorder="1" applyAlignment="1">
      <alignment horizontal="center" vertical="center"/>
    </xf>
    <xf numFmtId="3" fontId="36" fillId="0" borderId="35" xfId="50" applyNumberFormat="1" applyFont="1" applyBorder="1" applyAlignment="1">
      <alignment vertical="center"/>
    </xf>
    <xf numFmtId="0" fontId="8" fillId="0" borderId="35" xfId="50" applyFont="1" applyBorder="1" applyAlignment="1">
      <alignment horizontal="center"/>
    </xf>
    <xf numFmtId="0" fontId="36" fillId="0" borderId="35" xfId="50" applyFont="1" applyBorder="1" applyAlignment="1">
      <alignment horizontal="center" vertical="center" wrapText="1"/>
    </xf>
    <xf numFmtId="172" fontId="0" fillId="0" borderId="0" xfId="1" applyNumberFormat="1" applyFont="1"/>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wrapText="1"/>
    </xf>
    <xf numFmtId="0" fontId="15" fillId="0" borderId="0" xfId="0" applyFont="1" applyBorder="1" applyAlignment="1">
      <alignment horizontal="left" wrapText="1"/>
    </xf>
    <xf numFmtId="0" fontId="1" fillId="0" borderId="4"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3" fillId="0" borderId="4" xfId="0" applyFont="1" applyBorder="1" applyAlignment="1">
      <alignment horizontal="center" vertical="center"/>
    </xf>
    <xf numFmtId="0" fontId="13" fillId="0" borderId="4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0" fontId="2" fillId="0" borderId="35" xfId="0" applyFont="1" applyBorder="1" applyAlignment="1">
      <alignment horizontal="center" wrapText="1"/>
    </xf>
    <xf numFmtId="0" fontId="2" fillId="0" borderId="35" xfId="0" applyFont="1" applyBorder="1" applyAlignment="1">
      <alignment horizontal="center"/>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35" xfId="0" applyBorder="1" applyAlignment="1">
      <alignment horizontal="left"/>
    </xf>
    <xf numFmtId="0" fontId="34" fillId="0" borderId="35" xfId="0" applyFont="1" applyBorder="1" applyAlignment="1">
      <alignment horizontal="left"/>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35" xfId="0" applyFont="1" applyBorder="1" applyAlignment="1">
      <alignment horizontal="center"/>
    </xf>
    <xf numFmtId="0" fontId="8" fillId="0" borderId="35" xfId="0" applyFont="1" applyBorder="1" applyAlignment="1">
      <alignment horizontal="center"/>
    </xf>
    <xf numFmtId="0" fontId="8" fillId="0" borderId="50" xfId="0" applyFont="1" applyBorder="1" applyAlignment="1">
      <alignment horizontal="center"/>
    </xf>
    <xf numFmtId="0" fontId="8" fillId="0" borderId="42" xfId="0" applyFont="1" applyBorder="1" applyAlignment="1">
      <alignment horizontal="center"/>
    </xf>
    <xf numFmtId="0" fontId="8" fillId="0" borderId="50" xfId="0" applyFont="1" applyBorder="1" applyAlignment="1">
      <alignment horizontal="center" vertical="center"/>
    </xf>
    <xf numFmtId="0" fontId="8" fillId="0" borderId="42" xfId="0" applyFont="1" applyBorder="1" applyAlignment="1">
      <alignment horizontal="center" vertical="center"/>
    </xf>
    <xf numFmtId="0" fontId="11"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center" vertical="top"/>
    </xf>
    <xf numFmtId="0" fontId="11" fillId="0" borderId="35" xfId="0" applyFont="1" applyFill="1" applyBorder="1" applyAlignment="1">
      <alignment horizontal="center" vertical="center"/>
    </xf>
    <xf numFmtId="0" fontId="0" fillId="0" borderId="51" xfId="0" applyBorder="1" applyAlignment="1">
      <alignment horizontal="center" vertical="top"/>
    </xf>
    <xf numFmtId="0" fontId="1" fillId="0" borderId="52" xfId="0" applyFont="1" applyBorder="1" applyAlignment="1">
      <alignment horizontal="center" vertical="top"/>
    </xf>
    <xf numFmtId="0" fontId="1" fillId="0" borderId="53" xfId="0" applyFont="1" applyBorder="1" applyAlignment="1">
      <alignment horizontal="center" vertical="top"/>
    </xf>
    <xf numFmtId="0" fontId="1" fillId="0" borderId="50" xfId="0" applyFont="1" applyBorder="1" applyAlignment="1">
      <alignment horizontal="center" vertical="center"/>
    </xf>
    <xf numFmtId="0" fontId="1" fillId="0" borderId="42" xfId="0" applyFont="1" applyBorder="1" applyAlignment="1">
      <alignment horizontal="center" vertical="center"/>
    </xf>
    <xf numFmtId="0" fontId="11" fillId="0" borderId="12" xfId="50" applyFont="1" applyBorder="1" applyAlignment="1">
      <alignment horizontal="center" vertical="center"/>
    </xf>
    <xf numFmtId="0" fontId="11" fillId="0" borderId="13" xfId="50" applyFont="1" applyBorder="1" applyAlignment="1">
      <alignment horizontal="center" vertical="center"/>
    </xf>
    <xf numFmtId="0" fontId="16" fillId="0" borderId="14" xfId="50" applyFont="1" applyBorder="1" applyAlignment="1">
      <alignment horizontal="left"/>
    </xf>
    <xf numFmtId="0" fontId="16" fillId="0" borderId="0" xfId="50" applyFont="1" applyBorder="1" applyAlignment="1">
      <alignment horizontal="left"/>
    </xf>
    <xf numFmtId="0" fontId="34" fillId="0" borderId="15" xfId="50" applyFont="1" applyBorder="1" applyAlignment="1">
      <alignment horizontal="left" wrapText="1"/>
    </xf>
    <xf numFmtId="0" fontId="34" fillId="0" borderId="16" xfId="50" applyFont="1" applyBorder="1" applyAlignment="1">
      <alignment horizontal="left" wrapText="1"/>
    </xf>
    <xf numFmtId="0" fontId="36" fillId="0" borderId="35" xfId="50" applyFont="1" applyBorder="1" applyAlignment="1">
      <alignment horizontal="center" vertical="center" wrapText="1"/>
    </xf>
    <xf numFmtId="0" fontId="15" fillId="0" borderId="12" xfId="50" applyFont="1" applyBorder="1" applyAlignment="1">
      <alignment horizontal="left"/>
    </xf>
    <xf numFmtId="0" fontId="15" fillId="0" borderId="13" xfId="50" applyFont="1" applyBorder="1" applyAlignment="1">
      <alignment horizontal="left"/>
    </xf>
    <xf numFmtId="0" fontId="15" fillId="0" borderId="14" xfId="50" applyFont="1" applyBorder="1" applyAlignment="1">
      <alignment horizontal="left" wrapText="1"/>
    </xf>
    <xf numFmtId="0" fontId="15" fillId="0" borderId="0" xfId="50" applyFont="1" applyBorder="1" applyAlignment="1">
      <alignment horizontal="left" wrapText="1"/>
    </xf>
    <xf numFmtId="0" fontId="36" fillId="0" borderId="51" xfId="50" applyFont="1" applyBorder="1" applyAlignment="1">
      <alignment horizontal="center" wrapText="1"/>
    </xf>
    <xf numFmtId="0" fontId="36" fillId="0" borderId="52" xfId="50" applyFont="1" applyBorder="1" applyAlignment="1">
      <alignment horizontal="center" wrapText="1"/>
    </xf>
    <xf numFmtId="0" fontId="8" fillId="0" borderId="51" xfId="50" applyFont="1" applyBorder="1" applyAlignment="1">
      <alignment horizontal="center"/>
    </xf>
    <xf numFmtId="0" fontId="8" fillId="0" borderId="52" xfId="50" applyFont="1" applyBorder="1" applyAlignment="1">
      <alignment horizontal="center"/>
    </xf>
    <xf numFmtId="0" fontId="8" fillId="0" borderId="53" xfId="50" applyFont="1" applyBorder="1" applyAlignment="1">
      <alignment horizontal="center"/>
    </xf>
    <xf numFmtId="0" fontId="9" fillId="0" borderId="51" xfId="50" applyFont="1" applyBorder="1" applyAlignment="1">
      <alignment horizontal="center"/>
    </xf>
    <xf numFmtId="0" fontId="9" fillId="0" borderId="52" xfId="50" applyFont="1" applyBorder="1" applyAlignment="1">
      <alignment horizontal="center"/>
    </xf>
    <xf numFmtId="0" fontId="9" fillId="0" borderId="53" xfId="50" applyFont="1" applyBorder="1" applyAlignment="1">
      <alignment horizontal="center"/>
    </xf>
    <xf numFmtId="0" fontId="39" fillId="0" borderId="35" xfId="50" applyFont="1" applyBorder="1" applyAlignment="1">
      <alignment horizontal="left"/>
    </xf>
    <xf numFmtId="0" fontId="8" fillId="0" borderId="35" xfId="50" applyFont="1" applyBorder="1" applyAlignment="1">
      <alignment horizontal="left"/>
    </xf>
    <xf numFmtId="0" fontId="8" fillId="0" borderId="50" xfId="50" applyFont="1" applyBorder="1" applyAlignment="1">
      <alignment horizontal="center" vertical="center"/>
    </xf>
    <xf numFmtId="0" fontId="8" fillId="0" borderId="28" xfId="50" applyFont="1" applyBorder="1" applyAlignment="1">
      <alignment horizontal="center" vertical="center"/>
    </xf>
    <xf numFmtId="0" fontId="8" fillId="0" borderId="42" xfId="50" applyFont="1" applyBorder="1" applyAlignment="1">
      <alignment horizontal="center" vertical="center"/>
    </xf>
    <xf numFmtId="0" fontId="8" fillId="0" borderId="12" xfId="50" applyFont="1" applyBorder="1" applyAlignment="1">
      <alignment horizontal="center" vertical="center"/>
    </xf>
    <xf numFmtId="0" fontId="8" fillId="0" borderId="13" xfId="50" applyFont="1" applyBorder="1" applyAlignment="1">
      <alignment horizontal="center" vertical="center"/>
    </xf>
    <xf numFmtId="0" fontId="8" fillId="0" borderId="26" xfId="50" applyFont="1" applyBorder="1" applyAlignment="1">
      <alignment horizontal="center" vertical="center"/>
    </xf>
    <xf numFmtId="0" fontId="8" fillId="0" borderId="15" xfId="50" applyFont="1" applyBorder="1" applyAlignment="1">
      <alignment horizontal="center" vertical="center"/>
    </xf>
    <xf numFmtId="0" fontId="8" fillId="0" borderId="16" xfId="50" applyFont="1" applyBorder="1" applyAlignment="1">
      <alignment horizontal="center" vertical="center"/>
    </xf>
    <xf numFmtId="0" fontId="8" fillId="0" borderId="27" xfId="50" applyFont="1" applyBorder="1" applyAlignment="1">
      <alignment horizontal="center" vertical="center"/>
    </xf>
    <xf numFmtId="0" fontId="39" fillId="0" borderId="51" xfId="50" applyFont="1" applyBorder="1" applyAlignment="1">
      <alignment horizontal="left"/>
    </xf>
    <xf numFmtId="0" fontId="39" fillId="0" borderId="52" xfId="50" applyFont="1" applyBorder="1" applyAlignment="1">
      <alignment horizontal="left"/>
    </xf>
    <xf numFmtId="0" fontId="39" fillId="0" borderId="53" xfId="50" applyFont="1" applyBorder="1" applyAlignment="1">
      <alignment horizontal="left"/>
    </xf>
    <xf numFmtId="0" fontId="8" fillId="0" borderId="35" xfId="50" applyFont="1" applyFill="1" applyBorder="1" applyAlignment="1">
      <alignment horizontal="left"/>
    </xf>
    <xf numFmtId="0" fontId="15" fillId="0" borderId="13" xfId="281" applyFont="1" applyBorder="1" applyAlignment="1">
      <alignment horizontal="left"/>
    </xf>
    <xf numFmtId="0" fontId="34" fillId="0" borderId="0" xfId="50" applyFont="1" applyAlignment="1">
      <alignment horizontal="justify" vertical="top" wrapText="1"/>
    </xf>
    <xf numFmtId="0" fontId="1" fillId="0" borderId="35" xfId="50" applyFont="1" applyBorder="1" applyAlignment="1">
      <alignment horizontal="center" vertical="top"/>
    </xf>
    <xf numFmtId="0" fontId="11" fillId="0" borderId="35" xfId="50" applyFont="1" applyBorder="1" applyAlignment="1">
      <alignment horizontal="center" vertical="center"/>
    </xf>
    <xf numFmtId="0" fontId="1" fillId="0" borderId="35" xfId="50" applyFont="1" applyBorder="1" applyAlignment="1">
      <alignment horizontal="center" vertical="center"/>
    </xf>
    <xf numFmtId="0" fontId="57" fillId="0" borderId="51" xfId="50" applyFont="1" applyBorder="1" applyAlignment="1">
      <alignment horizontal="left" vertical="center"/>
    </xf>
    <xf numFmtId="0" fontId="57" fillId="0" borderId="52" xfId="50" applyFont="1" applyBorder="1" applyAlignment="1">
      <alignment horizontal="left" vertical="center"/>
    </xf>
    <xf numFmtId="0" fontId="57" fillId="0" borderId="53" xfId="50" applyFont="1" applyBorder="1" applyAlignment="1">
      <alignment horizontal="left" vertical="center"/>
    </xf>
    <xf numFmtId="0" fontId="1" fillId="0" borderId="35" xfId="50" applyFont="1" applyBorder="1" applyAlignment="1">
      <alignment horizontal="center" vertical="center" wrapText="1"/>
    </xf>
    <xf numFmtId="0" fontId="2" fillId="0" borderId="35" xfId="50" applyFont="1" applyBorder="1" applyAlignment="1">
      <alignment horizontal="center" vertical="center"/>
    </xf>
    <xf numFmtId="0" fontId="34" fillId="0" borderId="35" xfId="50" applyFont="1" applyBorder="1" applyAlignment="1">
      <alignment horizontal="left" vertical="center" wrapText="1"/>
    </xf>
    <xf numFmtId="0" fontId="15" fillId="0" borderId="35" xfId="50" applyFont="1" applyBorder="1" applyAlignment="1">
      <alignment horizontal="left" vertical="center"/>
    </xf>
    <xf numFmtId="0" fontId="12" fillId="0" borderId="51" xfId="50" applyFont="1" applyBorder="1" applyAlignment="1">
      <alignment horizontal="left" vertical="center"/>
    </xf>
    <xf numFmtId="0" fontId="12" fillId="0" borderId="53" xfId="50" applyFont="1" applyBorder="1" applyAlignment="1">
      <alignment horizontal="left" vertical="center"/>
    </xf>
    <xf numFmtId="0" fontId="12" fillId="0" borderId="35" xfId="50" applyFont="1" applyBorder="1" applyAlignment="1">
      <alignment horizontal="left" vertical="center"/>
    </xf>
    <xf numFmtId="0" fontId="9" fillId="0" borderId="35" xfId="50" applyFont="1" applyBorder="1" applyAlignment="1">
      <alignment horizontal="center" wrapText="1"/>
    </xf>
    <xf numFmtId="0" fontId="13" fillId="0" borderId="35" xfId="50" applyFont="1" applyBorder="1" applyAlignment="1">
      <alignment horizontal="center" vertical="center"/>
    </xf>
    <xf numFmtId="0" fontId="13" fillId="0" borderId="51" xfId="50" applyFont="1" applyBorder="1" applyAlignment="1">
      <alignment horizontal="center" vertical="center" wrapText="1"/>
    </xf>
    <xf numFmtId="0" fontId="13" fillId="0" borderId="52" xfId="50" applyFont="1" applyBorder="1" applyAlignment="1">
      <alignment horizontal="center" vertical="center" wrapText="1"/>
    </xf>
    <xf numFmtId="0" fontId="13" fillId="0" borderId="53" xfId="50" applyFont="1" applyBorder="1" applyAlignment="1">
      <alignment horizontal="center" vertical="center" wrapText="1"/>
    </xf>
    <xf numFmtId="0" fontId="9" fillId="0" borderId="35" xfId="50" applyFont="1" applyBorder="1" applyAlignment="1">
      <alignment horizontal="center" vertical="center"/>
    </xf>
    <xf numFmtId="0" fontId="8" fillId="0" borderId="35" xfId="50" applyFont="1" applyBorder="1" applyAlignment="1">
      <alignment horizontal="center"/>
    </xf>
    <xf numFmtId="0" fontId="13" fillId="0" borderId="35" xfId="50" applyFont="1" applyBorder="1" applyAlignment="1">
      <alignment horizontal="left" vertical="center"/>
    </xf>
    <xf numFmtId="0" fontId="13" fillId="0" borderId="35" xfId="50" applyFont="1" applyBorder="1" applyAlignment="1">
      <alignment horizontal="center" vertical="center" wrapText="1"/>
    </xf>
    <xf numFmtId="0" fontId="11" fillId="0" borderId="35" xfId="50" applyFont="1" applyBorder="1" applyAlignment="1">
      <alignment horizontal="left" vertical="center"/>
    </xf>
    <xf numFmtId="0" fontId="11" fillId="0" borderId="35" xfId="50" applyFont="1" applyBorder="1" applyAlignment="1">
      <alignment horizontal="center" vertical="center" wrapText="1"/>
    </xf>
    <xf numFmtId="0" fontId="2" fillId="0" borderId="35" xfId="50" applyFont="1" applyBorder="1" applyAlignment="1">
      <alignment horizontal="center"/>
    </xf>
    <xf numFmtId="0" fontId="33" fillId="0" borderId="0" xfId="50" applyFont="1" applyAlignment="1">
      <alignment horizontal="center" wrapText="1"/>
    </xf>
  </cellXfs>
  <cellStyles count="373">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6" xfId="107" xr:uid="{00000000-0005-0000-0000-000061000000}"/>
    <cellStyle name="Millares 10" xfId="116" xr:uid="{00000000-0005-0000-0000-000062000000}"/>
    <cellStyle name="Millares 10 2" xfId="117" xr:uid="{00000000-0005-0000-0000-000063000000}"/>
    <cellStyle name="Millares 10 3" xfId="118" xr:uid="{00000000-0005-0000-0000-000064000000}"/>
    <cellStyle name="Millares 11" xfId="119" xr:uid="{00000000-0005-0000-0000-000065000000}"/>
    <cellStyle name="Millares 11 2" xfId="120" xr:uid="{00000000-0005-0000-0000-000066000000}"/>
    <cellStyle name="Millares 11 3" xfId="121" xr:uid="{00000000-0005-0000-0000-000067000000}"/>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4" xfId="129" xr:uid="{00000000-0005-0000-0000-00006F000000}"/>
    <cellStyle name="Millares 14 2" xfId="130" xr:uid="{00000000-0005-0000-0000-000070000000}"/>
    <cellStyle name="Millares 14 3" xfId="131" xr:uid="{00000000-0005-0000-0000-000071000000}"/>
    <cellStyle name="Millares 15" xfId="132" xr:uid="{00000000-0005-0000-0000-000072000000}"/>
    <cellStyle name="Millares 15 2" xfId="133" xr:uid="{00000000-0005-0000-0000-000073000000}"/>
    <cellStyle name="Millares 15 3" xfId="134" xr:uid="{00000000-0005-0000-0000-000074000000}"/>
    <cellStyle name="Millares 16" xfId="135" xr:uid="{00000000-0005-0000-0000-000075000000}"/>
    <cellStyle name="Millares 16 2" xfId="136" xr:uid="{00000000-0005-0000-0000-000076000000}"/>
    <cellStyle name="Millares 16 3" xfId="137" xr:uid="{00000000-0005-0000-0000-000077000000}"/>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9" xfId="258" xr:uid="{00000000-0005-0000-0000-000003010000}"/>
    <cellStyle name="Millares 9 2" xfId="259" xr:uid="{00000000-0005-0000-0000-000004010000}"/>
    <cellStyle name="Millares 9 3" xfId="260" xr:uid="{00000000-0005-0000-0000-000005010000}"/>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export'!$R$5:$AK$5</c:f>
              <c:numCache>
                <c:formatCode>#,##0</c:formatCode>
                <c:ptCount val="20"/>
                <c:pt idx="0">
                  <c:v>308.94225599999999</c:v>
                </c:pt>
                <c:pt idx="1">
                  <c:v>344.06530935310002</c:v>
                </c:pt>
                <c:pt idx="2">
                  <c:v>390.96013003370001</c:v>
                </c:pt>
                <c:pt idx="3">
                  <c:v>465.3393175571</c:v>
                </c:pt>
                <c:pt idx="4">
                  <c:v>413.65611972459999</c:v>
                </c:pt>
                <c:pt idx="5">
                  <c:v>470.09455889540004</c:v>
                </c:pt>
                <c:pt idx="6">
                  <c:v>599.78646680209988</c:v>
                </c:pt>
                <c:pt idx="7">
                  <c:v>581.72047084199994</c:v>
                </c:pt>
                <c:pt idx="8">
                  <c:v>687.65672542569996</c:v>
                </c:pt>
                <c:pt idx="9">
                  <c:v>725.38451726690005</c:v>
                </c:pt>
                <c:pt idx="10">
                  <c:v>660.04612720440002</c:v>
                </c:pt>
                <c:pt idx="11">
                  <c:v>743.9480811599999</c:v>
                </c:pt>
                <c:pt idx="12">
                  <c:v>873.51530059059996</c:v>
                </c:pt>
                <c:pt idx="13">
                  <c:v>796.43082167889997</c:v>
                </c:pt>
                <c:pt idx="14">
                  <c:v>875.0329999999999</c:v>
                </c:pt>
                <c:pt idx="15">
                  <c:v>906.32799999999997</c:v>
                </c:pt>
                <c:pt idx="16">
                  <c:v>939.54</c:v>
                </c:pt>
                <c:pt idx="17">
                  <c:v>844.7</c:v>
                </c:pt>
                <c:pt idx="18">
                  <c:v>867.75499999999988</c:v>
                </c:pt>
                <c:pt idx="19">
                  <c:v>849.30000000000007</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export'!$R$6:$AK$6</c:f>
              <c:numCache>
                <c:formatCode>#,##0</c:formatCode>
                <c:ptCount val="20"/>
                <c:pt idx="0">
                  <c:v>587.8004279999999</c:v>
                </c:pt>
                <c:pt idx="1">
                  <c:v>598.37332026999991</c:v>
                </c:pt>
                <c:pt idx="2">
                  <c:v>666.28691326000001</c:v>
                </c:pt>
                <c:pt idx="3">
                  <c:v>832.55681260000006</c:v>
                </c:pt>
                <c:pt idx="4">
                  <c:v>872.49015702000008</c:v>
                </c:pt>
                <c:pt idx="5">
                  <c:v>958.12004132999994</c:v>
                </c:pt>
                <c:pt idx="6">
                  <c:v>1246.5129926999998</c:v>
                </c:pt>
                <c:pt idx="7">
                  <c:v>1366.7572898600004</c:v>
                </c:pt>
                <c:pt idx="8">
                  <c:v>1372.2251541599999</c:v>
                </c:pt>
                <c:pt idx="9">
                  <c:v>1532.6636520499999</c:v>
                </c:pt>
                <c:pt idx="10">
                  <c:v>1680.1964922900002</c:v>
                </c:pt>
                <c:pt idx="11">
                  <c:v>1777.2309957100001</c:v>
                </c:pt>
                <c:pt idx="12">
                  <c:v>1867.0447450000001</c:v>
                </c:pt>
                <c:pt idx="13">
                  <c:v>1834.2605475400001</c:v>
                </c:pt>
                <c:pt idx="14">
                  <c:v>1843.5249999999999</c:v>
                </c:pt>
                <c:pt idx="15">
                  <c:v>1843.509</c:v>
                </c:pt>
                <c:pt idx="16">
                  <c:v>2006.3540000000003</c:v>
                </c:pt>
                <c:pt idx="17">
                  <c:v>1983.6000000000001</c:v>
                </c:pt>
                <c:pt idx="18">
                  <c:v>1921.1040000000003</c:v>
                </c:pt>
                <c:pt idx="19">
                  <c:v>1823.1999999999998</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pt idx="3">
                  <c:v>31.3</c:v>
                </c:pt>
                <c:pt idx="4">
                  <c:v>35.299999999999997</c:v>
                </c:pt>
                <c:pt idx="5">
                  <c:v>36.9</c:v>
                </c:pt>
                <c:pt idx="6">
                  <c:v>40.299999999999997</c:v>
                </c:pt>
                <c:pt idx="7">
                  <c:v>45.9</c:v>
                </c:pt>
                <c:pt idx="8">
                  <c:v>42.2</c:v>
                </c:pt>
                <c:pt idx="9">
                  <c:v>38.6</c:v>
                </c:pt>
                <c:pt idx="10">
                  <c:v>41</c:v>
                </c:pt>
                <c:pt idx="11">
                  <c:v>30.2</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36.200000000000003</c:v>
                </c:pt>
                <c:pt idx="1">
                  <c:v>27.6</c:v>
                </c:pt>
                <c:pt idx="2">
                  <c:v>33.5</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148.4</c:v>
                </c:pt>
                <c:pt idx="1">
                  <c:v>86.1</c:v>
                </c:pt>
                <c:pt idx="2">
                  <c:v>92.9</c:v>
                </c:pt>
                <c:pt idx="3">
                  <c:v>92.6</c:v>
                </c:pt>
                <c:pt idx="4">
                  <c:v>109.1</c:v>
                </c:pt>
                <c:pt idx="5">
                  <c:v>109.4</c:v>
                </c:pt>
                <c:pt idx="6">
                  <c:v>129.80000000000001</c:v>
                </c:pt>
                <c:pt idx="7">
                  <c:v>151.1</c:v>
                </c:pt>
                <c:pt idx="8">
                  <c:v>129.9</c:v>
                </c:pt>
                <c:pt idx="9">
                  <c:v>121</c:v>
                </c:pt>
                <c:pt idx="10">
                  <c:v>130.9</c:v>
                </c:pt>
                <c:pt idx="11">
                  <c:v>92.7</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General</c:formatCode>
                <c:ptCount val="12"/>
                <c:pt idx="0">
                  <c:v>124</c:v>
                </c:pt>
                <c:pt idx="1">
                  <c:v>99.8</c:v>
                </c:pt>
                <c:pt idx="2">
                  <c:v>113.4</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3.2051835853131752</c:v>
                </c:pt>
                <c:pt idx="1">
                  <c:v>3.177121771217712</c:v>
                </c:pt>
                <c:pt idx="2">
                  <c:v>2.9967741935483874</c:v>
                </c:pt>
                <c:pt idx="3">
                  <c:v>2.958466453674121</c:v>
                </c:pt>
                <c:pt idx="4">
                  <c:v>3.0906515580736547</c:v>
                </c:pt>
                <c:pt idx="5">
                  <c:v>2.9647696476964773</c:v>
                </c:pt>
                <c:pt idx="6">
                  <c:v>3.2208436724565761</c:v>
                </c:pt>
                <c:pt idx="7">
                  <c:v>3.2919389978213509</c:v>
                </c:pt>
                <c:pt idx="8">
                  <c:v>3.0781990521327014</c:v>
                </c:pt>
                <c:pt idx="9">
                  <c:v>3.1347150259067358</c:v>
                </c:pt>
                <c:pt idx="10">
                  <c:v>3.1926829268292685</c:v>
                </c:pt>
                <c:pt idx="11">
                  <c:v>3.0695364238410598</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3.4254143646408837</c:v>
                </c:pt>
                <c:pt idx="1">
                  <c:v>3.6159420289855069</c:v>
                </c:pt>
                <c:pt idx="2">
                  <c:v>3.3850746268656717</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pt idx="3">
                  <c:v>24.2</c:v>
                </c:pt>
                <c:pt idx="4">
                  <c:v>32.200000000000003</c:v>
                </c:pt>
                <c:pt idx="5">
                  <c:v>34.4</c:v>
                </c:pt>
                <c:pt idx="6">
                  <c:v>29.6</c:v>
                </c:pt>
                <c:pt idx="7">
                  <c:v>30</c:v>
                </c:pt>
                <c:pt idx="8">
                  <c:v>27.8</c:v>
                </c:pt>
                <c:pt idx="9">
                  <c:v>29.6</c:v>
                </c:pt>
                <c:pt idx="10">
                  <c:v>29.5</c:v>
                </c:pt>
                <c:pt idx="11">
                  <c:v>19</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29.5</c:v>
                </c:pt>
                <c:pt idx="1">
                  <c:v>28.3</c:v>
                </c:pt>
                <c:pt idx="2">
                  <c:v>29.4</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c:v>
                </c:pt>
                <c:pt idx="1">
                  <c:v>25.4</c:v>
                </c:pt>
                <c:pt idx="2">
                  <c:v>18</c:v>
                </c:pt>
                <c:pt idx="3">
                  <c:v>19.399999999999999</c:v>
                </c:pt>
                <c:pt idx="4">
                  <c:v>26</c:v>
                </c:pt>
                <c:pt idx="5" formatCode="0.00">
                  <c:v>28.6</c:v>
                </c:pt>
                <c:pt idx="6">
                  <c:v>25.2</c:v>
                </c:pt>
                <c:pt idx="7">
                  <c:v>24.2</c:v>
                </c:pt>
                <c:pt idx="8">
                  <c:v>21.7</c:v>
                </c:pt>
                <c:pt idx="9">
                  <c:v>23.9</c:v>
                </c:pt>
                <c:pt idx="10">
                  <c:v>24</c:v>
                </c:pt>
                <c:pt idx="11">
                  <c:v>27.9</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General</c:formatCode>
                <c:ptCount val="12"/>
                <c:pt idx="0" formatCode="0.0">
                  <c:v>27.1</c:v>
                </c:pt>
                <c:pt idx="1">
                  <c:v>24.1</c:v>
                </c:pt>
                <c:pt idx="2">
                  <c:v>26.2</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0.86461538461538467</c:v>
                </c:pt>
                <c:pt idx="1">
                  <c:v>0.85234899328859048</c:v>
                </c:pt>
                <c:pt idx="2">
                  <c:v>0.84905660377358494</c:v>
                </c:pt>
                <c:pt idx="3">
                  <c:v>0.80165289256198347</c:v>
                </c:pt>
                <c:pt idx="4">
                  <c:v>0.80745341614906829</c:v>
                </c:pt>
                <c:pt idx="5">
                  <c:v>0.83139534883720934</c:v>
                </c:pt>
                <c:pt idx="6">
                  <c:v>0.85135135135135132</c:v>
                </c:pt>
                <c:pt idx="7">
                  <c:v>0.80666666666666664</c:v>
                </c:pt>
                <c:pt idx="8">
                  <c:v>0.78057553956834524</c:v>
                </c:pt>
                <c:pt idx="9">
                  <c:v>0.80743243243243235</c:v>
                </c:pt>
                <c:pt idx="10">
                  <c:v>0.81355932203389836</c:v>
                </c:pt>
                <c:pt idx="11">
                  <c:v>1.4684210526315788</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0.91864406779661023</c:v>
                </c:pt>
                <c:pt idx="1">
                  <c:v>0.85159010600706719</c:v>
                </c:pt>
                <c:pt idx="2">
                  <c:v>0.891156462585034</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pt idx="3">
                  <c:v>2056.1999999999998</c:v>
                </c:pt>
                <c:pt idx="4">
                  <c:v>2181.4</c:v>
                </c:pt>
                <c:pt idx="5">
                  <c:v>2920.2</c:v>
                </c:pt>
                <c:pt idx="6">
                  <c:v>2406.8000000000002</c:v>
                </c:pt>
                <c:pt idx="7">
                  <c:v>2809.4</c:v>
                </c:pt>
                <c:pt idx="8">
                  <c:v>2578.8000000000002</c:v>
                </c:pt>
                <c:pt idx="9">
                  <c:v>1200.0999999999999</c:v>
                </c:pt>
                <c:pt idx="10">
                  <c:v>1481.2</c:v>
                </c:pt>
                <c:pt idx="11">
                  <c:v>919.4</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1610.4</c:v>
                </c:pt>
                <c:pt idx="1">
                  <c:v>2163.1999999999998</c:v>
                </c:pt>
                <c:pt idx="2">
                  <c:v>1795.7</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pt idx="10">
                  <c:v>2683.1</c:v>
                </c:pt>
                <c:pt idx="11">
                  <c:v>1785.5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c:v>
                </c:pt>
                <c:pt idx="1">
                  <c:v>2490.6</c:v>
                </c:pt>
                <c:pt idx="2">
                  <c:v>1677.4</c:v>
                </c:pt>
                <c:pt idx="3">
                  <c:v>3630.1</c:v>
                </c:pt>
                <c:pt idx="4">
                  <c:v>3635.1</c:v>
                </c:pt>
                <c:pt idx="5">
                  <c:v>5040.3999999999996</c:v>
                </c:pt>
                <c:pt idx="6">
                  <c:v>4451.1000000000004</c:v>
                </c:pt>
                <c:pt idx="7">
                  <c:v>5439.1</c:v>
                </c:pt>
                <c:pt idx="8">
                  <c:v>5505.6</c:v>
                </c:pt>
                <c:pt idx="9">
                  <c:v>2212.5</c:v>
                </c:pt>
                <c:pt idx="10">
                  <c:v>2853.7</c:v>
                </c:pt>
                <c:pt idx="11">
                  <c:v>1767.7</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c:v>
                </c:pt>
                <c:pt idx="1">
                  <c:v>3988.6</c:v>
                </c:pt>
                <c:pt idx="2">
                  <c:v>3376.4</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1.8954746512419192</c:v>
                </c:pt>
                <c:pt idx="1">
                  <c:v>1.7268252097344519</c:v>
                </c:pt>
                <c:pt idx="2">
                  <c:v>1.8258408620877327</c:v>
                </c:pt>
                <c:pt idx="3">
                  <c:v>1.7654411049508805</c:v>
                </c:pt>
                <c:pt idx="4">
                  <c:v>1.6664068946548087</c:v>
                </c:pt>
                <c:pt idx="5">
                  <c:v>1.7260461612218341</c:v>
                </c:pt>
                <c:pt idx="6">
                  <c:v>1.8493850756190793</c:v>
                </c:pt>
                <c:pt idx="7">
                  <c:v>1.9360361643055457</c:v>
                </c:pt>
                <c:pt idx="8">
                  <c:v>2.1349464867380177</c:v>
                </c:pt>
                <c:pt idx="9">
                  <c:v>1.8435963669694193</c:v>
                </c:pt>
                <c:pt idx="10">
                  <c:v>1.9266135565757492</c:v>
                </c:pt>
                <c:pt idx="11">
                  <c:v>1.9226669567108985</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1.9358544461003477</c:v>
                </c:pt>
                <c:pt idx="1">
                  <c:v>1.8438424556213018</c:v>
                </c:pt>
                <c:pt idx="2">
                  <c:v>1.8802695327727348</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pt idx="3">
                  <c:v>242.3</c:v>
                </c:pt>
                <c:pt idx="4">
                  <c:v>316.10000000000002</c:v>
                </c:pt>
                <c:pt idx="5">
                  <c:v>252.6</c:v>
                </c:pt>
                <c:pt idx="6">
                  <c:v>192.4</c:v>
                </c:pt>
                <c:pt idx="7">
                  <c:v>380.6</c:v>
                </c:pt>
                <c:pt idx="8">
                  <c:v>272.7</c:v>
                </c:pt>
                <c:pt idx="9">
                  <c:v>425.9</c:v>
                </c:pt>
                <c:pt idx="10">
                  <c:v>441.6</c:v>
                </c:pt>
                <c:pt idx="11">
                  <c:v>243.2</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c:v>
                </c:pt>
                <c:pt idx="1">
                  <c:v>282.89999999999998</c:v>
                </c:pt>
                <c:pt idx="2">
                  <c:v>268.7</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export'!$R$7:$AK$7</c:f>
              <c:numCache>
                <c:formatCode>0.00</c:formatCode>
                <c:ptCount val="20"/>
                <c:pt idx="0">
                  <c:v>1.9026223075162625</c:v>
                </c:pt>
                <c:pt idx="1">
                  <c:v>1.7391271482586874</c:v>
                </c:pt>
                <c:pt idx="2">
                  <c:v>1.7042323809401418</c:v>
                </c:pt>
                <c:pt idx="3">
                  <c:v>1.7891391962550858</c:v>
                </c:pt>
                <c:pt idx="4">
                  <c:v>2.1092161228048028</c:v>
                </c:pt>
                <c:pt idx="5">
                  <c:v>2.0381432271442002</c:v>
                </c:pt>
                <c:pt idx="6">
                  <c:v>2.0782612841301202</c:v>
                </c:pt>
                <c:pt idx="7">
                  <c:v>2.3495086701723151</c:v>
                </c:pt>
                <c:pt idx="8">
                  <c:v>1.9955089558827652</c:v>
                </c:pt>
                <c:pt idx="9">
                  <c:v>2.1128982154523532</c:v>
                </c:pt>
                <c:pt idx="10">
                  <c:v>2.5455743516084364</c:v>
                </c:pt>
                <c:pt idx="11">
                  <c:v>2.3889180451125775</c:v>
                </c:pt>
                <c:pt idx="12">
                  <c:v>2.1373921484118896</c:v>
                </c:pt>
                <c:pt idx="13">
                  <c:v>2.3031009067094166</c:v>
                </c:pt>
                <c:pt idx="14">
                  <c:v>2.106806257592571</c:v>
                </c:pt>
                <c:pt idx="15">
                  <c:v>2.0340417597161293</c:v>
                </c:pt>
                <c:pt idx="16">
                  <c:v>2.1354641633139626</c:v>
                </c:pt>
                <c:pt idx="17">
                  <c:v>2.3482893334911803</c:v>
                </c:pt>
                <c:pt idx="18">
                  <c:v>2.2138783412368706</c:v>
                </c:pt>
                <c:pt idx="19">
                  <c:v>2.1467090545154828</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export'!$R$12:$AK$12</c:f>
              <c:numCache>
                <c:formatCode>0.00</c:formatCode>
                <c:ptCount val="20"/>
                <c:pt idx="0">
                  <c:v>2.8638122705075548</c:v>
                </c:pt>
                <c:pt idx="1">
                  <c:v>2.6876583384239057</c:v>
                </c:pt>
                <c:pt idx="2">
                  <c:v>2.7165111652710605</c:v>
                </c:pt>
                <c:pt idx="3">
                  <c:v>2.7862443880887167</c:v>
                </c:pt>
                <c:pt idx="4">
                  <c:v>2.8705031136486223</c:v>
                </c:pt>
                <c:pt idx="5">
                  <c:v>2.9844027437272609</c:v>
                </c:pt>
                <c:pt idx="6">
                  <c:v>3.1859677555281674</c:v>
                </c:pt>
                <c:pt idx="7">
                  <c:v>3.3501635655294479</c:v>
                </c:pt>
                <c:pt idx="8">
                  <c:v>3.0685480685868147</c:v>
                </c:pt>
                <c:pt idx="9">
                  <c:v>3.1014342749134984</c:v>
                </c:pt>
                <c:pt idx="10">
                  <c:v>3.3326290517863288</c:v>
                </c:pt>
                <c:pt idx="11">
                  <c:v>3.3289653233024432</c:v>
                </c:pt>
                <c:pt idx="12">
                  <c:v>3.4202649753517798</c:v>
                </c:pt>
                <c:pt idx="13">
                  <c:v>3.4384038677444115</c:v>
                </c:pt>
                <c:pt idx="14">
                  <c:v>3.2965853368870865</c:v>
                </c:pt>
                <c:pt idx="15">
                  <c:v>3.164676201096511</c:v>
                </c:pt>
                <c:pt idx="16">
                  <c:v>3.1857906549341672</c:v>
                </c:pt>
                <c:pt idx="17">
                  <c:v>3.3004160280271515</c:v>
                </c:pt>
                <c:pt idx="18">
                  <c:v>3.2544723998369376</c:v>
                </c:pt>
                <c:pt idx="19">
                  <c:v>3.1264857591388204</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export'!$R$17:$AK$17</c:f>
              <c:numCache>
                <c:formatCode>0.00</c:formatCode>
                <c:ptCount val="20"/>
                <c:pt idx="0">
                  <c:v>0.6339347577501131</c:v>
                </c:pt>
                <c:pt idx="1">
                  <c:v>0.46169544519410649</c:v>
                </c:pt>
                <c:pt idx="2">
                  <c:v>0.49582967771940983</c:v>
                </c:pt>
                <c:pt idx="3">
                  <c:v>0.61730695419897397</c:v>
                </c:pt>
                <c:pt idx="4">
                  <c:v>0.87059768439318619</c:v>
                </c:pt>
                <c:pt idx="5">
                  <c:v>0.70640164221818191</c:v>
                </c:pt>
                <c:pt idx="6">
                  <c:v>0.64512010511539852</c:v>
                </c:pt>
                <c:pt idx="7">
                  <c:v>0.87548781990425484</c:v>
                </c:pt>
                <c:pt idx="8">
                  <c:v>0.72927024915218175</c:v>
                </c:pt>
                <c:pt idx="9">
                  <c:v>0.83614621075267626</c:v>
                </c:pt>
                <c:pt idx="10">
                  <c:v>1.1669578654665964</c:v>
                </c:pt>
                <c:pt idx="11">
                  <c:v>1.1357766371680114</c:v>
                </c:pt>
                <c:pt idx="12">
                  <c:v>0.95296452427286304</c:v>
                </c:pt>
                <c:pt idx="13">
                  <c:v>0.90085818880992397</c:v>
                </c:pt>
                <c:pt idx="14">
                  <c:v>0.75958986292404462</c:v>
                </c:pt>
                <c:pt idx="15">
                  <c:v>0.7544198798807763</c:v>
                </c:pt>
                <c:pt idx="16">
                  <c:v>0.8634271658090672</c:v>
                </c:pt>
                <c:pt idx="17">
                  <c:v>1.0241001564945227</c:v>
                </c:pt>
                <c:pt idx="18">
                  <c:v>0.93312243435561004</c:v>
                </c:pt>
                <c:pt idx="19">
                  <c:v>0.86256621542083578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export'!$R$22:$AK$22</c:f>
              <c:numCache>
                <c:formatCode>0.00</c:formatCode>
                <c:ptCount val="20"/>
                <c:pt idx="0">
                  <c:v>1.53708331786424</c:v>
                </c:pt>
                <c:pt idx="1">
                  <c:v>1.4175937160040197</c:v>
                </c:pt>
                <c:pt idx="2">
                  <c:v>1.3890220468563865</c:v>
                </c:pt>
                <c:pt idx="3">
                  <c:v>1.4823754310691495</c:v>
                </c:pt>
                <c:pt idx="4">
                  <c:v>1.5132729514515053</c:v>
                </c:pt>
                <c:pt idx="5">
                  <c:v>1.3969357088328871</c:v>
                </c:pt>
                <c:pt idx="6">
                  <c:v>1.6666914515657938</c:v>
                </c:pt>
                <c:pt idx="7">
                  <c:v>1.810845308928009</c:v>
                </c:pt>
                <c:pt idx="8">
                  <c:v>1.7447114698129429</c:v>
                </c:pt>
                <c:pt idx="9">
                  <c:v>1.8533564749274807</c:v>
                </c:pt>
                <c:pt idx="10">
                  <c:v>1.992404542192139</c:v>
                </c:pt>
                <c:pt idx="11">
                  <c:v>1.9705158057031791</c:v>
                </c:pt>
                <c:pt idx="12">
                  <c:v>1.6117373972123878</c:v>
                </c:pt>
                <c:pt idx="13">
                  <c:v>1.9902006000900061</c:v>
                </c:pt>
                <c:pt idx="14">
                  <c:v>1.8806410444170136</c:v>
                </c:pt>
                <c:pt idx="15">
                  <c:v>1.9143271822517107</c:v>
                </c:pt>
                <c:pt idx="16">
                  <c:v>2.0099368285147783</c:v>
                </c:pt>
                <c:pt idx="17">
                  <c:v>2.0593607305936077</c:v>
                </c:pt>
                <c:pt idx="18">
                  <c:v>2.1365196018786654</c:v>
                </c:pt>
                <c:pt idx="19">
                  <c:v>2.1167108753315649</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export'!$R$27:$AK$27</c:f>
              <c:numCache>
                <c:formatCode>0.00</c:formatCode>
                <c:ptCount val="20"/>
                <c:pt idx="0">
                  <c:v>2.4686432710313668</c:v>
                </c:pt>
                <c:pt idx="1">
                  <c:v>2.5997929369666339</c:v>
                </c:pt>
                <c:pt idx="2">
                  <c:v>2.638739727532978</c:v>
                </c:pt>
                <c:pt idx="3">
                  <c:v>2.6550079821199102</c:v>
                </c:pt>
                <c:pt idx="4">
                  <c:v>2.7469960674427027</c:v>
                </c:pt>
                <c:pt idx="5">
                  <c:v>2.951499403612889</c:v>
                </c:pt>
                <c:pt idx="6">
                  <c:v>2.9650363375152735</c:v>
                </c:pt>
                <c:pt idx="7">
                  <c:v>3.6234938212872443</c:v>
                </c:pt>
                <c:pt idx="8">
                  <c:v>3.923569594346568</c:v>
                </c:pt>
                <c:pt idx="9">
                  <c:v>3.8926179653603645</c:v>
                </c:pt>
                <c:pt idx="10">
                  <c:v>3.8591856887825298</c:v>
                </c:pt>
                <c:pt idx="11">
                  <c:v>3.9802384241546926</c:v>
                </c:pt>
                <c:pt idx="12">
                  <c:v>4.1828965307089474</c:v>
                </c:pt>
                <c:pt idx="13">
                  <c:v>4.2199287794536291</c:v>
                </c:pt>
                <c:pt idx="14">
                  <c:v>4.086036346905912</c:v>
                </c:pt>
                <c:pt idx="15">
                  <c:v>4.0166764763586418</c:v>
                </c:pt>
                <c:pt idx="16">
                  <c:v>4.0244305657604702</c:v>
                </c:pt>
                <c:pt idx="17">
                  <c:v>4.1739130434782608</c:v>
                </c:pt>
                <c:pt idx="18">
                  <c:v>4.022786458333333</c:v>
                </c:pt>
                <c:pt idx="19">
                  <c:v>4.2</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export'!$R$32:$AK$32</c:f>
              <c:numCache>
                <c:formatCode>0.00</c:formatCode>
                <c:ptCount val="20"/>
                <c:pt idx="16">
                  <c:v>1.8826530612244896</c:v>
                </c:pt>
                <c:pt idx="17">
                  <c:v>1.9751243781094527</c:v>
                </c:pt>
                <c:pt idx="18">
                  <c:v>1.8778808241239515</c:v>
                </c:pt>
                <c:pt idx="19">
                  <c:v>1.8526785714285716</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1496.8</c:v>
                </c:pt>
                <c:pt idx="1">
                  <c:v>895.4</c:v>
                </c:pt>
                <c:pt idx="2">
                  <c:v>613.70000000000005</c:v>
                </c:pt>
                <c:pt idx="3">
                  <c:v>1392.2</c:v>
                </c:pt>
                <c:pt idx="4">
                  <c:v>1282.8</c:v>
                </c:pt>
                <c:pt idx="5">
                  <c:v>1023.8</c:v>
                </c:pt>
                <c:pt idx="6" formatCode="General">
                  <c:v>817.4</c:v>
                </c:pt>
                <c:pt idx="7" formatCode="General">
                  <c:v>1517.1</c:v>
                </c:pt>
                <c:pt idx="8" formatCode="General">
                  <c:v>1112.3</c:v>
                </c:pt>
                <c:pt idx="9" formatCode="General">
                  <c:v>1727.6</c:v>
                </c:pt>
                <c:pt idx="10" formatCode="General">
                  <c:v>1866.5</c:v>
                </c:pt>
                <c:pt idx="11" formatCode="General">
                  <c:v>929.1</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c:v>
                </c:pt>
                <c:pt idx="1">
                  <c:v>1086.0999999999999</c:v>
                </c:pt>
                <c:pt idx="2">
                  <c:v>1093</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4.4693938489101228</c:v>
                </c:pt>
                <c:pt idx="1">
                  <c:v>3.9134615384615383</c:v>
                </c:pt>
                <c:pt idx="2">
                  <c:v>4.2411886662059439</c:v>
                </c:pt>
                <c:pt idx="3">
                  <c:v>5.7457697069748246</c:v>
                </c:pt>
                <c:pt idx="4">
                  <c:v>4.0582094273963927</c:v>
                </c:pt>
                <c:pt idx="5">
                  <c:v>4.0530482977038798</c:v>
                </c:pt>
                <c:pt idx="6">
                  <c:v>4.248440748440748</c:v>
                </c:pt>
                <c:pt idx="7">
                  <c:v>3.9860746190225953</c:v>
                </c:pt>
                <c:pt idx="8">
                  <c:v>4.0788412174550785</c:v>
                </c:pt>
                <c:pt idx="9">
                  <c:v>4.0563512561634187</c:v>
                </c:pt>
                <c:pt idx="10">
                  <c:v>4.2266757246376807</c:v>
                </c:pt>
                <c:pt idx="11">
                  <c:v>3.8203125000000004</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4.5754310344827589</c:v>
                </c:pt>
                <c:pt idx="1">
                  <c:v>3.8391657829621773</c:v>
                </c:pt>
                <c:pt idx="2">
                  <c:v>4.067733531819874</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1035648918</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136233771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1185603088</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Producción de vinos con DO por variedades. Año 2020</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471137E7-A84B-4F6B-9C3C-38659CD9B749}" type="CELLRANGE">
                      <a:rPr lang="en-US" baseline="0"/>
                      <a:pPr/>
                      <a:t>[CELLRANGE]</a:t>
                    </a:fld>
                    <a:r>
                      <a:rPr lang="en-US" baseline="0"/>
                      <a:t>; </a:t>
                    </a:r>
                    <a:fld id="{C06FDE66-91B7-4411-AF34-8E4976584AF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FAB348EC-4047-4FD7-9E8C-BE9246C0C649}" type="CELLRANGE">
                      <a:rPr lang="en-US" baseline="0"/>
                      <a:pPr/>
                      <a:t>[CELLRANGE]</a:t>
                    </a:fld>
                    <a:r>
                      <a:rPr lang="en-US" baseline="0"/>
                      <a:t>; </a:t>
                    </a:r>
                    <a:fld id="{393C9C3E-36E8-493E-9B36-CA1CE5110AE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75145542-8510-40DF-8BD6-B0062D46A0FD}" type="CELLRANGE">
                      <a:rPr lang="en-US" baseline="0"/>
                      <a:pPr/>
                      <a:t>[CELLRANGE]</a:t>
                    </a:fld>
                    <a:r>
                      <a:rPr lang="en-US" baseline="0"/>
                      <a:t>; </a:t>
                    </a:r>
                    <a:fld id="{33EC927F-36F7-497B-AA77-FD3F950DA72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6AD6CA9C-5704-45C9-92CD-7F7D25727601}" type="CELLRANGE">
                      <a:rPr lang="en-US"/>
                      <a:pPr/>
                      <a:t>[CELLRANGE]</a:t>
                    </a:fld>
                    <a:r>
                      <a:rPr lang="en-US" baseline="0"/>
                      <a:t>; </a:t>
                    </a:r>
                    <a:fld id="{55DCDEC5-3690-4938-9644-15A6BB05F85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D58FCBC0-C1DB-44A7-86C1-C0416CCBE2D8}" type="CELLRANGE">
                      <a:rPr lang="en-US" baseline="0"/>
                      <a:pPr/>
                      <a:t>[CELLRANGE]</a:t>
                    </a:fld>
                    <a:r>
                      <a:rPr lang="en-US" baseline="0"/>
                      <a:t>; </a:t>
                    </a:r>
                    <a:fld id="{AE5BB64F-0E1F-435E-A707-CA1B5EF5567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9E4713FA-E528-407B-914A-BEECDB90575C}" type="CELLRANGE">
                      <a:rPr lang="en-US" baseline="0"/>
                      <a:pPr/>
                      <a:t>[CELLRANGE]</a:t>
                    </a:fld>
                    <a:r>
                      <a:rPr lang="en-US" baseline="0"/>
                      <a:t>; </a:t>
                    </a:r>
                    <a:fld id="{BB63776F-0F20-45BD-AD12-3A83DF015F2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316EBB57-394E-4DBD-B2F0-F4E30BC99437}" type="CELLRANGE">
                      <a:rPr lang="en-US"/>
                      <a:pPr/>
                      <a:t>[CELLRANGE]</a:t>
                    </a:fld>
                    <a:r>
                      <a:rPr lang="en-US" baseline="0"/>
                      <a:t>; </a:t>
                    </a:r>
                    <a:fld id="{EBDBA297-C19C-4E29-808D-8CDFD36AE47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D0B20D49-30AC-48DC-B618-E6A0CC52756F}" type="CELLRANGE">
                      <a:rPr lang="en-US"/>
                      <a:pPr/>
                      <a:t>[CELLRANGE]</a:t>
                    </a:fld>
                    <a:r>
                      <a:rPr lang="en-US" baseline="0"/>
                      <a:t>; </a:t>
                    </a:r>
                    <a:fld id="{AF13CD27-A9FD-4C39-B5FE-220C693ABB7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5A4BF8BA-CA40-417B-8459-BFB69095B212}" type="CELLRANGE">
                      <a:rPr lang="en-US"/>
                      <a:pPr/>
                      <a:t>[CELLRANGE]</a:t>
                    </a:fld>
                    <a:r>
                      <a:rPr lang="en-US" baseline="0"/>
                      <a:t>; </a:t>
                    </a:r>
                    <a:fld id="{C8F604FD-A583-436A-BB34-DA6256BC747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E1CD204A-1424-45BC-BDD6-F356C5F8DDC7}" type="CELLRANGE">
                      <a:rPr lang="en-US" baseline="0"/>
                      <a:pPr/>
                      <a:t>[CELLRANGE]</a:t>
                    </a:fld>
                    <a:r>
                      <a:rPr lang="en-US" baseline="0"/>
                      <a:t>; </a:t>
                    </a:r>
                    <a:fld id="{146CCDC2-0BD4-4197-BF09-F5A91AC8C7F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4FBE5B84-D5F8-4DD5-9103-7A83C1441B15}" type="CELLRANGE">
                      <a:rPr lang="en-US" baseline="0"/>
                      <a:pPr/>
                      <a:t>[CELLRANGE]</a:t>
                    </a:fld>
                    <a:r>
                      <a:rPr lang="en-US" baseline="0"/>
                      <a:t>; </a:t>
                    </a:r>
                    <a:fld id="{0398D6E6-51F2-43DD-B89D-4B34157D9DA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Moscatel de Alejandría</c:v>
                </c:pt>
                <c:pt idx="10">
                  <c:v>Otras </c:v>
                </c:pt>
              </c:strCache>
            </c:strRef>
          </c:cat>
          <c:val>
            <c:numRef>
              <c:f>'Prod vino graf'!$P$2:$P$12</c:f>
              <c:numCache>
                <c:formatCode>#,##0</c:formatCode>
                <c:ptCount val="11"/>
                <c:pt idx="0">
                  <c:v>271975643</c:v>
                </c:pt>
                <c:pt idx="1">
                  <c:v>129387043</c:v>
                </c:pt>
                <c:pt idx="2">
                  <c:v>102890828</c:v>
                </c:pt>
                <c:pt idx="3">
                  <c:v>80426102</c:v>
                </c:pt>
                <c:pt idx="4">
                  <c:v>51358394</c:v>
                </c:pt>
                <c:pt idx="5">
                  <c:v>67269256</c:v>
                </c:pt>
                <c:pt idx="6">
                  <c:v>46031659</c:v>
                </c:pt>
                <c:pt idx="7">
                  <c:v>21013623</c:v>
                </c:pt>
                <c:pt idx="8">
                  <c:v>26794792</c:v>
                </c:pt>
                <c:pt idx="9">
                  <c:v>21472255</c:v>
                </c:pt>
                <c:pt idx="10">
                  <c:v>69587110</c:v>
                </c:pt>
              </c:numCache>
            </c:numRef>
          </c:val>
          <c:extLst>
            <c:ext xmlns:c15="http://schemas.microsoft.com/office/drawing/2012/chart" uri="{02D57815-91ED-43cb-92C2-25804820EDAC}">
              <c15:datalabelsRange>
                <c15:f>'Prod vino graf'!$Q$2:$Q$12</c15:f>
                <c15:dlblRangeCache>
                  <c:ptCount val="11"/>
                  <c:pt idx="0">
                    <c:v>30,6%</c:v>
                  </c:pt>
                  <c:pt idx="1">
                    <c:v>14,6%</c:v>
                  </c:pt>
                  <c:pt idx="2">
                    <c:v>11,6%</c:v>
                  </c:pt>
                  <c:pt idx="3">
                    <c:v>9,1%</c:v>
                  </c:pt>
                  <c:pt idx="4">
                    <c:v>5,8%</c:v>
                  </c:pt>
                  <c:pt idx="5">
                    <c:v>7,6%</c:v>
                  </c:pt>
                  <c:pt idx="6">
                    <c:v>5,2%</c:v>
                  </c:pt>
                  <c:pt idx="7">
                    <c:v>2,4%</c:v>
                  </c:pt>
                  <c:pt idx="8">
                    <c:v>3,0%</c:v>
                  </c:pt>
                  <c:pt idx="9">
                    <c:v>2,4%</c:v>
                  </c:pt>
                  <c:pt idx="10">
                    <c:v>7,8%</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24.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graf'!$P$17:$P$40</c:f>
              <c:numCache>
                <c:formatCode>#,##0</c:formatCode>
                <c:ptCount val="24"/>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pt idx="23">
                  <c:v>8882067</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graf'!$Q$17:$Q$40</c:f>
              <c:numCache>
                <c:formatCode>#,##0</c:formatCode>
                <c:ptCount val="24"/>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pt idx="23">
                  <c:v>1219875</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graf'!$R$17:$R$40</c:f>
              <c:numCache>
                <c:formatCode>#,##0</c:formatCode>
                <c:ptCount val="24"/>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pt idx="23">
                  <c:v>235286</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(2)'!$C$4:$O$4</c:f>
              <c:numCache>
                <c:formatCode>#,##0</c:formatCode>
                <c:ptCount val="13"/>
                <c:pt idx="0">
                  <c:v>40765.9</c:v>
                </c:pt>
                <c:pt idx="1">
                  <c:v>38806.269999999997</c:v>
                </c:pt>
                <c:pt idx="2">
                  <c:v>40727.949999999997</c:v>
                </c:pt>
                <c:pt idx="3">
                  <c:v>38425.67</c:v>
                </c:pt>
                <c:pt idx="4">
                  <c:v>40836.949999999997</c:v>
                </c:pt>
                <c:pt idx="5">
                  <c:v>41521.93</c:v>
                </c:pt>
                <c:pt idx="6">
                  <c:v>42195.360000000001</c:v>
                </c:pt>
                <c:pt idx="7">
                  <c:v>44176.37</c:v>
                </c:pt>
                <c:pt idx="8">
                  <c:v>43211.01</c:v>
                </c:pt>
                <c:pt idx="9">
                  <c:v>42408.65</c:v>
                </c:pt>
                <c:pt idx="10">
                  <c:v>41155.97</c:v>
                </c:pt>
                <c:pt idx="11">
                  <c:v>41098.58</c:v>
                </c:pt>
                <c:pt idx="12">
                  <c:v>40204.730000000003</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(2)'!$C$5:$O$5</c:f>
              <c:numCache>
                <c:formatCode>#,##0</c:formatCode>
                <c:ptCount val="13"/>
                <c:pt idx="0">
                  <c:v>13283</c:v>
                </c:pt>
                <c:pt idx="1">
                  <c:v>9656.2000000000007</c:v>
                </c:pt>
                <c:pt idx="2">
                  <c:v>10040.5</c:v>
                </c:pt>
                <c:pt idx="3">
                  <c:v>10640.15</c:v>
                </c:pt>
                <c:pt idx="4">
                  <c:v>11431.95</c:v>
                </c:pt>
                <c:pt idx="5">
                  <c:v>11649.07</c:v>
                </c:pt>
                <c:pt idx="6">
                  <c:v>11925.19</c:v>
                </c:pt>
                <c:pt idx="7">
                  <c:v>12480.13</c:v>
                </c:pt>
                <c:pt idx="8">
                  <c:v>12242.78</c:v>
                </c:pt>
                <c:pt idx="9">
                  <c:v>12056.67</c:v>
                </c:pt>
                <c:pt idx="10">
                  <c:v>11702.929999999998</c:v>
                </c:pt>
                <c:pt idx="11">
                  <c:v>11843.75</c:v>
                </c:pt>
                <c:pt idx="12">
                  <c:v>11757.17</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(2)'!$C$6:$O$6</c:f>
              <c:numCache>
                <c:formatCode>#,##0</c:formatCode>
                <c:ptCount val="13"/>
                <c:pt idx="0">
                  <c:v>8733.4</c:v>
                </c:pt>
                <c:pt idx="1">
                  <c:v>12739.27</c:v>
                </c:pt>
                <c:pt idx="2">
                  <c:v>13082.29</c:v>
                </c:pt>
                <c:pt idx="3">
                  <c:v>10834.02</c:v>
                </c:pt>
                <c:pt idx="4">
                  <c:v>10970.36</c:v>
                </c:pt>
                <c:pt idx="5">
                  <c:v>10570.91</c:v>
                </c:pt>
                <c:pt idx="6">
                  <c:v>10693.92</c:v>
                </c:pt>
                <c:pt idx="7">
                  <c:v>11633.83</c:v>
                </c:pt>
                <c:pt idx="8">
                  <c:v>11698.3</c:v>
                </c:pt>
                <c:pt idx="9">
                  <c:v>11434.73</c:v>
                </c:pt>
                <c:pt idx="10">
                  <c:v>11297.15</c:v>
                </c:pt>
                <c:pt idx="11">
                  <c:v>11241.53</c:v>
                </c:pt>
                <c:pt idx="12">
                  <c:v>11124.33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(2)'!$C$7:$O$7</c:f>
              <c:numCache>
                <c:formatCode>#,##0</c:formatCode>
                <c:ptCount val="13"/>
                <c:pt idx="0">
                  <c:v>8862.2999999999993</c:v>
                </c:pt>
                <c:pt idx="1">
                  <c:v>11243.56</c:v>
                </c:pt>
                <c:pt idx="2">
                  <c:v>12159.06</c:v>
                </c:pt>
                <c:pt idx="3">
                  <c:v>13277.82</c:v>
                </c:pt>
                <c:pt idx="4">
                  <c:v>13922.32</c:v>
                </c:pt>
                <c:pt idx="5">
                  <c:v>14131.97</c:v>
                </c:pt>
                <c:pt idx="6">
                  <c:v>14392.98</c:v>
                </c:pt>
                <c:pt idx="7">
                  <c:v>15142.33</c:v>
                </c:pt>
                <c:pt idx="8">
                  <c:v>15172.99</c:v>
                </c:pt>
                <c:pt idx="9">
                  <c:v>14999.23</c:v>
                </c:pt>
                <c:pt idx="10">
                  <c:v>15161.98</c:v>
                </c:pt>
                <c:pt idx="11">
                  <c:v>15383.48</c:v>
                </c:pt>
                <c:pt idx="12">
                  <c:v>15222.18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(2)'!$C$8:$O$8</c:f>
              <c:numCache>
                <c:formatCode>#,##0</c:formatCode>
                <c:ptCount val="13"/>
                <c:pt idx="0">
                  <c:v>76.400000000000006</c:v>
                </c:pt>
                <c:pt idx="1">
                  <c:v>56.58</c:v>
                </c:pt>
                <c:pt idx="2">
                  <c:v>56.58</c:v>
                </c:pt>
                <c:pt idx="3">
                  <c:v>55.78</c:v>
                </c:pt>
                <c:pt idx="4">
                  <c:v>55.8</c:v>
                </c:pt>
                <c:pt idx="5">
                  <c:v>55.8</c:v>
                </c:pt>
                <c:pt idx="6">
                  <c:v>55.8</c:v>
                </c:pt>
                <c:pt idx="7">
                  <c:v>56.04</c:v>
                </c:pt>
                <c:pt idx="8">
                  <c:v>45.53</c:v>
                </c:pt>
                <c:pt idx="9">
                  <c:v>39.04</c:v>
                </c:pt>
                <c:pt idx="10">
                  <c:v>35.840000000000003</c:v>
                </c:pt>
                <c:pt idx="11">
                  <c:v>38.090000000000003</c:v>
                </c:pt>
                <c:pt idx="12">
                  <c:v>39.200000000000003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(2)'!$C$9:$O$9</c:f>
              <c:numCache>
                <c:formatCode>#,##0</c:formatCode>
                <c:ptCount val="13"/>
                <c:pt idx="0">
                  <c:v>1412.8</c:v>
                </c:pt>
                <c:pt idx="1">
                  <c:v>2597.9899999999998</c:v>
                </c:pt>
                <c:pt idx="2">
                  <c:v>2884.04</c:v>
                </c:pt>
                <c:pt idx="3">
                  <c:v>3306.82</c:v>
                </c:pt>
                <c:pt idx="4">
                  <c:v>3729.32</c:v>
                </c:pt>
                <c:pt idx="5">
                  <c:v>4012.45</c:v>
                </c:pt>
                <c:pt idx="6">
                  <c:v>4059.89</c:v>
                </c:pt>
                <c:pt idx="7">
                  <c:v>4195.8500000000004</c:v>
                </c:pt>
                <c:pt idx="8">
                  <c:v>4148.55</c:v>
                </c:pt>
                <c:pt idx="9">
                  <c:v>4090.53</c:v>
                </c:pt>
                <c:pt idx="10">
                  <c:v>4041.0400000000004</c:v>
                </c:pt>
                <c:pt idx="11">
                  <c:v>4143.6099999999997</c:v>
                </c:pt>
                <c:pt idx="12">
                  <c:v>4045.01</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(2)'!$C$10:$O$10</c:f>
              <c:numCache>
                <c:formatCode>#,##0</c:formatCode>
                <c:ptCount val="13"/>
                <c:pt idx="0">
                  <c:v>304.5</c:v>
                </c:pt>
                <c:pt idx="1">
                  <c:v>333.22</c:v>
                </c:pt>
                <c:pt idx="2">
                  <c:v>367.17</c:v>
                </c:pt>
                <c:pt idx="3">
                  <c:v>400.25</c:v>
                </c:pt>
                <c:pt idx="4">
                  <c:v>409.36</c:v>
                </c:pt>
                <c:pt idx="5">
                  <c:v>442.21</c:v>
                </c:pt>
                <c:pt idx="6">
                  <c:v>424.37</c:v>
                </c:pt>
                <c:pt idx="7">
                  <c:v>420.1</c:v>
                </c:pt>
                <c:pt idx="8">
                  <c:v>423.34</c:v>
                </c:pt>
                <c:pt idx="9">
                  <c:v>412.81</c:v>
                </c:pt>
                <c:pt idx="10">
                  <c:v>410.95999999999992</c:v>
                </c:pt>
                <c:pt idx="11">
                  <c:v>437.17</c:v>
                </c:pt>
                <c:pt idx="12">
                  <c:v>393.54</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(2)'!$C$11:$O$11</c:f>
              <c:numCache>
                <c:formatCode>#,##0</c:formatCode>
                <c:ptCount val="13"/>
                <c:pt idx="0">
                  <c:v>1719.3</c:v>
                </c:pt>
                <c:pt idx="1">
                  <c:v>779.3</c:v>
                </c:pt>
                <c:pt idx="2">
                  <c:v>846.31</c:v>
                </c:pt>
                <c:pt idx="3">
                  <c:v>929.71</c:v>
                </c:pt>
                <c:pt idx="4">
                  <c:v>958.98</c:v>
                </c:pt>
                <c:pt idx="5">
                  <c:v>920.91</c:v>
                </c:pt>
                <c:pt idx="6">
                  <c:v>902.5</c:v>
                </c:pt>
                <c:pt idx="7">
                  <c:v>968.1</c:v>
                </c:pt>
                <c:pt idx="8">
                  <c:v>958.77</c:v>
                </c:pt>
                <c:pt idx="9">
                  <c:v>849.37</c:v>
                </c:pt>
                <c:pt idx="10">
                  <c:v>818.76</c:v>
                </c:pt>
                <c:pt idx="11">
                  <c:v>798.91</c:v>
                </c:pt>
                <c:pt idx="12">
                  <c:v>740.81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(2)'!$C$12:$O$12</c:f>
              <c:numCache>
                <c:formatCode>#,##0</c:formatCode>
                <c:ptCount val="13"/>
                <c:pt idx="0">
                  <c:v>15042</c:v>
                </c:pt>
                <c:pt idx="1">
                  <c:v>3374.27</c:v>
                </c:pt>
                <c:pt idx="2">
                  <c:v>3868.29</c:v>
                </c:pt>
                <c:pt idx="3">
                  <c:v>5855.13</c:v>
                </c:pt>
                <c:pt idx="4">
                  <c:v>7079.16</c:v>
                </c:pt>
                <c:pt idx="5">
                  <c:v>7247.52</c:v>
                </c:pt>
                <c:pt idx="6">
                  <c:v>7338.68</c:v>
                </c:pt>
                <c:pt idx="7">
                  <c:v>7652.58</c:v>
                </c:pt>
                <c:pt idx="8">
                  <c:v>12520.57</c:v>
                </c:pt>
                <c:pt idx="9">
                  <c:v>9684.2000000000007</c:v>
                </c:pt>
                <c:pt idx="10">
                  <c:v>10056.119999999999</c:v>
                </c:pt>
                <c:pt idx="11">
                  <c:v>10236.540000000001</c:v>
                </c:pt>
                <c:pt idx="12">
                  <c:v>10319.379999999999</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(2)'!$C$13:$O$13</c:f>
              <c:numCache>
                <c:formatCode>#,##0</c:formatCode>
                <c:ptCount val="13"/>
                <c:pt idx="0">
                  <c:v>7283.7</c:v>
                </c:pt>
                <c:pt idx="1">
                  <c:v>8248.83</c:v>
                </c:pt>
                <c:pt idx="2">
                  <c:v>8826.7000000000007</c:v>
                </c:pt>
                <c:pt idx="3">
                  <c:v>9501.99</c:v>
                </c:pt>
                <c:pt idx="4">
                  <c:v>10040</c:v>
                </c:pt>
                <c:pt idx="5">
                  <c:v>10418.06</c:v>
                </c:pt>
                <c:pt idx="6">
                  <c:v>10732.48</c:v>
                </c:pt>
                <c:pt idx="7">
                  <c:v>11319.49</c:v>
                </c:pt>
                <c:pt idx="8">
                  <c:v>10860.86</c:v>
                </c:pt>
                <c:pt idx="9">
                  <c:v>10503.29</c:v>
                </c:pt>
                <c:pt idx="10">
                  <c:v>10249.56</c:v>
                </c:pt>
                <c:pt idx="11">
                  <c:v>10646.77</c:v>
                </c:pt>
                <c:pt idx="12">
                  <c:v>10732.12</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(2)'!$C$14:$O$14</c:f>
              <c:numCache>
                <c:formatCode>#,##0</c:formatCode>
                <c:ptCount val="13"/>
                <c:pt idx="0">
                  <c:v>3513</c:v>
                </c:pt>
                <c:pt idx="1">
                  <c:v>5390.71</c:v>
                </c:pt>
                <c:pt idx="2">
                  <c:v>6027.01</c:v>
                </c:pt>
                <c:pt idx="3">
                  <c:v>6886.77</c:v>
                </c:pt>
                <c:pt idx="4">
                  <c:v>7393.48</c:v>
                </c:pt>
                <c:pt idx="5">
                  <c:v>7744.63</c:v>
                </c:pt>
                <c:pt idx="6">
                  <c:v>7933.12</c:v>
                </c:pt>
                <c:pt idx="7">
                  <c:v>8432.24</c:v>
                </c:pt>
                <c:pt idx="8">
                  <c:v>8232.68</c:v>
                </c:pt>
                <c:pt idx="9">
                  <c:v>7994.35</c:v>
                </c:pt>
                <c:pt idx="10">
                  <c:v>7737.7099999999982</c:v>
                </c:pt>
                <c:pt idx="11">
                  <c:v>7668.49</c:v>
                </c:pt>
                <c:pt idx="12">
                  <c:v>7528.54</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(2)'!$C$15:$O$15</c:f>
              <c:numCache>
                <c:formatCode>#,##0</c:formatCode>
                <c:ptCount val="13"/>
                <c:pt idx="0">
                  <c:v>1177.3</c:v>
                </c:pt>
                <c:pt idx="1">
                  <c:v>1226.1600000000001</c:v>
                </c:pt>
                <c:pt idx="2">
                  <c:v>1320.77</c:v>
                </c:pt>
                <c:pt idx="3">
                  <c:v>1345.01</c:v>
                </c:pt>
                <c:pt idx="4">
                  <c:v>1450.96</c:v>
                </c:pt>
                <c:pt idx="5">
                  <c:v>1533.28</c:v>
                </c:pt>
                <c:pt idx="6">
                  <c:v>1591.26</c:v>
                </c:pt>
                <c:pt idx="7">
                  <c:v>1661.46</c:v>
                </c:pt>
                <c:pt idx="8">
                  <c:v>1671.84</c:v>
                </c:pt>
                <c:pt idx="9">
                  <c:v>1578.39</c:v>
                </c:pt>
                <c:pt idx="10">
                  <c:v>1578.34</c:v>
                </c:pt>
                <c:pt idx="11">
                  <c:v>1646.29</c:v>
                </c:pt>
                <c:pt idx="12">
                  <c:v>1684.55</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(2)'!$C$16:$O$16</c:f>
              <c:numCache>
                <c:formatCode>#,##0</c:formatCode>
                <c:ptCount val="13"/>
                <c:pt idx="0">
                  <c:v>15385.3</c:v>
                </c:pt>
                <c:pt idx="1">
                  <c:v>10264.540000000001</c:v>
                </c:pt>
                <c:pt idx="2">
                  <c:v>11318.29</c:v>
                </c:pt>
                <c:pt idx="3">
                  <c:v>15371.66</c:v>
                </c:pt>
                <c:pt idx="4">
                  <c:v>17667.59</c:v>
                </c:pt>
                <c:pt idx="5">
                  <c:v>18389.13</c:v>
                </c:pt>
                <c:pt idx="6">
                  <c:v>18116.150000000001</c:v>
                </c:pt>
                <c:pt idx="7">
                  <c:v>19453.919999999998</c:v>
                </c:pt>
                <c:pt idx="8">
                  <c:v>20730.900000000001</c:v>
                </c:pt>
                <c:pt idx="9">
                  <c:v>21324.67</c:v>
                </c:pt>
                <c:pt idx="10">
                  <c:v>21661.390000000029</c:v>
                </c:pt>
                <c:pt idx="11">
                  <c:v>22007.379999999997</c:v>
                </c:pt>
                <c:pt idx="12">
                  <c:v>22496.98</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1400996048"/>
        <c:axId val="-1400993296"/>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26.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comparativos'!$V$4:$V$74</c:f>
              <c:numCache>
                <c:formatCode>#,##0.0</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formatCode="General">
                  <c:v>35000</c:v>
                </c:pt>
                <c:pt idx="15" formatCode="General">
                  <c:v>36250</c:v>
                </c:pt>
                <c:pt idx="16" formatCode="General">
                  <c:v>37500</c:v>
                </c:pt>
                <c:pt idx="17" formatCode="General">
                  <c:v>33750</c:v>
                </c:pt>
                <c:pt idx="18" formatCode="General">
                  <c:v>25000</c:v>
                </c:pt>
                <c:pt idx="19" formatCode="General">
                  <c:v>27500</c:v>
                </c:pt>
                <c:pt idx="20" formatCode="General">
                  <c:v>25000</c:v>
                </c:pt>
                <c:pt idx="21" formatCode="General">
                  <c:v>26250</c:v>
                </c:pt>
                <c:pt idx="22" formatCode="General">
                  <c:v>25000</c:v>
                </c:pt>
                <c:pt idx="23" formatCode="General">
                  <c:v>30000</c:v>
                </c:pt>
                <c:pt idx="24" formatCode="General">
                  <c:v>27500</c:v>
                </c:pt>
                <c:pt idx="25" formatCode="General">
                  <c:v>27500</c:v>
                </c:pt>
                <c:pt idx="26" formatCode="General">
                  <c:v>26250</c:v>
                </c:pt>
                <c:pt idx="27" formatCode="General">
                  <c:v>27500</c:v>
                </c:pt>
                <c:pt idx="28" formatCode="General">
                  <c:v>25000</c:v>
                </c:pt>
                <c:pt idx="29" formatCode="General">
                  <c:v>25000</c:v>
                </c:pt>
                <c:pt idx="30" formatCode="General">
                  <c:v>25000</c:v>
                </c:pt>
                <c:pt idx="31" formatCode="General">
                  <c:v>25000</c:v>
                </c:pt>
                <c:pt idx="32" formatCode="General">
                  <c:v>25000</c:v>
                </c:pt>
                <c:pt idx="33" formatCode="General">
                  <c:v>25000</c:v>
                </c:pt>
                <c:pt idx="34" formatCode="General">
                  <c:v>23750</c:v>
                </c:pt>
                <c:pt idx="35" formatCode="General">
                  <c:v>23750</c:v>
                </c:pt>
                <c:pt idx="36" formatCode="General">
                  <c:v>23750</c:v>
                </c:pt>
                <c:pt idx="37" formatCode="General">
                  <c:v>25000</c:v>
                </c:pt>
                <c:pt idx="38" formatCode="General">
                  <c:v>25000</c:v>
                </c:pt>
                <c:pt idx="39" formatCode="General">
                  <c:v>23750</c:v>
                </c:pt>
                <c:pt idx="40" formatCode="General">
                  <c:v>28750</c:v>
                </c:pt>
                <c:pt idx="41" formatCode="General">
                  <c:v>28750</c:v>
                </c:pt>
                <c:pt idx="42" formatCode="General">
                  <c:v>27500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comparativos'!$W$4:$W$74</c:f>
              <c:numCache>
                <c:formatCode>#,##0.0</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formatCode="General">
                  <c:v>26036.5</c:v>
                </c:pt>
                <c:pt idx="15" formatCode="General">
                  <c:v>24378</c:v>
                </c:pt>
                <c:pt idx="16" formatCode="General">
                  <c:v>21549</c:v>
                </c:pt>
                <c:pt idx="17" formatCode="General">
                  <c:v>16574.2</c:v>
                </c:pt>
                <c:pt idx="18" formatCode="General">
                  <c:v>17075.5</c:v>
                </c:pt>
                <c:pt idx="19" formatCode="General">
                  <c:v>15981.2</c:v>
                </c:pt>
                <c:pt idx="20" formatCode="General">
                  <c:v>17237.2</c:v>
                </c:pt>
                <c:pt idx="21" formatCode="General">
                  <c:v>16241</c:v>
                </c:pt>
                <c:pt idx="22" formatCode="0">
                  <c:v>15749.8</c:v>
                </c:pt>
                <c:pt idx="23">
                  <c:v>13142</c:v>
                </c:pt>
                <c:pt idx="24">
                  <c:v>11341.8</c:v>
                </c:pt>
                <c:pt idx="25" formatCode="General">
                  <c:v>10455.5</c:v>
                </c:pt>
                <c:pt idx="26" formatCode="General">
                  <c:v>12008.2</c:v>
                </c:pt>
                <c:pt idx="27" formatCode="General">
                  <c:v>11260.3</c:v>
                </c:pt>
                <c:pt idx="28" formatCode="General">
                  <c:v>9868.7000000000007</c:v>
                </c:pt>
                <c:pt idx="29" formatCode="General">
                  <c:v>9904.4</c:v>
                </c:pt>
                <c:pt idx="30" formatCode="General">
                  <c:v>9776</c:v>
                </c:pt>
                <c:pt idx="31" formatCode="General">
                  <c:v>12340.8</c:v>
                </c:pt>
                <c:pt idx="32" formatCode="General">
                  <c:v>10155.6</c:v>
                </c:pt>
                <c:pt idx="33" formatCode="General">
                  <c:v>11188.7</c:v>
                </c:pt>
                <c:pt idx="34" formatCode="General">
                  <c:v>13103.5</c:v>
                </c:pt>
                <c:pt idx="35" formatCode="General">
                  <c:v>12589.6</c:v>
                </c:pt>
                <c:pt idx="36" formatCode="General">
                  <c:v>11803.6</c:v>
                </c:pt>
                <c:pt idx="37" formatCode="General">
                  <c:v>10964.8</c:v>
                </c:pt>
                <c:pt idx="38" formatCode="General">
                  <c:v>11447.4</c:v>
                </c:pt>
                <c:pt idx="39" formatCode="General">
                  <c:v>12079.4</c:v>
                </c:pt>
                <c:pt idx="40" formatCode="General">
                  <c:v>14715.9</c:v>
                </c:pt>
                <c:pt idx="41" formatCode="General">
                  <c:v>12508</c:v>
                </c:pt>
                <c:pt idx="42" formatCode="General">
                  <c:v>12922</c:v>
                </c:pt>
                <c:pt idx="43" formatCode="General">
                  <c:v>17821</c:v>
                </c:pt>
                <c:pt idx="44" formatCode="General">
                  <c:v>15522</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comparativos'!$X$4:$X$74</c:f>
              <c:numCache>
                <c:formatCode>#,##0.0</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formatCode="General">
                  <c:v>45000</c:v>
                </c:pt>
                <c:pt idx="15" formatCode="General">
                  <c:v>43750</c:v>
                </c:pt>
                <c:pt idx="16" formatCode="General">
                  <c:v>43750</c:v>
                </c:pt>
                <c:pt idx="17" formatCode="General">
                  <c:v>38750</c:v>
                </c:pt>
                <c:pt idx="18" formatCode="General">
                  <c:v>35000</c:v>
                </c:pt>
                <c:pt idx="19" formatCode="General">
                  <c:v>35000</c:v>
                </c:pt>
                <c:pt idx="20" formatCode="General">
                  <c:v>30625</c:v>
                </c:pt>
                <c:pt idx="21" formatCode="General">
                  <c:v>32500</c:v>
                </c:pt>
                <c:pt idx="22" formatCode="General">
                  <c:v>30000</c:v>
                </c:pt>
                <c:pt idx="23" formatCode="General">
                  <c:v>31250</c:v>
                </c:pt>
                <c:pt idx="24" formatCode="General">
                  <c:v>30000</c:v>
                </c:pt>
                <c:pt idx="25" formatCode="General">
                  <c:v>30000</c:v>
                </c:pt>
                <c:pt idx="26" formatCode="General">
                  <c:v>30000</c:v>
                </c:pt>
                <c:pt idx="27" formatCode="General">
                  <c:v>28750</c:v>
                </c:pt>
                <c:pt idx="28" formatCode="General">
                  <c:v>28750</c:v>
                </c:pt>
                <c:pt idx="29" formatCode="General">
                  <c:v>22500</c:v>
                </c:pt>
                <c:pt idx="30" formatCode="General">
                  <c:v>30000</c:v>
                </c:pt>
                <c:pt idx="31" formatCode="General">
                  <c:v>27500</c:v>
                </c:pt>
                <c:pt idx="32" formatCode="General">
                  <c:v>27500</c:v>
                </c:pt>
                <c:pt idx="33" formatCode="General">
                  <c:v>25000</c:v>
                </c:pt>
                <c:pt idx="34" formatCode="General">
                  <c:v>30000</c:v>
                </c:pt>
                <c:pt idx="35" formatCode="General">
                  <c:v>30000</c:v>
                </c:pt>
                <c:pt idx="36" formatCode="General">
                  <c:v>31250</c:v>
                </c:pt>
                <c:pt idx="37" formatCode="General">
                  <c:v>31250</c:v>
                </c:pt>
                <c:pt idx="38" formatCode="General">
                  <c:v>30000</c:v>
                </c:pt>
                <c:pt idx="39" formatCode="General">
                  <c:v>30000</c:v>
                </c:pt>
                <c:pt idx="40" formatCode="General">
                  <c:v>40000</c:v>
                </c:pt>
                <c:pt idx="41" formatCode="General">
                  <c:v>40000</c:v>
                </c:pt>
                <c:pt idx="42" formatCode="General">
                  <c:v>35000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comparativos'!$Y$4:$Y$74</c:f>
              <c:numCache>
                <c:formatCode>#,##0.0</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formatCode="General">
                  <c:v>16989.900000000001</c:v>
                </c:pt>
                <c:pt idx="15" formatCode="General">
                  <c:v>15691.7</c:v>
                </c:pt>
                <c:pt idx="16" formatCode="General">
                  <c:v>13418.5</c:v>
                </c:pt>
                <c:pt idx="17" formatCode="General">
                  <c:v>10940.1</c:v>
                </c:pt>
                <c:pt idx="18" formatCode="General">
                  <c:v>11494.6</c:v>
                </c:pt>
                <c:pt idx="19" formatCode="General">
                  <c:v>12682</c:v>
                </c:pt>
                <c:pt idx="20" formatCode="General">
                  <c:v>12669.5</c:v>
                </c:pt>
                <c:pt idx="21" formatCode="General">
                  <c:v>11843</c:v>
                </c:pt>
                <c:pt idx="22" formatCode="0">
                  <c:v>10835.7</c:v>
                </c:pt>
                <c:pt idx="23" formatCode="0">
                  <c:v>10658.1</c:v>
                </c:pt>
                <c:pt idx="24" formatCode="0">
                  <c:v>9681.6</c:v>
                </c:pt>
                <c:pt idx="25" formatCode="General">
                  <c:v>8767</c:v>
                </c:pt>
                <c:pt idx="26" formatCode="General">
                  <c:v>10086</c:v>
                </c:pt>
                <c:pt idx="27" formatCode="General">
                  <c:v>10623.4</c:v>
                </c:pt>
                <c:pt idx="28" formatCode="General">
                  <c:v>8526.7999999999993</c:v>
                </c:pt>
                <c:pt idx="29" formatCode="General">
                  <c:v>8096.9</c:v>
                </c:pt>
                <c:pt idx="30" formatCode="General">
                  <c:v>7651.5</c:v>
                </c:pt>
                <c:pt idx="31" formatCode="General">
                  <c:v>9096.9</c:v>
                </c:pt>
                <c:pt idx="32" formatCode="General">
                  <c:v>9119.4</c:v>
                </c:pt>
                <c:pt idx="33" formatCode="General">
                  <c:v>9168.1</c:v>
                </c:pt>
                <c:pt idx="34" formatCode="General">
                  <c:v>10006.200000000001</c:v>
                </c:pt>
                <c:pt idx="35" formatCode="General">
                  <c:v>10822.6</c:v>
                </c:pt>
                <c:pt idx="36" formatCode="General">
                  <c:v>7921.5</c:v>
                </c:pt>
                <c:pt idx="37" formatCode="General">
                  <c:v>13163.8</c:v>
                </c:pt>
                <c:pt idx="38" formatCode="General">
                  <c:v>12848.5</c:v>
                </c:pt>
                <c:pt idx="39" formatCode="General">
                  <c:v>11462.2</c:v>
                </c:pt>
                <c:pt idx="40" formatCode="General">
                  <c:v>11739.5</c:v>
                </c:pt>
                <c:pt idx="41" formatCode="General">
                  <c:v>14796.5</c:v>
                </c:pt>
                <c:pt idx="42" formatCode="General">
                  <c:v>15487.1</c:v>
                </c:pt>
                <c:pt idx="43" formatCode="General">
                  <c:v>14101.8</c:v>
                </c:pt>
                <c:pt idx="44" formatCode="General">
                  <c:v>12936.4</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export'!$R$10:$AK$10</c:f>
              <c:numCache>
                <c:formatCode>#,##0</c:formatCode>
                <c:ptCount val="20"/>
                <c:pt idx="0">
                  <c:v>158.48778799999999</c:v>
                </c:pt>
                <c:pt idx="1">
                  <c:v>175.49329445519999</c:v>
                </c:pt>
                <c:pt idx="2">
                  <c:v>192.93670056670001</c:v>
                </c:pt>
                <c:pt idx="3">
                  <c:v>233.3400807802</c:v>
                </c:pt>
                <c:pt idx="4">
                  <c:v>242.48022453990001</c:v>
                </c:pt>
                <c:pt idx="5">
                  <c:v>258.75041966539999</c:v>
                </c:pt>
                <c:pt idx="6">
                  <c:v>317.69890552209995</c:v>
                </c:pt>
                <c:pt idx="7">
                  <c:v>326.99190337199997</c:v>
                </c:pt>
                <c:pt idx="8">
                  <c:v>348.41301345569997</c:v>
                </c:pt>
                <c:pt idx="9">
                  <c:v>382.55308354490001</c:v>
                </c:pt>
                <c:pt idx="10">
                  <c:v>396.57615365309999</c:v>
                </c:pt>
                <c:pt idx="11">
                  <c:v>401.84123653259996</c:v>
                </c:pt>
                <c:pt idx="12">
                  <c:v>398.37695106059999</c:v>
                </c:pt>
                <c:pt idx="13">
                  <c:v>413.56919094929998</c:v>
                </c:pt>
                <c:pt idx="14">
                  <c:v>437.84699999999998</c:v>
                </c:pt>
                <c:pt idx="15">
                  <c:v>451.06700000000001</c:v>
                </c:pt>
                <c:pt idx="16">
                  <c:v>477.19299999999998</c:v>
                </c:pt>
                <c:pt idx="17">
                  <c:v>456.7</c:v>
                </c:pt>
                <c:pt idx="18">
                  <c:v>444.00099999999998</c:v>
                </c:pt>
                <c:pt idx="19">
                  <c:v>445.9</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export'!$R$11:$AK$11</c:f>
              <c:numCache>
                <c:formatCode>#,##0</c:formatCode>
                <c:ptCount val="20"/>
                <c:pt idx="0">
                  <c:v>453.87927200000001</c:v>
                </c:pt>
                <c:pt idx="1">
                  <c:v>471.66601617999999</c:v>
                </c:pt>
                <c:pt idx="2">
                  <c:v>524.11470127999996</c:v>
                </c:pt>
                <c:pt idx="3">
                  <c:v>650.14249059000008</c:v>
                </c:pt>
                <c:pt idx="4">
                  <c:v>696.04023954000002</c:v>
                </c:pt>
                <c:pt idx="5">
                  <c:v>772.21546238999997</c:v>
                </c:pt>
                <c:pt idx="6">
                  <c:v>1012.17846896</c:v>
                </c:pt>
                <c:pt idx="7">
                  <c:v>1095.4763609000001</c:v>
                </c:pt>
                <c:pt idx="8">
                  <c:v>1069.12207951</c:v>
                </c:pt>
                <c:pt idx="9">
                  <c:v>1186.4632452799999</c:v>
                </c:pt>
                <c:pt idx="10">
                  <c:v>1321.6412109100002</c:v>
                </c:pt>
                <c:pt idx="11">
                  <c:v>1337.7155418900002</c:v>
                </c:pt>
                <c:pt idx="12">
                  <c:v>1362.5547327000002</c:v>
                </c:pt>
                <c:pt idx="13">
                  <c:v>1422.0179057400001</c:v>
                </c:pt>
                <c:pt idx="14">
                  <c:v>1443.4</c:v>
                </c:pt>
                <c:pt idx="15">
                  <c:v>1427.481</c:v>
                </c:pt>
                <c:pt idx="16">
                  <c:v>1520.2370000000001</c:v>
                </c:pt>
                <c:pt idx="17">
                  <c:v>1507.3</c:v>
                </c:pt>
                <c:pt idx="18">
                  <c:v>1444.989</c:v>
                </c:pt>
                <c:pt idx="19">
                  <c:v>1394.1</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export'!$R$15:$AK$15</c:f>
              <c:numCache>
                <c:formatCode>#,##0</c:formatCode>
                <c:ptCount val="20"/>
                <c:pt idx="0">
                  <c:v>109.110247</c:v>
                </c:pt>
                <c:pt idx="1">
                  <c:v>118.40353100519999</c:v>
                </c:pt>
                <c:pt idx="2">
                  <c:v>149.88732758360001</c:v>
                </c:pt>
                <c:pt idx="3">
                  <c:v>188.22032426440001</c:v>
                </c:pt>
                <c:pt idx="4">
                  <c:v>131.14229065469999</c:v>
                </c:pt>
                <c:pt idx="5">
                  <c:v>161.83011181999998</c:v>
                </c:pt>
                <c:pt idx="6">
                  <c:v>233.30518985</c:v>
                </c:pt>
                <c:pt idx="7">
                  <c:v>208.40995900999999</c:v>
                </c:pt>
                <c:pt idx="8">
                  <c:v>289.61965530000003</c:v>
                </c:pt>
                <c:pt idx="9">
                  <c:v>290.92445788999999</c:v>
                </c:pt>
                <c:pt idx="10">
                  <c:v>210.15477798930002</c:v>
                </c:pt>
                <c:pt idx="11">
                  <c:v>290.69355034739999</c:v>
                </c:pt>
                <c:pt idx="12">
                  <c:v>410.26098474999998</c:v>
                </c:pt>
                <c:pt idx="13">
                  <c:v>329.41743557000001</c:v>
                </c:pt>
                <c:pt idx="14">
                  <c:v>385.04199999999997</c:v>
                </c:pt>
                <c:pt idx="15">
                  <c:v>401.93400000000003</c:v>
                </c:pt>
                <c:pt idx="16">
                  <c:v>393.92899999999997</c:v>
                </c:pt>
                <c:pt idx="17">
                  <c:v>319.5</c:v>
                </c:pt>
                <c:pt idx="18">
                  <c:v>360.04599999999999</c:v>
                </c:pt>
                <c:pt idx="19">
                  <c:v>339.8</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export'!$R$16:$AK$16</c:f>
              <c:numCache>
                <c:formatCode>#,##0</c:formatCode>
                <c:ptCount val="20"/>
                <c:pt idx="0">
                  <c:v>69.168778000000003</c:v>
                </c:pt>
                <c:pt idx="1">
                  <c:v>54.666370960000002</c:v>
                </c:pt>
                <c:pt idx="2">
                  <c:v>74.318585330000005</c:v>
                </c:pt>
                <c:pt idx="3">
                  <c:v>116.18971509000001</c:v>
                </c:pt>
                <c:pt idx="4">
                  <c:v>114.17217457</c:v>
                </c:pt>
                <c:pt idx="5">
                  <c:v>114.31705675000001</c:v>
                </c:pt>
                <c:pt idx="6">
                  <c:v>150.5098686</c:v>
                </c:pt>
                <c:pt idx="7">
                  <c:v>182.46038066</c:v>
                </c:pt>
                <c:pt idx="8">
                  <c:v>211.21099818000002</c:v>
                </c:pt>
                <c:pt idx="9">
                  <c:v>243.25538308</c:v>
                </c:pt>
                <c:pt idx="10">
                  <c:v>245.24177114</c:v>
                </c:pt>
                <c:pt idx="11">
                  <c:v>330.16294305999998</c:v>
                </c:pt>
                <c:pt idx="12">
                  <c:v>390.96416416000005</c:v>
                </c:pt>
                <c:pt idx="13">
                  <c:v>296.75839437000002</c:v>
                </c:pt>
                <c:pt idx="14">
                  <c:v>292.47399999999999</c:v>
                </c:pt>
                <c:pt idx="15">
                  <c:v>303.22699999999998</c:v>
                </c:pt>
                <c:pt idx="16">
                  <c:v>340.12900000000002</c:v>
                </c:pt>
                <c:pt idx="17">
                  <c:v>327.2</c:v>
                </c:pt>
                <c:pt idx="18">
                  <c:v>335.96699999999998</c:v>
                </c:pt>
                <c:pt idx="19">
                  <c:v>293.10000000000002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export'!$R$20:$AK$20</c:f>
              <c:numCache>
                <c:formatCode>#,##0</c:formatCode>
                <c:ptCount val="20"/>
                <c:pt idx="0">
                  <c:v>40.052982999999998</c:v>
                </c:pt>
                <c:pt idx="1">
                  <c:v>49.388238392700003</c:v>
                </c:pt>
                <c:pt idx="2">
                  <c:v>47.342706783399997</c:v>
                </c:pt>
                <c:pt idx="3">
                  <c:v>42.646569212499998</c:v>
                </c:pt>
                <c:pt idx="4">
                  <c:v>38.658926530000002</c:v>
                </c:pt>
                <c:pt idx="5">
                  <c:v>47.957571909999999</c:v>
                </c:pt>
                <c:pt idx="6">
                  <c:v>46.841828729999996</c:v>
                </c:pt>
                <c:pt idx="7">
                  <c:v>43.590714210000002</c:v>
                </c:pt>
                <c:pt idx="8">
                  <c:v>47.185891670000004</c:v>
                </c:pt>
                <c:pt idx="9">
                  <c:v>48.600438652000001</c:v>
                </c:pt>
                <c:pt idx="10">
                  <c:v>49.518246762000004</c:v>
                </c:pt>
                <c:pt idx="11">
                  <c:v>47.411845679999999</c:v>
                </c:pt>
                <c:pt idx="12">
                  <c:v>61.3923323</c:v>
                </c:pt>
                <c:pt idx="13">
                  <c:v>49.354199690000002</c:v>
                </c:pt>
                <c:pt idx="14">
                  <c:v>47.796999999999997</c:v>
                </c:pt>
                <c:pt idx="15">
                  <c:v>48.23</c:v>
                </c:pt>
                <c:pt idx="16">
                  <c:v>43.374000000000002</c:v>
                </c:pt>
                <c:pt idx="17">
                  <c:v>43.8</c:v>
                </c:pt>
                <c:pt idx="18">
                  <c:v>41.093000000000004</c:v>
                </c:pt>
                <c:pt idx="19">
                  <c:v>37.700000000000003</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export'!$R$21:$AK$21</c:f>
              <c:numCache>
                <c:formatCode>#,##0</c:formatCode>
                <c:ptCount val="20"/>
                <c:pt idx="0">
                  <c:v>61.564771999999998</c:v>
                </c:pt>
                <c:pt idx="1">
                  <c:v>70.012456389999997</c:v>
                </c:pt>
                <c:pt idx="2">
                  <c:v>65.760063479999999</c:v>
                </c:pt>
                <c:pt idx="3">
                  <c:v>63.218226420000001</c:v>
                </c:pt>
                <c:pt idx="4">
                  <c:v>58.501507850000003</c:v>
                </c:pt>
                <c:pt idx="5">
                  <c:v>66.993644709999998</c:v>
                </c:pt>
                <c:pt idx="6">
                  <c:v>78.070875520000001</c:v>
                </c:pt>
                <c:pt idx="7">
                  <c:v>78.936040340000005</c:v>
                </c:pt>
                <c:pt idx="8">
                  <c:v>82.32576641</c:v>
                </c:pt>
                <c:pt idx="9">
                  <c:v>90.073937659999999</c:v>
                </c:pt>
                <c:pt idx="10">
                  <c:v>98.660379769999992</c:v>
                </c:pt>
                <c:pt idx="11">
                  <c:v>93.425791289999992</c:v>
                </c:pt>
                <c:pt idx="12">
                  <c:v>98.948317870000011</c:v>
                </c:pt>
                <c:pt idx="13">
                  <c:v>98.224757839999995</c:v>
                </c:pt>
                <c:pt idx="14">
                  <c:v>89.888999999999996</c:v>
                </c:pt>
                <c:pt idx="15">
                  <c:v>92.328000000000003</c:v>
                </c:pt>
                <c:pt idx="16">
                  <c:v>87.179000000000002</c:v>
                </c:pt>
                <c:pt idx="17">
                  <c:v>90.2</c:v>
                </c:pt>
                <c:pt idx="18">
                  <c:v>87.796000000000006</c:v>
                </c:pt>
                <c:pt idx="19">
                  <c:v>79.8</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export'!$R$25:$AK$25</c:f>
              <c:numCache>
                <c:formatCode>#,##0</c:formatCode>
                <c:ptCount val="20"/>
                <c:pt idx="0">
                  <c:v>1.2912380000000001</c:v>
                </c:pt>
                <c:pt idx="1">
                  <c:v>0.78024550000000004</c:v>
                </c:pt>
                <c:pt idx="2">
                  <c:v>0.79339510000000002</c:v>
                </c:pt>
                <c:pt idx="3">
                  <c:v>1.1323433000000001</c:v>
                </c:pt>
                <c:pt idx="4">
                  <c:v>1.3746780000000001</c:v>
                </c:pt>
                <c:pt idx="5">
                  <c:v>1.5564555</c:v>
                </c:pt>
                <c:pt idx="6">
                  <c:v>1.9405427</c:v>
                </c:pt>
                <c:pt idx="7">
                  <c:v>2.7278942499999999</c:v>
                </c:pt>
                <c:pt idx="8">
                  <c:v>2.4381650000000001</c:v>
                </c:pt>
                <c:pt idx="9">
                  <c:v>3.3065371800000003</c:v>
                </c:pt>
                <c:pt idx="10">
                  <c:v>3.7969488</c:v>
                </c:pt>
                <c:pt idx="11">
                  <c:v>4.0014485999999998</c:v>
                </c:pt>
                <c:pt idx="12">
                  <c:v>3.4850324800000001</c:v>
                </c:pt>
                <c:pt idx="13">
                  <c:v>4.0899954695999998</c:v>
                </c:pt>
                <c:pt idx="14">
                  <c:v>4.3470000000000004</c:v>
                </c:pt>
                <c:pt idx="15">
                  <c:v>5.0970000000000004</c:v>
                </c:pt>
                <c:pt idx="16">
                  <c:v>5.444</c:v>
                </c:pt>
                <c:pt idx="17">
                  <c:v>4.5999999999999996</c:v>
                </c:pt>
                <c:pt idx="18">
                  <c:v>4.6079999999999997</c:v>
                </c:pt>
                <c:pt idx="19">
                  <c:v>3.5</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export'!$R$26:$AK$26</c:f>
              <c:numCache>
                <c:formatCode>#,##0</c:formatCode>
                <c:ptCount val="20"/>
                <c:pt idx="0">
                  <c:v>3.1876060000000002</c:v>
                </c:pt>
                <c:pt idx="1">
                  <c:v>2.0284767399999999</c:v>
                </c:pt>
                <c:pt idx="2">
                  <c:v>2.0935631699999999</c:v>
                </c:pt>
                <c:pt idx="3">
                  <c:v>3.0063805000000001</c:v>
                </c:pt>
                <c:pt idx="4">
                  <c:v>3.7762350599999999</c:v>
                </c:pt>
                <c:pt idx="5">
                  <c:v>4.5938774800000006</c:v>
                </c:pt>
                <c:pt idx="6">
                  <c:v>5.7537796200000004</c:v>
                </c:pt>
                <c:pt idx="7">
                  <c:v>9.8845079600000005</c:v>
                </c:pt>
                <c:pt idx="8">
                  <c:v>9.5663100600000011</c:v>
                </c:pt>
                <c:pt idx="9">
                  <c:v>12.871086029999999</c:v>
                </c:pt>
                <c:pt idx="10">
                  <c:v>14.653130470000001</c:v>
                </c:pt>
                <c:pt idx="11">
                  <c:v>15.92671947</c:v>
                </c:pt>
                <c:pt idx="12">
                  <c:v>14.577530269999999</c:v>
                </c:pt>
                <c:pt idx="13">
                  <c:v>17.259489590000001</c:v>
                </c:pt>
                <c:pt idx="14">
                  <c:v>17.762</c:v>
                </c:pt>
                <c:pt idx="15">
                  <c:v>20.472999999999999</c:v>
                </c:pt>
                <c:pt idx="16">
                  <c:v>21.908999999999999</c:v>
                </c:pt>
                <c:pt idx="17">
                  <c:v>19.2</c:v>
                </c:pt>
                <c:pt idx="18">
                  <c:v>18.536999999999999</c:v>
                </c:pt>
                <c:pt idx="19">
                  <c:v>14.7</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export'!$AH$28:$AK$29</c:f>
              <c:strCache>
                <c:ptCount val="4"/>
                <c:pt idx="0">
                  <c:v>2017</c:v>
                </c:pt>
                <c:pt idx="1">
                  <c:v>2018</c:v>
                </c:pt>
                <c:pt idx="2">
                  <c:v>2019</c:v>
                </c:pt>
                <c:pt idx="3">
                  <c:v>2020</c:v>
                </c:pt>
              </c:strCache>
            </c:strRef>
          </c:cat>
          <c:val>
            <c:numRef>
              <c:f>'Evol export'!$AH$30:$AK$30</c:f>
              <c:numCache>
                <c:formatCode>#,##0</c:formatCode>
                <c:ptCount val="4"/>
                <c:pt idx="0">
                  <c:v>19.600000000000001</c:v>
                </c:pt>
                <c:pt idx="1">
                  <c:v>20.100000000000001</c:v>
                </c:pt>
                <c:pt idx="2">
                  <c:v>18.007000000000001</c:v>
                </c:pt>
                <c:pt idx="3">
                  <c:v>22.4</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export'!$AH$28:$AK$29</c:f>
              <c:strCache>
                <c:ptCount val="4"/>
                <c:pt idx="0">
                  <c:v>2017</c:v>
                </c:pt>
                <c:pt idx="1">
                  <c:v>2018</c:v>
                </c:pt>
                <c:pt idx="2">
                  <c:v>2019</c:v>
                </c:pt>
                <c:pt idx="3">
                  <c:v>2020</c:v>
                </c:pt>
              </c:strCache>
            </c:strRef>
          </c:cat>
          <c:val>
            <c:numRef>
              <c:f>'Evol export'!$AH$31:$AK$31</c:f>
              <c:numCache>
                <c:formatCode>#,##0</c:formatCode>
                <c:ptCount val="4"/>
                <c:pt idx="0">
                  <c:v>36.9</c:v>
                </c:pt>
                <c:pt idx="1">
                  <c:v>39.700000000000003</c:v>
                </c:pt>
                <c:pt idx="2">
                  <c:v>33.814999999999998</c:v>
                </c:pt>
                <c:pt idx="3">
                  <c:v>41.5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2018</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2019</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2020</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2018</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2019</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2020</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2018</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2019</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2020</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precios'!$B$31</c:f>
              <c:strCache>
                <c:ptCount val="1"/>
                <c:pt idx="0">
                  <c:v>Val 2018</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2019</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2020</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35</xdr:row>
      <xdr:rowOff>171450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6953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2021</a:t>
          </a:r>
        </a:p>
        <a:p>
          <a:endParaRPr lang="es-CL" sz="1100" b="1"/>
        </a:p>
        <a:p>
          <a:pPr algn="just"/>
          <a:r>
            <a:rPr lang="es-CL" sz="1100" b="0"/>
            <a:t>En los primeros tres meses de 2021, las exportaciones totales de vino llegan a 198,7 millones de litros, por un total de USD 432,4 millones, lo que representa una disminución de 1,2% en volumen y aumento de 2,1% en valor en relación con el mismo</a:t>
          </a:r>
          <a:r>
            <a:rPr lang="es-CL" sz="1100" b="0" baseline="0"/>
            <a:t> periodo de 2020.</a:t>
          </a:r>
        </a:p>
        <a:p>
          <a:pPr algn="just"/>
          <a:endParaRPr lang="es-CL" sz="1100" b="0" baseline="0"/>
        </a:p>
        <a:p>
          <a:pPr algn="just"/>
          <a:r>
            <a:rPr lang="es-CL" sz="1100" b="0" baseline="0"/>
            <a:t>Las exportaciones de vino con denominación de origen llegan a 96,2 millones de litros, 7,8% inferior a lo exportado en el mismo periodo 2020, por un valor total de USD 326,0 millones. Con esto el precio medio de la categoría para este periodo llega a USD 3,39 / litro, 7,8% superior al precio medio registrado en el mismo periodo 2020.</a:t>
          </a:r>
        </a:p>
        <a:p>
          <a:pPr algn="just"/>
          <a:endParaRPr lang="es-CL" sz="1100" b="0" baseline="0"/>
        </a:p>
        <a:p>
          <a:pPr algn="just"/>
          <a:r>
            <a:rPr lang="es-CL" sz="1100" b="0"/>
            <a:t>Por su parte,</a:t>
          </a:r>
          <a:r>
            <a:rPr lang="es-CL" sz="1100" b="0" baseline="0"/>
            <a:t> de vino a granel se exportaron 87,3 millones de litros por un monto total de USD 77,5 millones, entre enero y marzo de 2021. Estas exportaciones representan un alza de 4,5% en volumen y 8,0% en valor respecto de igual periodo del año anterior.</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En este mismo periodo de 2021, los vinos espumosos registran un alza de 4,1% en volumen y 0,7% en valor, respecto del año 2020, llegando a 737 mil litros, por un valor de USD 3 millones.</a:t>
          </a:r>
        </a:p>
        <a:p>
          <a:endParaRPr lang="es-CL" sz="1100" b="0" baseline="0">
            <a:solidFill>
              <a:schemeClr val="dk1"/>
            </a:solidFill>
            <a:effectLst/>
            <a:latin typeface="+mn-lt"/>
            <a:ea typeface="+mn-ea"/>
            <a:cs typeface="+mn-cs"/>
          </a:endParaRPr>
        </a:p>
        <a:p>
          <a:r>
            <a:rPr lang="es-CL" sz="1100" b="1" baseline="0">
              <a:solidFill>
                <a:schemeClr val="dk1"/>
              </a:solidFill>
              <a:effectLst/>
              <a:latin typeface="+mn-lt"/>
              <a:ea typeface="+mn-ea"/>
              <a:cs typeface="+mn-cs"/>
            </a:rPr>
            <a:t>2. Informe de existencias 2021</a:t>
          </a:r>
        </a:p>
        <a:p>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El Servicio Agrícola y Ganadero publicó en su página web el informe final de existencias de vinos al 31 de diciembre 2020.</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De acuerdo con este informe el stock de vinos total alcanzó 1.200,7 millones de litros, considerando los vinos con denominación de origen (86,8%), los vinos sin denominación de origen (12,1%), vinos elaborados con uva de mesa (1,1%).</a:t>
          </a:r>
          <a:endParaRPr lang="es-CL" sz="1100" b="0">
            <a:solidFill>
              <a:schemeClr val="dk1"/>
            </a:solidFill>
            <a:effectLst/>
            <a:latin typeface="+mn-lt"/>
            <a:ea typeface="+mn-ea"/>
            <a:cs typeface="+mn-cs"/>
          </a:endParaRPr>
        </a:p>
        <a:p>
          <a:endParaRPr lang="es-CL" sz="1100" b="0" baseline="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workbookViewId="0"/>
  </sheetViews>
  <sheetFormatPr baseColWidth="10" defaultColWidth="11.42578125" defaultRowHeight="15" x14ac:dyDescent="0.25"/>
  <sheetData>
    <row r="16" spans="4:4" ht="31.5" x14ac:dyDescent="0.5">
      <c r="D16" s="1" t="s">
        <v>0</v>
      </c>
    </row>
    <row r="36" spans="4:4" s="36" customFormat="1" x14ac:dyDescent="0.25"/>
    <row r="42" spans="4:4" ht="18.75" x14ac:dyDescent="0.3">
      <c r="D42" s="2" t="s">
        <v>350</v>
      </c>
    </row>
  </sheetData>
  <phoneticPr fontId="60" type="noConversion"/>
  <pageMargins left="0.7" right="0.7" top="0.75" bottom="0.75" header="0.3" footer="0.3"/>
  <pageSetup paperSize="126"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X1:AK30"/>
  <sheetViews>
    <sheetView workbookViewId="0"/>
  </sheetViews>
  <sheetFormatPr baseColWidth="10" defaultColWidth="11.42578125" defaultRowHeight="15" x14ac:dyDescent="0.25"/>
  <cols>
    <col min="8" max="23" width="6" customWidth="1"/>
    <col min="24" max="24" width="6" style="13" customWidth="1"/>
    <col min="25" max="25" width="5.42578125" style="13" bestFit="1" customWidth="1"/>
    <col min="26" max="37" width="6.140625" style="13" bestFit="1" customWidth="1"/>
  </cols>
  <sheetData>
    <row r="1" spans="24:37" x14ac:dyDescent="0.25">
      <c r="X1" s="41"/>
      <c r="Y1" s="41"/>
      <c r="Z1" s="41" t="s">
        <v>204</v>
      </c>
      <c r="AA1" s="41" t="s">
        <v>205</v>
      </c>
      <c r="AB1" s="41" t="s">
        <v>206</v>
      </c>
      <c r="AC1" s="41" t="s">
        <v>207</v>
      </c>
      <c r="AD1" s="41" t="s">
        <v>208</v>
      </c>
      <c r="AE1" s="41" t="s">
        <v>209</v>
      </c>
      <c r="AF1" s="41" t="s">
        <v>210</v>
      </c>
      <c r="AG1" s="41" t="s">
        <v>211</v>
      </c>
      <c r="AH1" s="41" t="s">
        <v>212</v>
      </c>
      <c r="AI1" s="41" t="s">
        <v>213</v>
      </c>
      <c r="AJ1" s="41" t="s">
        <v>214</v>
      </c>
      <c r="AK1" s="41" t="s">
        <v>215</v>
      </c>
    </row>
    <row r="2" spans="24:37" x14ac:dyDescent="0.25">
      <c r="X2" s="41" t="s">
        <v>216</v>
      </c>
      <c r="Y2" s="41">
        <v>2015</v>
      </c>
      <c r="Z2" s="42">
        <v>34.904873070000001</v>
      </c>
      <c r="AA2" s="42">
        <v>25.382726150000014</v>
      </c>
      <c r="AB2" s="43">
        <v>29.098884030000015</v>
      </c>
      <c r="AC2" s="43">
        <v>37.928668630000033</v>
      </c>
      <c r="AD2" s="43">
        <v>32.560458390000015</v>
      </c>
      <c r="AE2" s="43">
        <v>37.245211599999998</v>
      </c>
      <c r="AF2" s="43">
        <v>46.664839749999999</v>
      </c>
      <c r="AG2" s="43">
        <v>38.240639300000012</v>
      </c>
      <c r="AH2" s="43">
        <v>38.339363470000031</v>
      </c>
      <c r="AI2" s="43">
        <v>42.346817799999997</v>
      </c>
      <c r="AJ2" s="43">
        <v>38.895984280000015</v>
      </c>
      <c r="AK2" s="43">
        <v>36.147308560000042</v>
      </c>
    </row>
    <row r="3" spans="24:37" x14ac:dyDescent="0.25">
      <c r="X3" s="41" t="s">
        <v>216</v>
      </c>
      <c r="Y3" s="41">
        <v>2016</v>
      </c>
      <c r="Z3" s="43">
        <v>34.801410075999996</v>
      </c>
      <c r="AA3" s="43">
        <v>26.140552266</v>
      </c>
      <c r="AB3" s="43">
        <v>32.888241957699996</v>
      </c>
      <c r="AC3" s="43">
        <v>35.9801589534</v>
      </c>
      <c r="AD3" s="43">
        <v>42.5120744305</v>
      </c>
      <c r="AE3" s="43">
        <v>38.111397738200004</v>
      </c>
      <c r="AF3" s="43">
        <v>42.937277578</v>
      </c>
      <c r="AG3" s="43">
        <v>41.387071516999995</v>
      </c>
      <c r="AH3" s="43">
        <v>37.850101860000002</v>
      </c>
      <c r="AI3" s="43">
        <v>39.7293095725</v>
      </c>
      <c r="AJ3" s="43">
        <v>41.125384937999996</v>
      </c>
      <c r="AK3" s="43">
        <v>37.6041943492</v>
      </c>
    </row>
    <row r="4" spans="24:37" x14ac:dyDescent="0.25">
      <c r="X4" s="41" t="s">
        <v>216</v>
      </c>
      <c r="Y4" s="41">
        <v>2017</v>
      </c>
      <c r="Z4" s="43">
        <v>41.430986299999994</v>
      </c>
      <c r="AA4" s="43">
        <v>26.5902872572</v>
      </c>
      <c r="AB4" s="43">
        <v>34.837152175999996</v>
      </c>
      <c r="AC4" s="43">
        <v>34.6453459401</v>
      </c>
      <c r="AD4" s="43">
        <v>44.328769652000005</v>
      </c>
      <c r="AE4" s="43">
        <v>37.6972178141</v>
      </c>
      <c r="AF4" s="43">
        <v>44.722713240000004</v>
      </c>
      <c r="AG4" s="43">
        <v>45.201829379000003</v>
      </c>
      <c r="AH4" s="43">
        <v>39.950192773999994</v>
      </c>
      <c r="AI4" s="43">
        <v>45.723674291000002</v>
      </c>
      <c r="AJ4" s="43">
        <v>45.345576005300003</v>
      </c>
      <c r="AK4" s="43">
        <v>36.719468314000004</v>
      </c>
    </row>
    <row r="5" spans="24:37" x14ac:dyDescent="0.25">
      <c r="X5" s="41" t="s">
        <v>216</v>
      </c>
      <c r="Y5" s="41">
        <v>2018</v>
      </c>
      <c r="Z5" s="43">
        <v>41</v>
      </c>
      <c r="AA5" s="43">
        <v>28.1</v>
      </c>
      <c r="AB5" s="43">
        <v>33</v>
      </c>
      <c r="AC5" s="43">
        <v>35.9</v>
      </c>
      <c r="AD5" s="43">
        <v>38.4</v>
      </c>
      <c r="AE5" s="43">
        <v>37.9</v>
      </c>
      <c r="AF5" s="43">
        <v>42.2</v>
      </c>
      <c r="AG5" s="43">
        <v>46.5</v>
      </c>
      <c r="AH5" s="43">
        <v>29</v>
      </c>
      <c r="AI5" s="43">
        <v>46.1</v>
      </c>
      <c r="AJ5" s="43">
        <v>43.903376000000002</v>
      </c>
      <c r="AK5" s="37">
        <v>34.816315000000003</v>
      </c>
    </row>
    <row r="6" spans="24:37" x14ac:dyDescent="0.25">
      <c r="X6" s="41" t="s">
        <v>216</v>
      </c>
      <c r="Y6" s="41">
        <v>2019</v>
      </c>
      <c r="Z6" s="43">
        <v>42.109850903099989</v>
      </c>
      <c r="AA6" s="43">
        <v>25.172279372000009</v>
      </c>
      <c r="AB6" s="43">
        <v>33.305171635999997</v>
      </c>
      <c r="AC6" s="43">
        <v>36.379859439000008</v>
      </c>
      <c r="AD6" s="43">
        <v>43.183317500299999</v>
      </c>
      <c r="AE6" s="43">
        <v>35.531951164600002</v>
      </c>
      <c r="AF6" s="43">
        <v>41.6</v>
      </c>
      <c r="AG6" s="43">
        <v>40.299999999999997</v>
      </c>
      <c r="AH6" s="43">
        <v>35.200000000000003</v>
      </c>
      <c r="AI6" s="43">
        <v>38.700000000000003</v>
      </c>
      <c r="AJ6" s="43">
        <v>35.9</v>
      </c>
      <c r="AK6" s="37">
        <v>36.5</v>
      </c>
    </row>
    <row r="7" spans="24:37" s="36" customFormat="1" x14ac:dyDescent="0.25">
      <c r="X7" s="41" t="s">
        <v>216</v>
      </c>
      <c r="Y7" s="41">
        <v>2020</v>
      </c>
      <c r="Z7" s="43">
        <v>46.3</v>
      </c>
      <c r="AA7" s="43">
        <v>27.1</v>
      </c>
      <c r="AB7" s="43">
        <v>31</v>
      </c>
      <c r="AC7" s="43">
        <v>31.3</v>
      </c>
      <c r="AD7" s="43">
        <v>35.299999999999997</v>
      </c>
      <c r="AE7" s="43">
        <v>36.9</v>
      </c>
      <c r="AF7" s="43">
        <v>40.299999999999997</v>
      </c>
      <c r="AG7" s="43">
        <v>45.9</v>
      </c>
      <c r="AH7" s="43">
        <v>42.2</v>
      </c>
      <c r="AI7" s="43">
        <v>38.6</v>
      </c>
      <c r="AJ7" s="43">
        <v>41</v>
      </c>
      <c r="AK7" s="37">
        <v>30.2</v>
      </c>
    </row>
    <row r="8" spans="24:37" x14ac:dyDescent="0.25">
      <c r="X8" s="41" t="s">
        <v>216</v>
      </c>
      <c r="Y8" s="41">
        <v>2021</v>
      </c>
      <c r="Z8" s="43">
        <v>36.200000000000003</v>
      </c>
      <c r="AA8" s="43">
        <v>27.6</v>
      </c>
      <c r="AB8" s="43">
        <v>33.5</v>
      </c>
      <c r="AC8" s="43"/>
      <c r="AD8" s="43"/>
      <c r="AE8" s="43"/>
      <c r="AF8" s="43"/>
      <c r="AG8" s="43"/>
      <c r="AH8" s="43"/>
      <c r="AI8" s="43"/>
      <c r="AJ8" s="43"/>
      <c r="AK8" s="37"/>
    </row>
    <row r="10" spans="24:37" x14ac:dyDescent="0.25">
      <c r="X10" s="41" t="s">
        <v>107</v>
      </c>
      <c r="Y10" s="41">
        <v>2015</v>
      </c>
      <c r="Z10" s="42">
        <v>123.25140430999902</v>
      </c>
      <c r="AA10" s="42">
        <v>83.256938870000084</v>
      </c>
      <c r="AB10" s="43">
        <v>97.751259049999589</v>
      </c>
      <c r="AC10" s="43">
        <v>120.0889139099995</v>
      </c>
      <c r="AD10" s="43">
        <v>106.12081145999993</v>
      </c>
      <c r="AE10" s="43">
        <v>118.89505177999959</v>
      </c>
      <c r="AF10" s="43">
        <v>152.47313661999991</v>
      </c>
      <c r="AG10" s="43">
        <v>121.47650334999949</v>
      </c>
      <c r="AH10" s="43">
        <v>142.14494153999883</v>
      </c>
      <c r="AI10" s="43">
        <v>137.05217028999925</v>
      </c>
      <c r="AJ10" s="43">
        <v>124.26419888999962</v>
      </c>
      <c r="AK10" s="43">
        <v>116.6003042199997</v>
      </c>
    </row>
    <row r="11" spans="24:37" x14ac:dyDescent="0.25">
      <c r="X11" s="41" t="s">
        <v>107</v>
      </c>
      <c r="Y11" s="41">
        <v>2016</v>
      </c>
      <c r="Z11" s="43">
        <v>112.48470791</v>
      </c>
      <c r="AA11" s="43">
        <v>79.543988720000002</v>
      </c>
      <c r="AB11" s="43">
        <v>102.96589181</v>
      </c>
      <c r="AC11" s="43">
        <v>112.81199322000001</v>
      </c>
      <c r="AD11" s="43">
        <v>134.05393566999987</v>
      </c>
      <c r="AE11" s="43">
        <v>117.32233557000002</v>
      </c>
      <c r="AF11" s="43">
        <v>137.58070494000023</v>
      </c>
      <c r="AG11" s="43">
        <v>134.1769355600002</v>
      </c>
      <c r="AH11" s="43">
        <v>118.92014871000011</v>
      </c>
      <c r="AI11" s="43">
        <v>125.01281818999996</v>
      </c>
      <c r="AJ11" s="43">
        <v>130.12666156000009</v>
      </c>
      <c r="AK11" s="43">
        <v>122.48152439999986</v>
      </c>
    </row>
    <row r="12" spans="24:37" x14ac:dyDescent="0.25">
      <c r="X12" s="41" t="s">
        <v>107</v>
      </c>
      <c r="Y12" s="41">
        <v>2017</v>
      </c>
      <c r="Z12" s="43">
        <v>129.07611224999999</v>
      </c>
      <c r="AA12" s="43">
        <v>86.463323619999969</v>
      </c>
      <c r="AB12" s="43">
        <v>109.21013975000001</v>
      </c>
      <c r="AC12" s="43">
        <v>104.72312508</v>
      </c>
      <c r="AD12" s="43">
        <v>134.77716662</v>
      </c>
      <c r="AE12" s="43">
        <v>115.48450059999999</v>
      </c>
      <c r="AF12" s="43">
        <v>145.91260536000001</v>
      </c>
      <c r="AG12" s="43">
        <v>151.76711933999999</v>
      </c>
      <c r="AH12" s="43">
        <v>127.22659048999999</v>
      </c>
      <c r="AI12" s="43">
        <v>149.92767350999998</v>
      </c>
      <c r="AJ12" s="43">
        <v>148.21174729000001</v>
      </c>
      <c r="AK12" s="43">
        <v>117.457036</v>
      </c>
    </row>
    <row r="13" spans="24:37" x14ac:dyDescent="0.25">
      <c r="X13" s="41" t="s">
        <v>107</v>
      </c>
      <c r="Y13" s="41">
        <v>2018</v>
      </c>
      <c r="Z13" s="43">
        <v>135.30000000000001</v>
      </c>
      <c r="AA13" s="43">
        <v>96.2</v>
      </c>
      <c r="AB13" s="43">
        <v>111.1</v>
      </c>
      <c r="AC13" s="43">
        <v>119.7</v>
      </c>
      <c r="AD13" s="43">
        <v>125.7</v>
      </c>
      <c r="AE13" s="43">
        <v>121.4</v>
      </c>
      <c r="AF13" s="43">
        <v>144.4</v>
      </c>
      <c r="AG13" s="43">
        <v>162.80000000000001</v>
      </c>
      <c r="AH13" s="43">
        <v>92.9</v>
      </c>
      <c r="AI13" s="43">
        <v>148</v>
      </c>
      <c r="AJ13" s="43">
        <v>138.99379400000001</v>
      </c>
      <c r="AK13" s="37">
        <v>111.870785</v>
      </c>
    </row>
    <row r="14" spans="24:37" x14ac:dyDescent="0.25">
      <c r="X14" s="41" t="s">
        <v>107</v>
      </c>
      <c r="Y14" s="41">
        <v>2019</v>
      </c>
      <c r="Z14" s="43">
        <v>137.22759253000007</v>
      </c>
      <c r="AA14" s="43">
        <v>80.893906529999995</v>
      </c>
      <c r="AB14" s="43">
        <v>106.44436442</v>
      </c>
      <c r="AC14" s="43">
        <v>118.04454454</v>
      </c>
      <c r="AD14" s="43">
        <v>139.46123553999996</v>
      </c>
      <c r="AE14" s="43">
        <v>119.97246115999991</v>
      </c>
      <c r="AF14" s="43">
        <v>147.80000000000001</v>
      </c>
      <c r="AG14" s="43">
        <v>133.5</v>
      </c>
      <c r="AH14" s="43">
        <v>106.8</v>
      </c>
      <c r="AI14" s="43">
        <v>119.4</v>
      </c>
      <c r="AJ14" s="43">
        <v>113.1</v>
      </c>
      <c r="AK14" s="37">
        <v>122</v>
      </c>
    </row>
    <row r="15" spans="24:37" x14ac:dyDescent="0.25">
      <c r="X15" s="41" t="s">
        <v>107</v>
      </c>
      <c r="Y15" s="41">
        <v>2020</v>
      </c>
      <c r="Z15" s="43">
        <v>148.4</v>
      </c>
      <c r="AA15" s="43">
        <v>86.1</v>
      </c>
      <c r="AB15" s="43">
        <v>92.9</v>
      </c>
      <c r="AC15" s="43">
        <v>92.6</v>
      </c>
      <c r="AD15" s="43">
        <v>109.1</v>
      </c>
      <c r="AE15" s="43">
        <v>109.4</v>
      </c>
      <c r="AF15" s="43">
        <v>129.80000000000001</v>
      </c>
      <c r="AG15" s="43">
        <v>151.1</v>
      </c>
      <c r="AH15" s="43">
        <v>129.9</v>
      </c>
      <c r="AI15" s="43">
        <v>121</v>
      </c>
      <c r="AJ15" s="43">
        <v>130.9</v>
      </c>
      <c r="AK15" s="37">
        <v>92.7</v>
      </c>
    </row>
    <row r="16" spans="24:37" x14ac:dyDescent="0.25">
      <c r="X16" s="41" t="s">
        <v>107</v>
      </c>
      <c r="Y16" s="41">
        <v>2021</v>
      </c>
      <c r="Z16" s="41">
        <v>124</v>
      </c>
      <c r="AA16" s="41">
        <v>99.8</v>
      </c>
      <c r="AB16" s="41">
        <v>113.4</v>
      </c>
      <c r="AC16" s="41"/>
      <c r="AD16" s="41"/>
      <c r="AE16" s="41"/>
      <c r="AF16" s="41"/>
      <c r="AG16" s="41"/>
      <c r="AH16" s="41"/>
      <c r="AI16" s="42"/>
      <c r="AJ16" s="42"/>
      <c r="AK16" s="41"/>
    </row>
    <row r="18" spans="24:37" x14ac:dyDescent="0.25">
      <c r="X18" s="41" t="s">
        <v>217</v>
      </c>
      <c r="Y18" s="41"/>
      <c r="AA18" s="41"/>
      <c r="AB18" s="41"/>
      <c r="AC18" s="41"/>
      <c r="AD18" s="41"/>
      <c r="AE18" s="41"/>
      <c r="AF18" s="41"/>
      <c r="AG18" s="41"/>
      <c r="AH18" s="41"/>
      <c r="AI18" s="42"/>
      <c r="AJ18" s="42"/>
      <c r="AK18" s="41"/>
    </row>
    <row r="19" spans="24:37" x14ac:dyDescent="0.25">
      <c r="X19" s="42"/>
      <c r="Y19" s="41"/>
      <c r="Z19" s="41" t="s">
        <v>204</v>
      </c>
      <c r="AA19" s="41" t="s">
        <v>205</v>
      </c>
      <c r="AB19" s="41" t="s">
        <v>206</v>
      </c>
      <c r="AC19" s="41" t="s">
        <v>207</v>
      </c>
      <c r="AD19" s="41" t="s">
        <v>208</v>
      </c>
      <c r="AE19" s="41" t="s">
        <v>209</v>
      </c>
      <c r="AF19" s="41" t="s">
        <v>210</v>
      </c>
      <c r="AG19" s="41" t="s">
        <v>211</v>
      </c>
      <c r="AH19" s="41" t="s">
        <v>212</v>
      </c>
      <c r="AI19" s="41" t="s">
        <v>213</v>
      </c>
      <c r="AJ19" s="41" t="s">
        <v>214</v>
      </c>
      <c r="AK19" s="41" t="s">
        <v>215</v>
      </c>
    </row>
    <row r="20" spans="24:37" x14ac:dyDescent="0.25">
      <c r="X20" s="44"/>
      <c r="Y20" s="41">
        <v>2015</v>
      </c>
      <c r="Z20" s="44">
        <v>3.5310658217500004</v>
      </c>
      <c r="AA20" s="44">
        <v>3.2800629206646521</v>
      </c>
      <c r="AB20" s="45">
        <v>3.3592786221362023</v>
      </c>
      <c r="AC20" s="45">
        <v>3.1661779400032528</v>
      </c>
      <c r="AD20" s="45">
        <v>3.2591927972547157</v>
      </c>
      <c r="AE20" s="45">
        <v>3.1922238234780118</v>
      </c>
      <c r="AF20" s="45">
        <v>3.2674094122438277</v>
      </c>
      <c r="AG20" s="45">
        <v>3.176633695817932</v>
      </c>
      <c r="AH20" s="45">
        <v>3.7075456834651175</v>
      </c>
      <c r="AI20" s="45">
        <v>3.2364219417214217</v>
      </c>
      <c r="AJ20" s="45">
        <v>3.1947822169882771</v>
      </c>
      <c r="AK20" s="45">
        <v>3.2256980910890691</v>
      </c>
    </row>
    <row r="21" spans="24:37" s="36" customFormat="1" x14ac:dyDescent="0.25">
      <c r="X21" s="46"/>
      <c r="Y21" s="41">
        <v>2016</v>
      </c>
      <c r="Z21" s="45">
        <v>3.2321882264067376</v>
      </c>
      <c r="AA21" s="45">
        <v>3.042934514564934</v>
      </c>
      <c r="AB21" s="45">
        <v>3.1307812665216965</v>
      </c>
      <c r="AC21" s="45">
        <v>3.1353945202440432</v>
      </c>
      <c r="AD21" s="45">
        <v>3.1533143810508522</v>
      </c>
      <c r="AE21" s="45">
        <v>3.0784054779603354</v>
      </c>
      <c r="AF21" s="45">
        <v>3.2042251558699935</v>
      </c>
      <c r="AG21" s="45">
        <v>3.2420012009036734</v>
      </c>
      <c r="AH21" s="45">
        <v>3.1418712993128017</v>
      </c>
      <c r="AI21" s="45">
        <v>3.1466144147778459</v>
      </c>
      <c r="AJ21" s="45">
        <v>3.1641445242683335</v>
      </c>
      <c r="AK21" s="45">
        <v>3.2571240128856944</v>
      </c>
    </row>
    <row r="22" spans="24:37" x14ac:dyDescent="0.25">
      <c r="X22" s="39"/>
      <c r="Y22" s="41">
        <v>2017</v>
      </c>
      <c r="Z22" s="45">
        <v>3.1154486961851551</v>
      </c>
      <c r="AA22" s="45">
        <v>3.2516882117017301</v>
      </c>
      <c r="AB22" s="45">
        <v>3.1348756407602409</v>
      </c>
      <c r="AC22" s="45">
        <v>3.0227184124834787</v>
      </c>
      <c r="AD22" s="45">
        <v>3.0403994443802298</v>
      </c>
      <c r="AE22" s="45">
        <v>3.0634754312506582</v>
      </c>
      <c r="AF22" s="45">
        <v>3.2626062863622449</v>
      </c>
      <c r="AG22" s="45">
        <v>3.3575437415926443</v>
      </c>
      <c r="AH22" s="45">
        <v>3.1846302021551294</v>
      </c>
      <c r="AI22" s="45">
        <v>3.278994434170198</v>
      </c>
      <c r="AJ22" s="43">
        <v>3.2684940924044494</v>
      </c>
      <c r="AK22" s="45">
        <v>3.1987673404088275</v>
      </c>
    </row>
    <row r="23" spans="24:37" x14ac:dyDescent="0.25">
      <c r="X23" s="40"/>
      <c r="Y23" s="41">
        <v>2018</v>
      </c>
      <c r="Z23" s="45">
        <v>3.2921421979987202</v>
      </c>
      <c r="AA23" s="45">
        <v>3.4244249029125777</v>
      </c>
      <c r="AB23" s="45">
        <v>3.3543225794025</v>
      </c>
      <c r="AC23" s="45">
        <v>3.3374310857258629</v>
      </c>
      <c r="AD23" s="45">
        <v>3.2746595936327312</v>
      </c>
      <c r="AE23" s="45">
        <v>3.2062155346749974</v>
      </c>
      <c r="AF23" s="45">
        <v>3.4284051539545586</v>
      </c>
      <c r="AG23" s="45">
        <v>3.505741742696749</v>
      </c>
      <c r="AH23" s="45">
        <v>3.204151758954505</v>
      </c>
      <c r="AI23" s="45">
        <v>3.2126011087423252</v>
      </c>
      <c r="AJ23" s="43">
        <v>3.1659021991579368</v>
      </c>
      <c r="AK23" s="45">
        <v>3.2132930732645151</v>
      </c>
    </row>
    <row r="24" spans="24:37" x14ac:dyDescent="0.25">
      <c r="X24" s="41"/>
      <c r="Y24" s="41">
        <v>2019</v>
      </c>
      <c r="Z24" s="44">
        <v>3.2588002471387951</v>
      </c>
      <c r="AA24" s="44">
        <v>3.2136107078161968</v>
      </c>
      <c r="AB24" s="44">
        <v>3.1960311024172259</v>
      </c>
      <c r="AC24" s="44">
        <v>3.2447773674862983</v>
      </c>
      <c r="AD24" s="44">
        <v>3.2295164802711396</v>
      </c>
      <c r="AE24" s="42">
        <v>3.376467017086493</v>
      </c>
      <c r="AF24" s="42">
        <v>3.56</v>
      </c>
      <c r="AG24" s="42">
        <v>3.32</v>
      </c>
      <c r="AH24" s="42">
        <v>3.03</v>
      </c>
      <c r="AI24" s="44">
        <v>3.09</v>
      </c>
      <c r="AJ24" s="41">
        <v>3.15</v>
      </c>
      <c r="AK24" s="44">
        <v>3.34</v>
      </c>
    </row>
    <row r="25" spans="24:37" x14ac:dyDescent="0.25">
      <c r="X25" s="41"/>
      <c r="Y25" s="41">
        <v>2020</v>
      </c>
      <c r="Z25" s="44">
        <f t="shared" ref="Z25:AK25" si="0">Z15/Z7</f>
        <v>3.2051835853131752</v>
      </c>
      <c r="AA25" s="44">
        <f t="shared" si="0"/>
        <v>3.177121771217712</v>
      </c>
      <c r="AB25" s="44">
        <f t="shared" si="0"/>
        <v>2.9967741935483874</v>
      </c>
      <c r="AC25" s="44">
        <f t="shared" si="0"/>
        <v>2.958466453674121</v>
      </c>
      <c r="AD25" s="44">
        <f t="shared" si="0"/>
        <v>3.0906515580736547</v>
      </c>
      <c r="AE25" s="44">
        <f t="shared" si="0"/>
        <v>2.9647696476964773</v>
      </c>
      <c r="AF25" s="44">
        <f t="shared" si="0"/>
        <v>3.2208436724565761</v>
      </c>
      <c r="AG25" s="44">
        <f t="shared" si="0"/>
        <v>3.2919389978213509</v>
      </c>
      <c r="AH25" s="44">
        <f t="shared" si="0"/>
        <v>3.0781990521327014</v>
      </c>
      <c r="AI25" s="44">
        <f t="shared" si="0"/>
        <v>3.1347150259067358</v>
      </c>
      <c r="AJ25" s="44">
        <f t="shared" si="0"/>
        <v>3.1926829268292685</v>
      </c>
      <c r="AK25" s="44">
        <f t="shared" si="0"/>
        <v>3.0695364238410598</v>
      </c>
    </row>
    <row r="26" spans="24:37" x14ac:dyDescent="0.25">
      <c r="X26" s="41"/>
      <c r="Y26" s="41">
        <v>2021</v>
      </c>
      <c r="Z26" s="44">
        <f>Z16/Z8</f>
        <v>3.4254143646408837</v>
      </c>
      <c r="AA26" s="44">
        <f>AA16/AA8</f>
        <v>3.6159420289855069</v>
      </c>
      <c r="AB26" s="44">
        <f>AB16/AB8</f>
        <v>3.3850746268656717</v>
      </c>
      <c r="AC26" s="46"/>
      <c r="AD26" s="46"/>
      <c r="AE26" s="46"/>
      <c r="AF26" s="46"/>
      <c r="AG26" s="46"/>
      <c r="AH26" s="46"/>
      <c r="AI26" s="46"/>
      <c r="AJ26" s="46"/>
      <c r="AK26" s="46"/>
    </row>
    <row r="27" spans="24:37" x14ac:dyDescent="0.25">
      <c r="X27" s="41"/>
      <c r="Y27" s="41"/>
      <c r="Z27" s="46"/>
      <c r="AA27" s="46"/>
      <c r="AB27" s="47"/>
      <c r="AC27" s="47"/>
      <c r="AD27" s="47"/>
      <c r="AE27" s="47"/>
      <c r="AF27" s="47"/>
      <c r="AG27" s="47"/>
      <c r="AH27" s="47"/>
      <c r="AI27" s="47"/>
      <c r="AJ27" s="47"/>
      <c r="AK27" s="47"/>
    </row>
    <row r="28" spans="24:37" x14ac:dyDescent="0.25">
      <c r="X28" s="41"/>
      <c r="Y28" s="41"/>
      <c r="Z28" s="47"/>
      <c r="AA28" s="47"/>
      <c r="AB28" s="47"/>
      <c r="AC28" s="47"/>
      <c r="AD28" s="47"/>
      <c r="AE28" s="47"/>
      <c r="AF28" s="47"/>
      <c r="AG28" s="47"/>
      <c r="AH28" s="47"/>
      <c r="AI28" s="47"/>
      <c r="AJ28" s="47"/>
      <c r="AK28" s="47"/>
    </row>
    <row r="29" spans="24:37" x14ac:dyDescent="0.25">
      <c r="X29" s="41"/>
      <c r="Y29" s="41"/>
      <c r="Z29" s="47"/>
      <c r="AA29" s="47"/>
      <c r="AB29" s="47"/>
      <c r="AC29" s="47"/>
      <c r="AD29" s="47"/>
      <c r="AE29" s="47"/>
      <c r="AF29" s="47"/>
      <c r="AG29" s="47"/>
      <c r="AH29" s="47"/>
      <c r="AI29" s="47"/>
      <c r="AJ29" s="47"/>
      <c r="AK29" s="47"/>
    </row>
    <row r="30" spans="24:37" x14ac:dyDescent="0.25">
      <c r="X30" s="41"/>
      <c r="Y30" s="41"/>
      <c r="Z30" s="47"/>
      <c r="AA30" s="47"/>
      <c r="AB30" s="47"/>
      <c r="AC30" s="47"/>
      <c r="AD30" s="47"/>
      <c r="AE30" s="47"/>
      <c r="AF30" s="48"/>
      <c r="AG30" s="48"/>
      <c r="AH30" s="48"/>
      <c r="AI30" s="48"/>
      <c r="AJ30" s="48"/>
      <c r="AK30" s="48"/>
    </row>
  </sheetData>
  <phoneticPr fontId="60" type="noConversion"/>
  <pageMargins left="0.7" right="0.7" top="0.75" bottom="0.75" header="0.3" footer="0.3"/>
  <pageSetup paperSize="126" scale="40"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P2:AC28"/>
  <sheetViews>
    <sheetView workbookViewId="0"/>
  </sheetViews>
  <sheetFormatPr baseColWidth="10" defaultColWidth="11.42578125" defaultRowHeight="15" x14ac:dyDescent="0.25"/>
  <cols>
    <col min="14" max="14" width="14.42578125" customWidth="1"/>
    <col min="15" max="15" width="8.42578125"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51"/>
      <c r="Q2" s="51"/>
      <c r="R2" s="51" t="s">
        <v>218</v>
      </c>
      <c r="S2" s="51"/>
      <c r="T2" s="51"/>
      <c r="U2" s="51"/>
      <c r="V2" s="51"/>
      <c r="W2" s="51"/>
      <c r="X2" s="51"/>
      <c r="Y2" s="51"/>
      <c r="Z2" s="51"/>
      <c r="AA2" s="51"/>
      <c r="AB2" s="51"/>
      <c r="AC2" s="51"/>
    </row>
    <row r="3" spans="16:29" x14ac:dyDescent="0.25">
      <c r="P3" s="51"/>
      <c r="Q3" s="51"/>
      <c r="R3" s="55" t="s">
        <v>204</v>
      </c>
      <c r="S3" s="55" t="s">
        <v>205</v>
      </c>
      <c r="T3" s="55" t="s">
        <v>206</v>
      </c>
      <c r="U3" s="55" t="s">
        <v>207</v>
      </c>
      <c r="V3" s="55" t="s">
        <v>208</v>
      </c>
      <c r="W3" s="55" t="s">
        <v>209</v>
      </c>
      <c r="X3" s="55" t="s">
        <v>210</v>
      </c>
      <c r="Y3" s="55" t="s">
        <v>211</v>
      </c>
      <c r="Z3" s="55" t="s">
        <v>212</v>
      </c>
      <c r="AA3" s="55" t="s">
        <v>213</v>
      </c>
      <c r="AB3" s="55" t="s">
        <v>214</v>
      </c>
      <c r="AC3" s="55" t="s">
        <v>215</v>
      </c>
    </row>
    <row r="4" spans="16:29" x14ac:dyDescent="0.25">
      <c r="P4" s="51" t="s">
        <v>216</v>
      </c>
      <c r="Q4" s="51">
        <v>2015</v>
      </c>
      <c r="R4" s="52">
        <v>23.894335000000002</v>
      </c>
      <c r="S4" s="50">
        <v>26.725076999999999</v>
      </c>
      <c r="T4" s="50">
        <v>39.878123000000002</v>
      </c>
      <c r="U4" s="50">
        <v>37.982706499999999</v>
      </c>
      <c r="V4" s="50">
        <v>31.653510000000001</v>
      </c>
      <c r="W4" s="50">
        <v>26.765411</v>
      </c>
      <c r="X4" s="50">
        <v>33.034945800000003</v>
      </c>
      <c r="Y4" s="50">
        <v>30.179402499999998</v>
      </c>
      <c r="Z4" s="50">
        <v>29.328635999999999</v>
      </c>
      <c r="AA4" s="50">
        <v>35.747366999999997</v>
      </c>
      <c r="AB4" s="50">
        <v>40.313033500000003</v>
      </c>
      <c r="AC4" s="50">
        <v>29.540159500000001</v>
      </c>
    </row>
    <row r="5" spans="16:29" x14ac:dyDescent="0.25">
      <c r="P5" s="51" t="s">
        <v>216</v>
      </c>
      <c r="Q5" s="51">
        <v>2016</v>
      </c>
      <c r="R5" s="50">
        <v>28.032295999999999</v>
      </c>
      <c r="S5" s="50">
        <v>37.998857000000001</v>
      </c>
      <c r="T5" s="50">
        <v>45.001544000000003</v>
      </c>
      <c r="U5" s="50">
        <v>32.044817999999999</v>
      </c>
      <c r="V5" s="50">
        <v>42.035262000000003</v>
      </c>
      <c r="W5" s="50">
        <v>29.614543000000001</v>
      </c>
      <c r="X5" s="50">
        <v>28.539489</v>
      </c>
      <c r="Y5" s="50">
        <v>29.201229000000001</v>
      </c>
      <c r="Z5" s="50">
        <v>26.618327000000001</v>
      </c>
      <c r="AA5" s="50">
        <v>33.660097700000001</v>
      </c>
      <c r="AB5" s="50">
        <v>36.299787999999999</v>
      </c>
      <c r="AC5" s="50">
        <v>32.888350000000003</v>
      </c>
    </row>
    <row r="6" spans="16:29" x14ac:dyDescent="0.25">
      <c r="P6" s="51" t="s">
        <v>216</v>
      </c>
      <c r="Q6" s="51">
        <v>2017</v>
      </c>
      <c r="R6" s="50">
        <v>33.244962999999998</v>
      </c>
      <c r="S6" s="50">
        <v>41.224220000000003</v>
      </c>
      <c r="T6" s="50">
        <v>46.657173</v>
      </c>
      <c r="U6" s="50">
        <v>24.931757000000001</v>
      </c>
      <c r="V6" s="50">
        <v>28.070650000000001</v>
      </c>
      <c r="W6" s="50">
        <v>25.626065000000001</v>
      </c>
      <c r="X6" s="50">
        <v>25.743590000000001</v>
      </c>
      <c r="Y6" s="50">
        <v>27.354042499999998</v>
      </c>
      <c r="Z6" s="50">
        <v>28.498519999999999</v>
      </c>
      <c r="AA6" s="50">
        <v>34.343055</v>
      </c>
      <c r="AB6" s="50">
        <v>49.414802000000002</v>
      </c>
      <c r="AC6" s="50">
        <v>28.820663</v>
      </c>
    </row>
    <row r="7" spans="16:29" x14ac:dyDescent="0.25">
      <c r="P7" s="51" t="s">
        <v>216</v>
      </c>
      <c r="Q7" s="51">
        <v>2018</v>
      </c>
      <c r="R7" s="50">
        <v>24.190794</v>
      </c>
      <c r="S7" s="50">
        <v>36.898867000000003</v>
      </c>
      <c r="T7" s="50">
        <v>33.577927600000002</v>
      </c>
      <c r="U7" s="50">
        <v>23.543088000000001</v>
      </c>
      <c r="V7" s="50">
        <v>22.499950999999999</v>
      </c>
      <c r="W7" s="50">
        <v>21.173842</v>
      </c>
      <c r="X7" s="50">
        <v>23.6892</v>
      </c>
      <c r="Y7" s="50">
        <v>26.019528999999999</v>
      </c>
      <c r="Z7" s="50">
        <v>22.325277</v>
      </c>
      <c r="AA7" s="50">
        <v>35.875169999999997</v>
      </c>
      <c r="AB7" s="50">
        <v>23.42604</v>
      </c>
      <c r="AC7" s="50">
        <v>26.281891999999999</v>
      </c>
    </row>
    <row r="8" spans="16:29" x14ac:dyDescent="0.25">
      <c r="P8" s="51" t="s">
        <v>216</v>
      </c>
      <c r="Q8" s="51">
        <v>2019</v>
      </c>
      <c r="R8" s="50">
        <v>36.647542000000001</v>
      </c>
      <c r="S8" s="50">
        <v>28.267375999999999</v>
      </c>
      <c r="T8" s="50">
        <v>30.316281199999999</v>
      </c>
      <c r="U8" s="50">
        <v>34.967151000000001</v>
      </c>
      <c r="V8" s="50">
        <v>35.485151000000002</v>
      </c>
      <c r="W8" s="50">
        <v>22.843698</v>
      </c>
      <c r="X8" s="50">
        <v>25.2</v>
      </c>
      <c r="Y8" s="50">
        <v>31.7</v>
      </c>
      <c r="Z8" s="50">
        <v>21.3</v>
      </c>
      <c r="AA8" s="50">
        <v>22.9</v>
      </c>
      <c r="AB8" s="50">
        <v>41.5</v>
      </c>
      <c r="AC8" s="50">
        <v>29</v>
      </c>
    </row>
    <row r="9" spans="16:29" s="36" customFormat="1" x14ac:dyDescent="0.25">
      <c r="P9" s="51" t="s">
        <v>216</v>
      </c>
      <c r="Q9" s="51">
        <v>2020</v>
      </c>
      <c r="R9" s="50">
        <v>32.5</v>
      </c>
      <c r="S9" s="50">
        <v>29.8</v>
      </c>
      <c r="T9" s="50">
        <v>21.2</v>
      </c>
      <c r="U9" s="50">
        <v>24.2</v>
      </c>
      <c r="V9" s="50">
        <v>32.200000000000003</v>
      </c>
      <c r="W9" s="50">
        <v>34.4</v>
      </c>
      <c r="X9" s="50">
        <v>29.6</v>
      </c>
      <c r="Y9" s="50">
        <v>30</v>
      </c>
      <c r="Z9" s="50">
        <v>27.8</v>
      </c>
      <c r="AA9" s="50">
        <v>29.6</v>
      </c>
      <c r="AB9" s="50">
        <v>29.5</v>
      </c>
      <c r="AC9" s="50">
        <v>19</v>
      </c>
    </row>
    <row r="10" spans="16:29" x14ac:dyDescent="0.25">
      <c r="P10" s="51" t="s">
        <v>216</v>
      </c>
      <c r="Q10" s="51">
        <v>2021</v>
      </c>
      <c r="R10" s="50">
        <v>29.5</v>
      </c>
      <c r="S10" s="50">
        <v>28.3</v>
      </c>
      <c r="T10" s="50">
        <v>29.4</v>
      </c>
      <c r="U10" s="50"/>
      <c r="V10" s="50"/>
      <c r="W10" s="50"/>
      <c r="X10" s="50"/>
      <c r="Y10" s="50"/>
      <c r="Z10" s="50"/>
      <c r="AA10" s="50"/>
      <c r="AB10" s="50"/>
      <c r="AC10" s="50"/>
    </row>
    <row r="12" spans="16:29" x14ac:dyDescent="0.25">
      <c r="P12" s="51" t="s">
        <v>107</v>
      </c>
      <c r="Q12" s="51">
        <v>2015</v>
      </c>
      <c r="R12" s="52">
        <v>21.5465217</v>
      </c>
      <c r="S12" s="50">
        <v>22.067759500000001</v>
      </c>
      <c r="T12" s="50">
        <v>28.161007190000003</v>
      </c>
      <c r="U12" s="50">
        <v>29.286913349999995</v>
      </c>
      <c r="V12" s="50">
        <v>24.466974109999999</v>
      </c>
      <c r="W12" s="50">
        <v>21.094378489999997</v>
      </c>
      <c r="X12" s="50">
        <v>27.917466600000001</v>
      </c>
      <c r="Y12" s="50">
        <v>23.069595080000003</v>
      </c>
      <c r="Z12" s="50">
        <v>22.003572920000007</v>
      </c>
      <c r="AA12" s="50">
        <v>25.992777389999993</v>
      </c>
      <c r="AB12" s="50">
        <v>26.419099550000002</v>
      </c>
      <c r="AC12" s="50">
        <v>20.448351939999998</v>
      </c>
    </row>
    <row r="13" spans="16:29" x14ac:dyDescent="0.25">
      <c r="P13" s="51" t="s">
        <v>107</v>
      </c>
      <c r="Q13" s="51">
        <v>2016</v>
      </c>
      <c r="R13" s="50">
        <v>21.243900270000008</v>
      </c>
      <c r="S13" s="50">
        <v>25.537283919999993</v>
      </c>
      <c r="T13" s="50">
        <v>29.751121620000013</v>
      </c>
      <c r="U13" s="50">
        <v>22.691551529999998</v>
      </c>
      <c r="V13" s="50">
        <v>30.456996499999999</v>
      </c>
      <c r="W13" s="50">
        <v>21.137137859999996</v>
      </c>
      <c r="X13" s="50">
        <v>22.691084210000003</v>
      </c>
      <c r="Y13" s="50">
        <v>22.478544449999994</v>
      </c>
      <c r="Z13" s="50">
        <v>21.967254009999994</v>
      </c>
      <c r="AA13" s="50">
        <v>29.17406991999999</v>
      </c>
      <c r="AB13" s="50">
        <v>30.322900480000012</v>
      </c>
      <c r="AC13" s="50">
        <v>25.775629440000014</v>
      </c>
    </row>
    <row r="14" spans="16:29" x14ac:dyDescent="0.25">
      <c r="P14" s="51" t="s">
        <v>107</v>
      </c>
      <c r="Q14" s="51">
        <v>2017</v>
      </c>
      <c r="R14" s="50">
        <v>27.08903862</v>
      </c>
      <c r="S14" s="50">
        <v>33.421187840000002</v>
      </c>
      <c r="T14" s="50">
        <v>37.631889610000002</v>
      </c>
      <c r="U14" s="50">
        <v>19.037563559999999</v>
      </c>
      <c r="V14" s="50">
        <v>23.61246186</v>
      </c>
      <c r="W14" s="50">
        <v>21.718983949999998</v>
      </c>
      <c r="X14" s="50">
        <v>23.037928380000004</v>
      </c>
      <c r="Y14" s="50">
        <v>23.61365163</v>
      </c>
      <c r="Z14" s="50">
        <v>23.795012529999997</v>
      </c>
      <c r="AA14" s="50">
        <v>32.063150279999995</v>
      </c>
      <c r="AB14" s="50">
        <v>46.476538609999984</v>
      </c>
      <c r="AC14" s="50">
        <v>28.631947100000001</v>
      </c>
    </row>
    <row r="15" spans="16:29" x14ac:dyDescent="0.25">
      <c r="P15" s="51" t="s">
        <v>107</v>
      </c>
      <c r="Q15" s="51">
        <v>2018</v>
      </c>
      <c r="R15" s="50">
        <v>23.199343199999998</v>
      </c>
      <c r="S15" s="50">
        <v>37.287744709999998</v>
      </c>
      <c r="T15" s="50">
        <v>34.509150090000006</v>
      </c>
      <c r="U15" s="50">
        <v>22.599449629999999</v>
      </c>
      <c r="V15" s="50">
        <v>23.385019660000001</v>
      </c>
      <c r="W15" s="50">
        <v>22.01277438</v>
      </c>
      <c r="X15" s="50">
        <v>24.736452030000002</v>
      </c>
      <c r="Y15" s="50">
        <v>25.59808649</v>
      </c>
      <c r="Z15" s="50">
        <v>26.536883809999999</v>
      </c>
      <c r="AA15" s="50">
        <v>38.558109869999996</v>
      </c>
      <c r="AB15" s="50">
        <v>24.321291989999999</v>
      </c>
      <c r="AC15" s="50">
        <v>25.081602329999999</v>
      </c>
    </row>
    <row r="16" spans="16:29" x14ac:dyDescent="0.25">
      <c r="P16" s="51" t="s">
        <v>219</v>
      </c>
      <c r="Q16" s="51">
        <v>2019</v>
      </c>
      <c r="R16" s="52">
        <v>38.327187719999991</v>
      </c>
      <c r="S16" s="52">
        <v>26.6031355</v>
      </c>
      <c r="T16" s="52">
        <v>31.976685090000004</v>
      </c>
      <c r="U16" s="52">
        <v>29.732717779999994</v>
      </c>
      <c r="V16" s="52">
        <v>39.241067940000008</v>
      </c>
      <c r="W16" s="53">
        <v>19.923283340000001</v>
      </c>
      <c r="X16" s="52">
        <v>22.3</v>
      </c>
      <c r="Y16" s="52">
        <v>27.3</v>
      </c>
      <c r="Z16" s="52">
        <v>19.100000000000001</v>
      </c>
      <c r="AA16" s="52">
        <v>20.3</v>
      </c>
      <c r="AB16" s="52">
        <v>36.299999999999997</v>
      </c>
      <c r="AC16" s="52">
        <v>24.7</v>
      </c>
    </row>
    <row r="17" spans="16:29" x14ac:dyDescent="0.25">
      <c r="P17" s="51" t="s">
        <v>219</v>
      </c>
      <c r="Q17" s="51">
        <v>2020</v>
      </c>
      <c r="R17" s="52">
        <v>28.1</v>
      </c>
      <c r="S17" s="52">
        <v>25.4</v>
      </c>
      <c r="T17" s="52">
        <v>18</v>
      </c>
      <c r="U17" s="52">
        <v>19.399999999999999</v>
      </c>
      <c r="V17" s="52">
        <v>26</v>
      </c>
      <c r="W17" s="53">
        <v>28.6</v>
      </c>
      <c r="X17" s="52">
        <v>25.2</v>
      </c>
      <c r="Y17" s="52">
        <v>24.2</v>
      </c>
      <c r="Z17" s="52">
        <v>21.7</v>
      </c>
      <c r="AA17" s="52">
        <v>23.9</v>
      </c>
      <c r="AB17" s="52">
        <v>24</v>
      </c>
      <c r="AC17" s="52">
        <v>27.9</v>
      </c>
    </row>
    <row r="18" spans="16:29" x14ac:dyDescent="0.25">
      <c r="P18" s="52" t="s">
        <v>107</v>
      </c>
      <c r="Q18" s="51">
        <v>2021</v>
      </c>
      <c r="R18" s="172">
        <v>27.1</v>
      </c>
      <c r="S18" s="51">
        <v>24.1</v>
      </c>
      <c r="T18" s="51">
        <v>26.2</v>
      </c>
      <c r="U18" s="51"/>
      <c r="V18" s="51"/>
      <c r="W18" s="54"/>
      <c r="X18" s="51"/>
      <c r="Y18" s="51"/>
      <c r="Z18" s="51"/>
      <c r="AA18" s="51"/>
      <c r="AB18" s="51"/>
      <c r="AC18" s="51"/>
    </row>
    <row r="20" spans="16:29" x14ac:dyDescent="0.25">
      <c r="P20" s="52"/>
      <c r="Q20" s="51"/>
      <c r="R20" s="51" t="s">
        <v>217</v>
      </c>
      <c r="S20" s="51"/>
      <c r="T20" s="51"/>
      <c r="U20" s="51"/>
      <c r="V20" s="51"/>
      <c r="W20" s="51"/>
      <c r="X20" s="51"/>
      <c r="Y20" s="51"/>
      <c r="Z20" s="51"/>
      <c r="AA20" s="51"/>
      <c r="AB20" s="51"/>
      <c r="AC20" s="51"/>
    </row>
    <row r="21" spans="16:29" x14ac:dyDescent="0.25">
      <c r="P21" s="51"/>
      <c r="Q21" s="51"/>
      <c r="R21" s="51" t="s">
        <v>204</v>
      </c>
      <c r="S21" s="51" t="s">
        <v>205</v>
      </c>
      <c r="T21" s="51" t="s">
        <v>206</v>
      </c>
      <c r="U21" s="51" t="s">
        <v>207</v>
      </c>
      <c r="V21" s="51" t="s">
        <v>208</v>
      </c>
      <c r="W21" s="51" t="s">
        <v>209</v>
      </c>
      <c r="X21" s="51" t="s">
        <v>210</v>
      </c>
      <c r="Y21" s="51" t="s">
        <v>211</v>
      </c>
      <c r="Z21" s="51" t="s">
        <v>212</v>
      </c>
      <c r="AA21" s="51" t="s">
        <v>213</v>
      </c>
      <c r="AB21" s="51" t="s">
        <v>214</v>
      </c>
      <c r="AC21" s="51" t="s">
        <v>215</v>
      </c>
    </row>
    <row r="22" spans="16:29" x14ac:dyDescent="0.25">
      <c r="P22" s="51"/>
      <c r="Q22" s="51">
        <v>2015</v>
      </c>
      <c r="R22" s="53">
        <v>0.90174184383034717</v>
      </c>
      <c r="S22" s="49">
        <v>0.82573230752525062</v>
      </c>
      <c r="T22" s="49">
        <v>0.70617684764150013</v>
      </c>
      <c r="U22" s="49">
        <v>0.77105914898402506</v>
      </c>
      <c r="V22" s="49">
        <v>0.77296243323410263</v>
      </c>
      <c r="W22" s="49">
        <v>0.78812085082496941</v>
      </c>
      <c r="X22" s="49">
        <v>0.84508891793005447</v>
      </c>
      <c r="Y22" s="49">
        <v>0.76441523585498439</v>
      </c>
      <c r="Z22" s="49">
        <v>0.75024194510784636</v>
      </c>
      <c r="AA22" s="49">
        <v>0.72712424917896734</v>
      </c>
      <c r="AB22" s="49">
        <v>0.65534883525944532</v>
      </c>
      <c r="AC22" s="49">
        <v>0.6922221235806123</v>
      </c>
    </row>
    <row r="23" spans="16:29" x14ac:dyDescent="0.25">
      <c r="P23" s="51"/>
      <c r="Q23" s="51">
        <v>2016</v>
      </c>
      <c r="R23" s="49">
        <v>0.75783661352605614</v>
      </c>
      <c r="S23" s="49">
        <v>0.67205400204537713</v>
      </c>
      <c r="T23" s="49">
        <v>0.66111335246630676</v>
      </c>
      <c r="U23" s="49">
        <v>0.70811922008731643</v>
      </c>
      <c r="V23" s="49">
        <v>0.72455826491577469</v>
      </c>
      <c r="W23" s="49">
        <v>0.71374182137472097</v>
      </c>
      <c r="X23" s="49">
        <v>0.79507675172460179</v>
      </c>
      <c r="Y23" s="49">
        <v>0.76978076676156315</v>
      </c>
      <c r="Z23" s="49">
        <v>0.82526801966179142</v>
      </c>
      <c r="AA23" s="49">
        <v>0.86672564589733758</v>
      </c>
      <c r="AB23" s="49">
        <v>0.83534648962688196</v>
      </c>
      <c r="AC23" s="49">
        <v>0.78373130424603277</v>
      </c>
    </row>
    <row r="24" spans="16:29" x14ac:dyDescent="0.25">
      <c r="P24" s="51"/>
      <c r="Q24" s="51">
        <v>2017</v>
      </c>
      <c r="R24" s="49">
        <v>0.81483136618320195</v>
      </c>
      <c r="S24" s="49">
        <v>0.81071728804086529</v>
      </c>
      <c r="T24" s="49">
        <v>0.80656171795920861</v>
      </c>
      <c r="U24" s="49">
        <v>0.76358692088969093</v>
      </c>
      <c r="V24" s="49">
        <v>0.84117973256764622</v>
      </c>
      <c r="W24" s="49">
        <v>0.84753488098933638</v>
      </c>
      <c r="X24" s="49">
        <v>0.89489959947311171</v>
      </c>
      <c r="Y24" s="49">
        <v>0.86326003295490972</v>
      </c>
      <c r="Z24" s="49">
        <v>0.83495607947360062</v>
      </c>
      <c r="AA24" s="49">
        <v>0.93361380576072794</v>
      </c>
      <c r="AB24" s="49">
        <v>0.94053880070186224</v>
      </c>
      <c r="AC24" s="49">
        <v>0.99345206250112994</v>
      </c>
    </row>
    <row r="25" spans="16:29" x14ac:dyDescent="0.25">
      <c r="P25" s="51"/>
      <c r="Q25" s="51">
        <v>2018</v>
      </c>
      <c r="R25" s="49">
        <v>0.95901536758156836</v>
      </c>
      <c r="S25" s="49">
        <v>1.010539014924225</v>
      </c>
      <c r="T25" s="49">
        <v>1.0277331734433783</v>
      </c>
      <c r="U25" s="49">
        <v>0.95991866614948718</v>
      </c>
      <c r="V25" s="49">
        <v>1.0393364705549804</v>
      </c>
      <c r="W25" s="49">
        <v>1.039621169365484</v>
      </c>
      <c r="X25" s="49">
        <v>1.0442079947824325</v>
      </c>
      <c r="Y25" s="49">
        <v>0.98380283862940032</v>
      </c>
      <c r="Z25" s="49">
        <v>1.1886474604548019</v>
      </c>
      <c r="AA25" s="49">
        <v>1.074785425964532</v>
      </c>
      <c r="AB25" s="49">
        <v>1.0382161043864007</v>
      </c>
      <c r="AC25" s="49">
        <v>0.95433016504291246</v>
      </c>
    </row>
    <row r="26" spans="16:29" x14ac:dyDescent="0.25">
      <c r="P26" s="51"/>
      <c r="Q26" s="51">
        <v>2019</v>
      </c>
      <c r="R26" s="53">
        <v>1.0458324249959243</v>
      </c>
      <c r="S26" s="53">
        <v>0.94112504464510616</v>
      </c>
      <c r="T26" s="53">
        <v>1.0547693788379298</v>
      </c>
      <c r="U26" s="53">
        <v>0.85030426928404867</v>
      </c>
      <c r="V26" s="53">
        <v>1.1058447501040649</v>
      </c>
      <c r="W26" s="53">
        <v>0.87215665957411981</v>
      </c>
      <c r="X26" s="53">
        <v>0.88</v>
      </c>
      <c r="Y26" s="53">
        <v>0.86</v>
      </c>
      <c r="Z26" s="53">
        <v>0.9</v>
      </c>
      <c r="AA26" s="53">
        <v>0.89</v>
      </c>
      <c r="AB26" s="53">
        <v>0.87</v>
      </c>
      <c r="AC26" s="53">
        <f>AC16/AC8</f>
        <v>0.85172413793103441</v>
      </c>
    </row>
    <row r="27" spans="16:29" x14ac:dyDescent="0.25">
      <c r="P27" s="36"/>
      <c r="Q27" s="101">
        <v>2020</v>
      </c>
      <c r="R27" s="102">
        <f t="shared" ref="R27:AB28" si="0">R17/R9</f>
        <v>0.86461538461538467</v>
      </c>
      <c r="S27" s="102">
        <f t="shared" si="0"/>
        <v>0.85234899328859048</v>
      </c>
      <c r="T27" s="102">
        <f t="shared" si="0"/>
        <v>0.84905660377358494</v>
      </c>
      <c r="U27" s="102">
        <f t="shared" si="0"/>
        <v>0.80165289256198347</v>
      </c>
      <c r="V27" s="102">
        <f t="shared" si="0"/>
        <v>0.80745341614906829</v>
      </c>
      <c r="W27" s="102">
        <f t="shared" si="0"/>
        <v>0.83139534883720934</v>
      </c>
      <c r="X27" s="102">
        <f t="shared" si="0"/>
        <v>0.85135135135135132</v>
      </c>
      <c r="Y27" s="102">
        <f t="shared" si="0"/>
        <v>0.80666666666666664</v>
      </c>
      <c r="Z27" s="102">
        <f t="shared" si="0"/>
        <v>0.78057553956834524</v>
      </c>
      <c r="AA27" s="102">
        <f t="shared" si="0"/>
        <v>0.80743243243243235</v>
      </c>
      <c r="AB27" s="102">
        <f t="shared" si="0"/>
        <v>0.81355932203389836</v>
      </c>
      <c r="AC27" s="102">
        <f>AC17/AC9</f>
        <v>1.4684210526315788</v>
      </c>
    </row>
    <row r="28" spans="16:29" x14ac:dyDescent="0.25">
      <c r="P28" s="36"/>
      <c r="Q28" s="101">
        <v>2021</v>
      </c>
      <c r="R28" s="102">
        <f t="shared" si="0"/>
        <v>0.91864406779661023</v>
      </c>
      <c r="S28" s="102">
        <f t="shared" si="0"/>
        <v>0.85159010600706719</v>
      </c>
      <c r="T28" s="102">
        <f t="shared" si="0"/>
        <v>0.891156462585034</v>
      </c>
      <c r="U28" s="36"/>
      <c r="V28" s="36"/>
      <c r="W28" s="36"/>
      <c r="X28" s="36"/>
      <c r="Y28" s="36"/>
      <c r="Z28" s="36"/>
      <c r="AA28" s="36"/>
      <c r="AB28" s="36"/>
      <c r="AC28" s="36"/>
    </row>
  </sheetData>
  <phoneticPr fontId="60" type="noConversion"/>
  <pageMargins left="0.7" right="0.7" top="0.75" bottom="0.75" header="0.3" footer="0.3"/>
  <pageSetup paperSize="126"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P2:AC23"/>
  <sheetViews>
    <sheetView workbookViewId="0"/>
  </sheetViews>
  <sheetFormatPr baseColWidth="10" defaultColWidth="11.42578125" defaultRowHeight="15" x14ac:dyDescent="0.25"/>
  <cols>
    <col min="15" max="15" width="5.7109375" customWidth="1"/>
    <col min="16" max="16" width="5" bestFit="1" customWidth="1"/>
    <col min="17" max="17" width="5.42578125" bestFit="1" customWidth="1"/>
    <col min="18" max="18" width="6.28515625" customWidth="1"/>
    <col min="19" max="29" width="6.42578125" bestFit="1" customWidth="1"/>
  </cols>
  <sheetData>
    <row r="2" spans="16:29" x14ac:dyDescent="0.25">
      <c r="P2" s="65"/>
      <c r="Q2" s="65"/>
      <c r="R2" s="66" t="s">
        <v>220</v>
      </c>
      <c r="S2" s="65"/>
      <c r="T2" s="65"/>
      <c r="U2" s="65"/>
      <c r="V2" s="65"/>
      <c r="W2" s="65"/>
      <c r="X2" s="65"/>
      <c r="Y2" s="65"/>
      <c r="Z2" s="65"/>
      <c r="AA2" s="65"/>
      <c r="AB2" s="65"/>
      <c r="AC2" s="65"/>
    </row>
    <row r="3" spans="16:29" x14ac:dyDescent="0.25">
      <c r="P3" s="65"/>
      <c r="Q3" s="65"/>
      <c r="R3" s="64" t="s">
        <v>204</v>
      </c>
      <c r="S3" s="64" t="s">
        <v>205</v>
      </c>
      <c r="T3" s="64" t="s">
        <v>206</v>
      </c>
      <c r="U3" s="64" t="s">
        <v>207</v>
      </c>
      <c r="V3" s="64" t="s">
        <v>208</v>
      </c>
      <c r="W3" s="64" t="s">
        <v>209</v>
      </c>
      <c r="X3" s="64" t="s">
        <v>210</v>
      </c>
      <c r="Y3" s="64" t="s">
        <v>211</v>
      </c>
      <c r="Z3" s="64" t="s">
        <v>212</v>
      </c>
      <c r="AA3" s="64" t="s">
        <v>213</v>
      </c>
      <c r="AB3" s="64" t="s">
        <v>214</v>
      </c>
      <c r="AC3" s="64" t="s">
        <v>215</v>
      </c>
    </row>
    <row r="4" spans="16:29" x14ac:dyDescent="0.25">
      <c r="P4" s="65" t="s">
        <v>216</v>
      </c>
      <c r="Q4" s="65">
        <v>2017</v>
      </c>
      <c r="R4" s="57">
        <v>1238.7</v>
      </c>
      <c r="S4" s="57">
        <v>1424.808</v>
      </c>
      <c r="T4" s="57">
        <v>1512.1959999999999</v>
      </c>
      <c r="U4" s="57">
        <v>1721.3050000000001</v>
      </c>
      <c r="V4" s="57">
        <v>1891.152</v>
      </c>
      <c r="W4" s="57">
        <v>1988.8789999999999</v>
      </c>
      <c r="X4" s="57">
        <v>1803.489</v>
      </c>
      <c r="Y4" s="57">
        <v>1732.4280000000001</v>
      </c>
      <c r="Z4" s="57">
        <v>1852.902</v>
      </c>
      <c r="AA4" s="57">
        <v>1821.741</v>
      </c>
      <c r="AB4" s="57">
        <v>1527.15</v>
      </c>
      <c r="AC4" s="57">
        <v>1109.3230000000001</v>
      </c>
    </row>
    <row r="5" spans="16:29" x14ac:dyDescent="0.25">
      <c r="P5" s="65" t="s">
        <v>216</v>
      </c>
      <c r="Q5" s="65">
        <v>2018</v>
      </c>
      <c r="R5" s="57">
        <v>1809.184</v>
      </c>
      <c r="S5" s="57">
        <v>1339.578</v>
      </c>
      <c r="T5" s="57">
        <v>1741.86</v>
      </c>
      <c r="U5" s="57">
        <v>1727.09</v>
      </c>
      <c r="V5" s="57">
        <v>1834.2228</v>
      </c>
      <c r="W5" s="57">
        <v>1822.5585000000001</v>
      </c>
      <c r="X5" s="57">
        <v>1617.366</v>
      </c>
      <c r="Y5" s="57">
        <v>2121.0632000000001</v>
      </c>
      <c r="Z5" s="57">
        <v>1342.2049999999999</v>
      </c>
      <c r="AA5" s="57">
        <v>2073.6241999999997</v>
      </c>
      <c r="AB5" s="57">
        <v>1528.8510000000001</v>
      </c>
      <c r="AC5" s="57">
        <v>1189.4880000000001</v>
      </c>
    </row>
    <row r="6" spans="16:29" x14ac:dyDescent="0.25">
      <c r="P6" s="65" t="s">
        <v>216</v>
      </c>
      <c r="Q6" s="65">
        <v>2019</v>
      </c>
      <c r="R6" s="57">
        <v>1307.1859999999999</v>
      </c>
      <c r="S6" s="57">
        <v>1395.3050000000001</v>
      </c>
      <c r="T6" s="57">
        <v>1648.8889999999999</v>
      </c>
      <c r="U6" s="57">
        <v>1458.0940000000001</v>
      </c>
      <c r="V6" s="57">
        <v>1797.2159999999999</v>
      </c>
      <c r="W6" s="57">
        <v>1500.4818596</v>
      </c>
      <c r="X6" s="57">
        <v>1768.6</v>
      </c>
      <c r="Y6" s="57">
        <v>1249.5</v>
      </c>
      <c r="Z6" s="57">
        <v>1548</v>
      </c>
      <c r="AA6" s="57">
        <v>1911.2</v>
      </c>
      <c r="AB6" s="57">
        <v>1484.6</v>
      </c>
      <c r="AC6" s="57">
        <v>951.1</v>
      </c>
    </row>
    <row r="7" spans="16:29" x14ac:dyDescent="0.25">
      <c r="P7" s="65" t="s">
        <v>216</v>
      </c>
      <c r="Q7" s="65">
        <v>2020</v>
      </c>
      <c r="R7" s="57">
        <v>1469.5</v>
      </c>
      <c r="S7" s="57">
        <v>1442.3</v>
      </c>
      <c r="T7" s="57">
        <v>918.7</v>
      </c>
      <c r="U7" s="57">
        <v>2056.1999999999998</v>
      </c>
      <c r="V7" s="57">
        <v>2181.4</v>
      </c>
      <c r="W7" s="57">
        <v>2920.2</v>
      </c>
      <c r="X7" s="57">
        <v>2406.8000000000002</v>
      </c>
      <c r="Y7" s="57">
        <v>2809.4</v>
      </c>
      <c r="Z7" s="57">
        <v>2578.8000000000002</v>
      </c>
      <c r="AA7" s="57">
        <v>1200.0999999999999</v>
      </c>
      <c r="AB7" s="57">
        <v>1481.2</v>
      </c>
      <c r="AC7" s="57">
        <v>919.4</v>
      </c>
    </row>
    <row r="8" spans="16:29" x14ac:dyDescent="0.25">
      <c r="P8" s="65" t="s">
        <v>221</v>
      </c>
      <c r="Q8" s="65">
        <v>2021</v>
      </c>
      <c r="R8" s="57">
        <v>1610.4</v>
      </c>
      <c r="S8" s="57">
        <v>2163.1999999999998</v>
      </c>
      <c r="T8" s="57">
        <v>1795.7</v>
      </c>
      <c r="U8" s="57"/>
      <c r="V8" s="57"/>
      <c r="W8" s="57"/>
      <c r="X8" s="57"/>
      <c r="Y8" s="57"/>
      <c r="Z8" s="57"/>
      <c r="AA8" s="57"/>
      <c r="AB8" s="57"/>
      <c r="AC8" s="57"/>
    </row>
    <row r="10" spans="16:29" x14ac:dyDescent="0.25">
      <c r="P10" s="65" t="s">
        <v>107</v>
      </c>
      <c r="Q10" s="65">
        <v>2017</v>
      </c>
      <c r="R10" s="57">
        <v>2163.1970000000001</v>
      </c>
      <c r="S10" s="57">
        <v>2783.4360000000001</v>
      </c>
      <c r="T10" s="57">
        <v>2749.009</v>
      </c>
      <c r="U10" s="57">
        <v>3008.9679999999998</v>
      </c>
      <c r="V10" s="57">
        <v>3447.8389999999999</v>
      </c>
      <c r="W10" s="57">
        <v>3777.386</v>
      </c>
      <c r="X10" s="57">
        <v>3396.752</v>
      </c>
      <c r="Y10" s="57">
        <v>3340.6280000000002</v>
      </c>
      <c r="Z10" s="57">
        <v>3534.6909999999998</v>
      </c>
      <c r="AA10" s="57">
        <v>3517.0039999999999</v>
      </c>
      <c r="AB10" s="57">
        <v>2812.0680000000002</v>
      </c>
      <c r="AC10" s="57">
        <v>2338.4270000000001</v>
      </c>
    </row>
    <row r="11" spans="16:29" x14ac:dyDescent="0.25">
      <c r="P11" s="65" t="s">
        <v>107</v>
      </c>
      <c r="Q11" s="65">
        <v>2018</v>
      </c>
      <c r="R11" s="57">
        <v>3509.2413099999999</v>
      </c>
      <c r="S11" s="57">
        <v>2866.64129</v>
      </c>
      <c r="T11" s="57">
        <v>3487.93588</v>
      </c>
      <c r="U11" s="57">
        <v>3512.6211000000003</v>
      </c>
      <c r="V11" s="57">
        <v>3772.58853</v>
      </c>
      <c r="W11" s="57">
        <v>3458.9167499999999</v>
      </c>
      <c r="X11" s="57">
        <v>3221.5904300000002</v>
      </c>
      <c r="Y11" s="57">
        <v>4232.6692499999999</v>
      </c>
      <c r="Z11" s="57">
        <v>2610.4208100000001</v>
      </c>
      <c r="AA11" s="57">
        <v>3988.3429999999998</v>
      </c>
      <c r="AB11" s="57">
        <v>2910.2931699999999</v>
      </c>
      <c r="AC11" s="57">
        <v>2148.7098500000002</v>
      </c>
    </row>
    <row r="12" spans="16:29" x14ac:dyDescent="0.25">
      <c r="P12" s="65" t="s">
        <v>107</v>
      </c>
      <c r="Q12" s="65">
        <v>2019</v>
      </c>
      <c r="R12" s="56">
        <v>2442.0995400000002</v>
      </c>
      <c r="S12" s="56">
        <v>2591.3246099999997</v>
      </c>
      <c r="T12" s="56">
        <v>3015.9723899999999</v>
      </c>
      <c r="U12" s="56">
        <v>2767.1150200000002</v>
      </c>
      <c r="V12" s="56">
        <v>3464.5224800000001</v>
      </c>
      <c r="W12" s="56">
        <v>2833.1304499999992</v>
      </c>
      <c r="X12" s="56">
        <v>3523.8</v>
      </c>
      <c r="Y12" s="56">
        <v>2365.8000000000002</v>
      </c>
      <c r="Z12" s="56">
        <v>2823.5</v>
      </c>
      <c r="AA12" s="56">
        <v>3546.5</v>
      </c>
      <c r="AB12" s="56">
        <v>2683.1</v>
      </c>
      <c r="AC12" s="56">
        <v>1785.5</v>
      </c>
    </row>
    <row r="13" spans="16:29" x14ac:dyDescent="0.25">
      <c r="P13" s="65" t="s">
        <v>107</v>
      </c>
      <c r="Q13" s="65">
        <v>2020</v>
      </c>
      <c r="R13" s="56">
        <v>2785.4</v>
      </c>
      <c r="S13" s="56">
        <v>2490.6</v>
      </c>
      <c r="T13" s="56">
        <v>1677.4</v>
      </c>
      <c r="U13" s="56">
        <v>3630.1</v>
      </c>
      <c r="V13" s="56">
        <v>3635.1</v>
      </c>
      <c r="W13" s="56">
        <v>5040.3999999999996</v>
      </c>
      <c r="X13" s="56">
        <v>4451.1000000000004</v>
      </c>
      <c r="Y13" s="56">
        <v>5439.1</v>
      </c>
      <c r="Z13" s="56">
        <v>5505.6</v>
      </c>
      <c r="AA13" s="56">
        <v>2212.5</v>
      </c>
      <c r="AB13" s="56">
        <v>2853.7</v>
      </c>
      <c r="AC13" s="56">
        <v>1767.7</v>
      </c>
    </row>
    <row r="14" spans="16:29" x14ac:dyDescent="0.25">
      <c r="P14" s="65" t="s">
        <v>107</v>
      </c>
      <c r="Q14" s="65">
        <v>2021</v>
      </c>
      <c r="R14" s="56">
        <v>3117.5</v>
      </c>
      <c r="S14" s="56">
        <v>3988.6</v>
      </c>
      <c r="T14" s="56">
        <v>3376.4</v>
      </c>
      <c r="U14" s="56"/>
      <c r="V14" s="56"/>
      <c r="W14" s="56"/>
      <c r="X14" s="56"/>
      <c r="Y14" s="56"/>
      <c r="Z14" s="56"/>
      <c r="AA14" s="56"/>
      <c r="AB14" s="56"/>
      <c r="AC14" s="56"/>
    </row>
    <row r="15" spans="16:29" x14ac:dyDescent="0.25">
      <c r="P15" s="61"/>
      <c r="Q15" s="36"/>
      <c r="R15" s="36"/>
      <c r="S15" s="36"/>
      <c r="T15" s="36"/>
      <c r="U15" s="36"/>
      <c r="V15" s="36"/>
      <c r="W15" s="36"/>
      <c r="X15" s="36"/>
      <c r="Y15" s="36"/>
      <c r="Z15" s="36"/>
      <c r="AA15" s="36"/>
      <c r="AB15" s="36"/>
      <c r="AC15" s="36"/>
    </row>
    <row r="16" spans="16:29" x14ac:dyDescent="0.25">
      <c r="P16" s="61"/>
      <c r="Q16" s="65"/>
      <c r="R16" s="65" t="s">
        <v>217</v>
      </c>
      <c r="S16" s="65"/>
      <c r="T16" s="65"/>
      <c r="U16" s="65"/>
      <c r="V16" s="65"/>
      <c r="W16" s="60"/>
      <c r="X16" s="65"/>
      <c r="Y16" s="65"/>
      <c r="Z16" s="65"/>
      <c r="AA16" s="65"/>
      <c r="AB16" s="65"/>
      <c r="AC16" s="65"/>
    </row>
    <row r="17" spans="16:29" x14ac:dyDescent="0.25">
      <c r="P17" s="65"/>
      <c r="Q17" s="65"/>
      <c r="R17" s="66" t="s">
        <v>220</v>
      </c>
      <c r="S17" s="65"/>
      <c r="T17" s="65"/>
      <c r="U17" s="65"/>
      <c r="V17" s="65"/>
      <c r="W17" s="65"/>
      <c r="X17" s="65"/>
      <c r="Y17" s="65"/>
      <c r="Z17" s="65"/>
      <c r="AA17" s="65"/>
      <c r="AB17" s="65"/>
      <c r="AC17" s="65"/>
    </row>
    <row r="18" spans="16:29" x14ac:dyDescent="0.25">
      <c r="P18" s="65"/>
      <c r="Q18" s="65"/>
      <c r="R18" s="65" t="s">
        <v>204</v>
      </c>
      <c r="S18" s="65" t="s">
        <v>205</v>
      </c>
      <c r="T18" s="65" t="s">
        <v>206</v>
      </c>
      <c r="U18" s="65" t="s">
        <v>207</v>
      </c>
      <c r="V18" s="65" t="s">
        <v>208</v>
      </c>
      <c r="W18" s="65" t="s">
        <v>209</v>
      </c>
      <c r="X18" s="65" t="s">
        <v>210</v>
      </c>
      <c r="Y18" s="65" t="s">
        <v>211</v>
      </c>
      <c r="Z18" s="65" t="s">
        <v>212</v>
      </c>
      <c r="AA18" s="65" t="s">
        <v>213</v>
      </c>
      <c r="AB18" s="65" t="s">
        <v>214</v>
      </c>
      <c r="AC18" s="65" t="s">
        <v>215</v>
      </c>
    </row>
    <row r="19" spans="16:29" x14ac:dyDescent="0.25">
      <c r="P19" s="65"/>
      <c r="Q19" s="65">
        <v>2017</v>
      </c>
      <c r="R19" s="59">
        <v>1.7463445547751675</v>
      </c>
      <c r="S19" s="59">
        <v>1.9535516364310139</v>
      </c>
      <c r="T19" s="59">
        <v>1.8178919928369075</v>
      </c>
      <c r="U19" s="59">
        <v>1.7480736998962993</v>
      </c>
      <c r="V19" s="59">
        <v>1.823142190580133</v>
      </c>
      <c r="W19" s="59">
        <v>1.8992538007591211</v>
      </c>
      <c r="X19" s="59">
        <v>1.883433722079813</v>
      </c>
      <c r="Y19" s="59">
        <v>1.9282925466455172</v>
      </c>
      <c r="Z19" s="59">
        <v>1.9076513490729676</v>
      </c>
      <c r="AA19" s="59">
        <v>1.930573006810518</v>
      </c>
      <c r="AB19" s="59">
        <v>1.8413829682742364</v>
      </c>
      <c r="AC19" s="59">
        <v>2.1079766668499618</v>
      </c>
    </row>
    <row r="20" spans="16:29" x14ac:dyDescent="0.25">
      <c r="P20" s="65"/>
      <c r="Q20" s="65">
        <v>2018</v>
      </c>
      <c r="R20" s="59">
        <v>1.9396818178803261</v>
      </c>
      <c r="S20" s="59">
        <v>2.1399584719964051</v>
      </c>
      <c r="T20" s="59">
        <v>2.0024203322884735</v>
      </c>
      <c r="U20" s="59">
        <v>2.0338379007463425</v>
      </c>
      <c r="V20" s="59">
        <v>2.0567776880758433</v>
      </c>
      <c r="W20" s="59">
        <v>1.8978357896330897</v>
      </c>
      <c r="X20" s="59">
        <v>1.9918747086311943</v>
      </c>
      <c r="Y20" s="59">
        <v>1.9955413162606375</v>
      </c>
      <c r="Z20" s="59">
        <v>1.9448748961596778</v>
      </c>
      <c r="AA20" s="59">
        <v>1.9233682747336767</v>
      </c>
      <c r="AB20" s="59">
        <v>1.9035819514131853</v>
      </c>
      <c r="AC20" s="59">
        <v>1.8064157435804313</v>
      </c>
    </row>
    <row r="21" spans="16:29" x14ac:dyDescent="0.25">
      <c r="P21" s="36"/>
      <c r="Q21" s="65">
        <v>2019</v>
      </c>
      <c r="R21" s="58">
        <v>1.8682112109523819</v>
      </c>
      <c r="S21" s="58">
        <v>1.8571743167264501</v>
      </c>
      <c r="T21" s="58">
        <v>1.8290936442659269</v>
      </c>
      <c r="U21" s="58">
        <v>1.8977617492425043</v>
      </c>
      <c r="V21" s="58">
        <v>1.9277162455709276</v>
      </c>
      <c r="W21" s="58">
        <v>1.8881470854671032</v>
      </c>
      <c r="X21" s="65">
        <v>1.99</v>
      </c>
      <c r="Y21" s="65">
        <v>1.89</v>
      </c>
      <c r="Z21" s="65">
        <v>1.82</v>
      </c>
      <c r="AA21" s="65">
        <v>1.86</v>
      </c>
      <c r="AB21" s="65">
        <v>1.81</v>
      </c>
      <c r="AC21" s="58">
        <f>AC12/AC6</f>
        <v>1.8772999684575753</v>
      </c>
    </row>
    <row r="22" spans="16:29" x14ac:dyDescent="0.25">
      <c r="P22" s="36"/>
      <c r="Q22" s="103">
        <v>2020</v>
      </c>
      <c r="R22" s="102">
        <f t="shared" ref="R22:AB23" si="0">R13/R7</f>
        <v>1.8954746512419192</v>
      </c>
      <c r="S22" s="102">
        <f t="shared" si="0"/>
        <v>1.7268252097344519</v>
      </c>
      <c r="T22" s="102">
        <f t="shared" si="0"/>
        <v>1.8258408620877327</v>
      </c>
      <c r="U22" s="102">
        <f t="shared" si="0"/>
        <v>1.7654411049508805</v>
      </c>
      <c r="V22" s="102">
        <f t="shared" si="0"/>
        <v>1.6664068946548087</v>
      </c>
      <c r="W22" s="102">
        <f t="shared" si="0"/>
        <v>1.7260461612218341</v>
      </c>
      <c r="X22" s="102">
        <f t="shared" si="0"/>
        <v>1.8493850756190793</v>
      </c>
      <c r="Y22" s="102">
        <f t="shared" si="0"/>
        <v>1.9360361643055457</v>
      </c>
      <c r="Z22" s="102">
        <f t="shared" si="0"/>
        <v>2.1349464867380177</v>
      </c>
      <c r="AA22" s="102">
        <f t="shared" si="0"/>
        <v>1.8435963669694193</v>
      </c>
      <c r="AB22" s="102">
        <f t="shared" si="0"/>
        <v>1.9266135565757492</v>
      </c>
      <c r="AC22" s="102">
        <f>AC13/AC7</f>
        <v>1.9226669567108985</v>
      </c>
    </row>
    <row r="23" spans="16:29" x14ac:dyDescent="0.25">
      <c r="P23" s="36"/>
      <c r="Q23" s="103">
        <v>2021</v>
      </c>
      <c r="R23" s="102">
        <f t="shared" si="0"/>
        <v>1.9358544461003477</v>
      </c>
      <c r="S23" s="102">
        <f t="shared" si="0"/>
        <v>1.8438424556213018</v>
      </c>
      <c r="T23" s="102">
        <f t="shared" si="0"/>
        <v>1.8802695327727348</v>
      </c>
      <c r="U23" s="36"/>
      <c r="V23" s="36"/>
      <c r="W23" s="36"/>
      <c r="X23" s="36"/>
      <c r="Y23" s="36"/>
      <c r="Z23" s="36"/>
      <c r="AA23" s="36"/>
      <c r="AB23" s="36"/>
      <c r="AC23" s="36"/>
    </row>
  </sheetData>
  <phoneticPr fontId="60" type="noConversion"/>
  <pageMargins left="0.7" right="0.7" top="0.75" bottom="0.75" header="0.3" footer="0.3"/>
  <pageSetup paperSize="126"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O1:AB28"/>
  <sheetViews>
    <sheetView workbookViewId="0"/>
  </sheetViews>
  <sheetFormatPr baseColWidth="10" defaultColWidth="11.42578125" defaultRowHeight="15" x14ac:dyDescent="0.25"/>
  <cols>
    <col min="13" max="13" width="14.28515625" customWidth="1"/>
    <col min="14" max="14" width="14.85546875"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65"/>
      <c r="P1" s="65"/>
      <c r="Q1" s="65" t="s">
        <v>162</v>
      </c>
      <c r="R1" s="65"/>
      <c r="S1" s="65"/>
      <c r="T1" s="65"/>
      <c r="U1" s="65"/>
      <c r="V1" s="65"/>
      <c r="W1" s="65"/>
      <c r="X1" s="65"/>
      <c r="Y1" s="65"/>
      <c r="Z1" s="65"/>
      <c r="AA1" s="65"/>
      <c r="AB1" s="65"/>
    </row>
    <row r="2" spans="15:28" x14ac:dyDescent="0.25">
      <c r="O2" s="65"/>
      <c r="P2" s="65"/>
      <c r="Q2" s="65" t="s">
        <v>204</v>
      </c>
      <c r="R2" s="65" t="s">
        <v>205</v>
      </c>
      <c r="S2" s="65" t="s">
        <v>206</v>
      </c>
      <c r="T2" s="65" t="s">
        <v>207</v>
      </c>
      <c r="U2" s="65" t="s">
        <v>208</v>
      </c>
      <c r="V2" s="65" t="s">
        <v>209</v>
      </c>
      <c r="W2" s="65" t="s">
        <v>210</v>
      </c>
      <c r="X2" s="65" t="s">
        <v>211</v>
      </c>
      <c r="Y2" s="65" t="s">
        <v>212</v>
      </c>
      <c r="Z2" s="65" t="s">
        <v>213</v>
      </c>
      <c r="AA2" s="65" t="s">
        <v>214</v>
      </c>
      <c r="AB2" s="65" t="s">
        <v>215</v>
      </c>
    </row>
    <row r="3" spans="15:28" x14ac:dyDescent="0.25">
      <c r="O3" s="65" t="s">
        <v>216</v>
      </c>
      <c r="P3" s="65">
        <v>2015</v>
      </c>
      <c r="Q3" s="62">
        <v>399.97153850000001</v>
      </c>
      <c r="R3" s="63">
        <v>158.72399999999999</v>
      </c>
      <c r="S3" s="63">
        <v>177.08</v>
      </c>
      <c r="T3" s="63">
        <v>225.6105</v>
      </c>
      <c r="U3" s="63">
        <v>252.8595</v>
      </c>
      <c r="V3" s="63">
        <v>224.88931260000001</v>
      </c>
      <c r="W3" s="63">
        <v>558.77591419999999</v>
      </c>
      <c r="X3" s="63">
        <v>474.75</v>
      </c>
      <c r="Y3" s="63">
        <v>483.84270000000004</v>
      </c>
      <c r="Z3" s="63">
        <v>650.58937500000002</v>
      </c>
      <c r="AA3" s="63">
        <v>426.94850000000002</v>
      </c>
      <c r="AB3" s="63">
        <v>313.56799999999998</v>
      </c>
    </row>
    <row r="4" spans="15:28" x14ac:dyDescent="0.25">
      <c r="O4" s="65" t="s">
        <v>216</v>
      </c>
      <c r="P4" s="65">
        <v>2016</v>
      </c>
      <c r="Q4" s="63">
        <v>385.96100000000001</v>
      </c>
      <c r="R4" s="63">
        <v>202.4015</v>
      </c>
      <c r="S4" s="63">
        <v>197.05549999999999</v>
      </c>
      <c r="T4" s="63">
        <v>418.07625000000002</v>
      </c>
      <c r="U4" s="63">
        <v>167.35499999999999</v>
      </c>
      <c r="V4" s="63">
        <v>352.71222590000002</v>
      </c>
      <c r="W4" s="63">
        <v>380.96550000000002</v>
      </c>
      <c r="X4" s="63">
        <v>644.22450000000003</v>
      </c>
      <c r="Y4" s="63">
        <v>622.77449999999999</v>
      </c>
      <c r="Z4" s="63">
        <v>754.06500000000005</v>
      </c>
      <c r="AA4" s="63">
        <v>688.6395</v>
      </c>
      <c r="AB4" s="63">
        <v>282.93852000000004</v>
      </c>
    </row>
    <row r="5" spans="15:28" x14ac:dyDescent="0.25">
      <c r="O5" s="65" t="s">
        <v>216</v>
      </c>
      <c r="P5" s="65">
        <v>2017</v>
      </c>
      <c r="Q5" s="63">
        <v>516.37330999999995</v>
      </c>
      <c r="R5" s="63">
        <v>268.77411999999998</v>
      </c>
      <c r="S5" s="63">
        <v>258.07456999999999</v>
      </c>
      <c r="T5" s="63">
        <v>457.72978999999998</v>
      </c>
      <c r="U5" s="63">
        <v>277.4549202</v>
      </c>
      <c r="V5" s="63">
        <v>289.51887140000002</v>
      </c>
      <c r="W5" s="63">
        <v>363.32655999999997</v>
      </c>
      <c r="X5" s="63">
        <v>352.10149000000001</v>
      </c>
      <c r="Y5" s="63">
        <v>473.32110999999998</v>
      </c>
      <c r="Z5" s="63">
        <v>707.4393255</v>
      </c>
      <c r="AA5" s="63">
        <v>1027.8620631000001</v>
      </c>
      <c r="AB5" s="63">
        <v>452.19900999999999</v>
      </c>
    </row>
    <row r="6" spans="15:28" x14ac:dyDescent="0.25">
      <c r="O6" s="65" t="s">
        <v>216</v>
      </c>
      <c r="P6" s="65">
        <v>2018</v>
      </c>
      <c r="Q6" s="63">
        <v>365.89858000000004</v>
      </c>
      <c r="R6" s="63">
        <v>137.78725</v>
      </c>
      <c r="S6" s="63">
        <v>292.50461999999999</v>
      </c>
      <c r="T6" s="63">
        <v>300.41128000000003</v>
      </c>
      <c r="U6" s="63">
        <v>227.95296999999999</v>
      </c>
      <c r="V6" s="63">
        <v>287.10892000000001</v>
      </c>
      <c r="W6" s="63">
        <v>332.14456999999999</v>
      </c>
      <c r="X6" s="63">
        <v>522.00900000000001</v>
      </c>
      <c r="Y6" s="63">
        <v>445.041</v>
      </c>
      <c r="Z6" s="63">
        <v>795.90150000000006</v>
      </c>
      <c r="AA6" s="63">
        <v>490.54899999999998</v>
      </c>
      <c r="AB6" s="63">
        <v>415.13290000000001</v>
      </c>
    </row>
    <row r="7" spans="15:28" x14ac:dyDescent="0.25">
      <c r="O7" s="65" t="s">
        <v>216</v>
      </c>
      <c r="P7" s="65">
        <v>2019</v>
      </c>
      <c r="Q7" s="63">
        <v>333.0675</v>
      </c>
      <c r="R7" s="63">
        <v>136.8135</v>
      </c>
      <c r="S7" s="63">
        <v>252.87300299999998</v>
      </c>
      <c r="T7" s="63">
        <v>336.79349999999999</v>
      </c>
      <c r="U7" s="63">
        <v>349.95150000000001</v>
      </c>
      <c r="V7" s="63">
        <v>355.51350000000002</v>
      </c>
      <c r="W7" s="63">
        <v>310.3</v>
      </c>
      <c r="X7" s="63">
        <v>769.3</v>
      </c>
      <c r="Y7" s="63">
        <v>517.5</v>
      </c>
      <c r="Z7" s="63">
        <v>587.9</v>
      </c>
      <c r="AA7" s="63">
        <v>327.2</v>
      </c>
      <c r="AB7" s="63">
        <v>331.6</v>
      </c>
    </row>
    <row r="8" spans="15:28" x14ac:dyDescent="0.25">
      <c r="O8" s="65" t="s">
        <v>216</v>
      </c>
      <c r="P8" s="65">
        <v>2020</v>
      </c>
      <c r="Q8" s="63">
        <v>334.9</v>
      </c>
      <c r="R8" s="63">
        <v>228.8</v>
      </c>
      <c r="S8" s="63">
        <v>144.69999999999999</v>
      </c>
      <c r="T8" s="63">
        <v>242.3</v>
      </c>
      <c r="U8" s="63">
        <v>316.10000000000002</v>
      </c>
      <c r="V8" s="63">
        <v>252.6</v>
      </c>
      <c r="W8" s="63">
        <v>192.4</v>
      </c>
      <c r="X8" s="63">
        <v>380.6</v>
      </c>
      <c r="Y8" s="63">
        <v>272.7</v>
      </c>
      <c r="Z8" s="63">
        <v>425.9</v>
      </c>
      <c r="AA8" s="63">
        <v>441.6</v>
      </c>
      <c r="AB8" s="63">
        <v>243.2</v>
      </c>
    </row>
    <row r="9" spans="15:28" x14ac:dyDescent="0.25">
      <c r="O9" s="65" t="s">
        <v>221</v>
      </c>
      <c r="P9" s="65">
        <v>2021</v>
      </c>
      <c r="Q9" s="63">
        <v>185.6</v>
      </c>
      <c r="R9" s="63">
        <v>282.89999999999998</v>
      </c>
      <c r="S9" s="63">
        <v>268.7</v>
      </c>
      <c r="T9" s="63"/>
      <c r="U9" s="63"/>
      <c r="V9" s="63"/>
      <c r="W9" s="63"/>
      <c r="X9" s="63"/>
      <c r="Y9" s="63"/>
      <c r="Z9" s="63"/>
      <c r="AA9" s="63"/>
      <c r="AB9" s="63"/>
    </row>
    <row r="11" spans="15:28" x14ac:dyDescent="0.25">
      <c r="O11" s="65" t="s">
        <v>107</v>
      </c>
      <c r="P11" s="65">
        <v>2015</v>
      </c>
      <c r="Q11" s="62">
        <v>1648.04304</v>
      </c>
      <c r="R11" s="63">
        <v>678.70713999999998</v>
      </c>
      <c r="S11" s="63">
        <v>754.57382999999993</v>
      </c>
      <c r="T11" s="63">
        <v>984.09825999999998</v>
      </c>
      <c r="U11" s="63">
        <v>1075.9333999999999</v>
      </c>
      <c r="V11" s="63">
        <v>928.05155000000002</v>
      </c>
      <c r="W11" s="63">
        <v>2183.0439700000002</v>
      </c>
      <c r="X11" s="63">
        <v>1840.7483300000001</v>
      </c>
      <c r="Y11" s="63">
        <v>1857.6918799999999</v>
      </c>
      <c r="Z11" s="63">
        <v>2683.4602200000004</v>
      </c>
      <c r="AA11" s="63">
        <v>1858.6077700000001</v>
      </c>
      <c r="AB11" s="63">
        <v>1269.5903999999998</v>
      </c>
    </row>
    <row r="12" spans="15:28" x14ac:dyDescent="0.25">
      <c r="O12" s="65" t="s">
        <v>107</v>
      </c>
      <c r="P12" s="65">
        <v>2016</v>
      </c>
      <c r="Q12" s="63">
        <v>1561.9673799999998</v>
      </c>
      <c r="R12" s="63">
        <v>807.92711999999995</v>
      </c>
      <c r="S12" s="63">
        <v>812.62441000000001</v>
      </c>
      <c r="T12" s="63">
        <v>1828.61482</v>
      </c>
      <c r="U12" s="63">
        <v>673.38708999999994</v>
      </c>
      <c r="V12" s="63">
        <v>1411.32998</v>
      </c>
      <c r="W12" s="63">
        <v>1342.27772</v>
      </c>
      <c r="X12" s="63">
        <v>2518.9597200000003</v>
      </c>
      <c r="Y12" s="63">
        <v>2454.1771800000001</v>
      </c>
      <c r="Z12" s="63">
        <v>2851.4252000000001</v>
      </c>
      <c r="AA12" s="63">
        <v>3069.1559200000002</v>
      </c>
      <c r="AB12" s="63">
        <v>1141.8811000000001</v>
      </c>
    </row>
    <row r="13" spans="15:28" x14ac:dyDescent="0.25">
      <c r="O13" s="65" t="s">
        <v>107</v>
      </c>
      <c r="P13" s="65">
        <v>2017</v>
      </c>
      <c r="Q13" s="63">
        <v>1999.64895</v>
      </c>
      <c r="R13" s="63">
        <v>1171.82827</v>
      </c>
      <c r="S13" s="63">
        <v>1051.1554699999999</v>
      </c>
      <c r="T13" s="63">
        <v>1830.7113999999999</v>
      </c>
      <c r="U13" s="63">
        <v>1252.3791000000001</v>
      </c>
      <c r="V13" s="63">
        <v>1153.9421599999998</v>
      </c>
      <c r="W13" s="63">
        <v>1506.2209399999999</v>
      </c>
      <c r="X13" s="63">
        <v>1560.3233500000001</v>
      </c>
      <c r="Y13" s="63">
        <v>1952.3849299999999</v>
      </c>
      <c r="Z13" s="63">
        <v>2842.8311899999999</v>
      </c>
      <c r="AA13" s="63">
        <v>3612.8101099999999</v>
      </c>
      <c r="AB13" s="63">
        <v>1975.6716699999999</v>
      </c>
    </row>
    <row r="14" spans="15:28" x14ac:dyDescent="0.25">
      <c r="O14" s="65" t="s">
        <v>107</v>
      </c>
      <c r="P14" s="65">
        <v>2018</v>
      </c>
      <c r="Q14" s="63">
        <v>1648.7111</v>
      </c>
      <c r="R14" s="63">
        <v>631.02158999999995</v>
      </c>
      <c r="S14" s="63">
        <v>1242.11949</v>
      </c>
      <c r="T14" s="63">
        <v>1344.39372</v>
      </c>
      <c r="U14" s="63">
        <v>1110.0585700000001</v>
      </c>
      <c r="V14" s="63">
        <v>1138.68722</v>
      </c>
      <c r="W14" s="63">
        <v>1415.0776599999999</v>
      </c>
      <c r="X14" s="63">
        <v>2130.4803700000002</v>
      </c>
      <c r="Y14" s="63">
        <v>1674.7162900000001</v>
      </c>
      <c r="Z14" s="63">
        <v>3268.22946</v>
      </c>
      <c r="AA14" s="63">
        <v>1964.8206100000002</v>
      </c>
      <c r="AB14" s="63">
        <v>1613.9065399999999</v>
      </c>
    </row>
    <row r="15" spans="15:28" x14ac:dyDescent="0.25">
      <c r="O15" s="65" t="s">
        <v>107</v>
      </c>
      <c r="P15" s="65">
        <v>2019</v>
      </c>
      <c r="Q15" s="62">
        <v>1337.5923999999998</v>
      </c>
      <c r="R15" s="62">
        <v>536.63702999999998</v>
      </c>
      <c r="S15" s="62">
        <v>1041.7046300000002</v>
      </c>
      <c r="T15" s="62">
        <v>1332.3517400000001</v>
      </c>
      <c r="U15" s="62">
        <v>1429.31951</v>
      </c>
      <c r="V15" s="62">
        <v>1396.4903100000001</v>
      </c>
      <c r="W15" s="56">
        <v>1317.1</v>
      </c>
      <c r="X15" s="56">
        <v>3060.8</v>
      </c>
      <c r="Y15" s="56">
        <v>2063.1999999999998</v>
      </c>
      <c r="Z15" s="56">
        <v>2335.1999999999998</v>
      </c>
      <c r="AA15" s="56">
        <v>1338.2</v>
      </c>
      <c r="AB15" s="65">
        <v>1348.4</v>
      </c>
    </row>
    <row r="16" spans="15:28" x14ac:dyDescent="0.25">
      <c r="O16" s="65" t="s">
        <v>107</v>
      </c>
      <c r="P16" s="65">
        <v>2020</v>
      </c>
      <c r="Q16" s="62">
        <v>1496.8</v>
      </c>
      <c r="R16" s="62">
        <v>895.4</v>
      </c>
      <c r="S16" s="62">
        <v>613.70000000000005</v>
      </c>
      <c r="T16" s="62">
        <v>1392.2</v>
      </c>
      <c r="U16" s="62">
        <v>1282.8</v>
      </c>
      <c r="V16" s="62">
        <v>1023.8</v>
      </c>
      <c r="W16" s="65">
        <v>817.4</v>
      </c>
      <c r="X16" s="65">
        <v>1517.1</v>
      </c>
      <c r="Y16" s="65">
        <v>1112.3</v>
      </c>
      <c r="Z16" s="65">
        <v>1727.6</v>
      </c>
      <c r="AA16" s="65">
        <v>1866.5</v>
      </c>
      <c r="AB16" s="65">
        <v>929.1</v>
      </c>
    </row>
    <row r="17" spans="15:28" x14ac:dyDescent="0.25">
      <c r="O17" s="65" t="s">
        <v>107</v>
      </c>
      <c r="P17" s="65">
        <v>2021</v>
      </c>
      <c r="Q17" s="62">
        <v>849.2</v>
      </c>
      <c r="R17" s="62">
        <v>1086.0999999999999</v>
      </c>
      <c r="S17" s="62">
        <v>1093</v>
      </c>
      <c r="T17" s="62"/>
      <c r="U17" s="62"/>
      <c r="V17" s="62"/>
      <c r="W17" s="65"/>
      <c r="X17" s="65"/>
      <c r="Y17" s="65"/>
      <c r="Z17" s="65"/>
      <c r="AA17" s="65"/>
      <c r="AB17" s="65"/>
    </row>
    <row r="18" spans="15:28" x14ac:dyDescent="0.25">
      <c r="O18" s="65"/>
      <c r="P18" s="36"/>
      <c r="Q18" s="36"/>
      <c r="R18" s="36"/>
      <c r="S18" s="36"/>
      <c r="T18" s="36"/>
      <c r="U18" s="36"/>
      <c r="V18" s="36"/>
      <c r="W18" s="36"/>
      <c r="X18" s="36"/>
      <c r="Y18" s="36"/>
      <c r="Z18" s="36"/>
      <c r="AA18" s="36"/>
      <c r="AB18" s="36"/>
    </row>
    <row r="19" spans="15:28" x14ac:dyDescent="0.25">
      <c r="O19" s="61"/>
      <c r="P19" s="65"/>
      <c r="Q19" s="65" t="s">
        <v>217</v>
      </c>
      <c r="R19" s="65"/>
      <c r="S19" s="65"/>
      <c r="T19" s="65"/>
      <c r="U19" s="61"/>
      <c r="V19" s="65"/>
      <c r="W19" s="65"/>
      <c r="X19" s="65"/>
      <c r="Y19" s="65"/>
      <c r="Z19" s="65"/>
      <c r="AA19" s="65"/>
      <c r="AB19" s="65"/>
    </row>
    <row r="20" spans="15:28" x14ac:dyDescent="0.25">
      <c r="O20" s="61"/>
      <c r="P20" s="65"/>
      <c r="Q20" s="65" t="s">
        <v>162</v>
      </c>
      <c r="R20" s="65"/>
      <c r="S20" s="65"/>
      <c r="T20" s="65"/>
      <c r="U20" s="65"/>
      <c r="V20" s="65"/>
      <c r="W20" s="65"/>
      <c r="X20" s="65"/>
      <c r="Y20" s="65"/>
      <c r="Z20" s="65"/>
      <c r="AA20" s="65"/>
      <c r="AB20" s="65"/>
    </row>
    <row r="21" spans="15:28" x14ac:dyDescent="0.25">
      <c r="O21" s="58"/>
      <c r="P21" s="65"/>
      <c r="Q21" s="65" t="s">
        <v>204</v>
      </c>
      <c r="R21" s="65" t="s">
        <v>205</v>
      </c>
      <c r="S21" s="65" t="s">
        <v>206</v>
      </c>
      <c r="T21" s="65" t="s">
        <v>207</v>
      </c>
      <c r="U21" s="65" t="s">
        <v>208</v>
      </c>
      <c r="V21" s="65" t="s">
        <v>209</v>
      </c>
      <c r="W21" s="65" t="s">
        <v>210</v>
      </c>
      <c r="X21" s="65" t="s">
        <v>211</v>
      </c>
      <c r="Y21" s="65" t="s">
        <v>212</v>
      </c>
      <c r="Z21" s="65" t="s">
        <v>213</v>
      </c>
      <c r="AA21" s="65" t="s">
        <v>214</v>
      </c>
      <c r="AB21" s="65" t="s">
        <v>215</v>
      </c>
    </row>
    <row r="22" spans="15:28" x14ac:dyDescent="0.25">
      <c r="O22" s="60"/>
      <c r="P22" s="65">
        <v>2015</v>
      </c>
      <c r="Q22" s="58">
        <v>4.12040078196714</v>
      </c>
      <c r="R22" s="59">
        <v>4.2760208916105951</v>
      </c>
      <c r="S22" s="59">
        <v>4.2612030155861751</v>
      </c>
      <c r="T22" s="59">
        <v>4.3619346617289532</v>
      </c>
      <c r="U22" s="59">
        <v>4.2550641759554217</v>
      </c>
      <c r="V22" s="59">
        <v>4.1267036626621802</v>
      </c>
      <c r="W22" s="59">
        <v>3.9068326220278595</v>
      </c>
      <c r="X22" s="59">
        <v>3.8773003264876253</v>
      </c>
      <c r="Y22" s="59">
        <v>3.8394541862468934</v>
      </c>
      <c r="Z22" s="59">
        <v>4.1246603819805703</v>
      </c>
      <c r="AA22" s="59">
        <v>4.3532364442081422</v>
      </c>
      <c r="AB22" s="59">
        <v>4.0488519236656799</v>
      </c>
    </row>
    <row r="23" spans="15:28" x14ac:dyDescent="0.25">
      <c r="O23" s="60"/>
      <c r="P23" s="65">
        <v>2016</v>
      </c>
      <c r="Q23" s="59">
        <v>4.0469565059682191</v>
      </c>
      <c r="R23" s="59">
        <v>3.9917051998132425</v>
      </c>
      <c r="S23" s="59">
        <v>4.1238352139371903</v>
      </c>
      <c r="T23" s="59">
        <v>4.3738787362353158</v>
      </c>
      <c r="U23" s="59">
        <v>4.0237046398374714</v>
      </c>
      <c r="V23" s="59">
        <v>4.0013639345751972</v>
      </c>
      <c r="W23" s="59">
        <v>3.5233576793699166</v>
      </c>
      <c r="X23" s="59">
        <v>3.9100650782452391</v>
      </c>
      <c r="Y23" s="59">
        <v>3.9407155880659857</v>
      </c>
      <c r="Z23" s="59">
        <v>3.7814050512886821</v>
      </c>
      <c r="AA23" s="59">
        <v>4.456839783369964</v>
      </c>
      <c r="AB23" s="59">
        <v>4.0357922986237433</v>
      </c>
    </row>
    <row r="24" spans="15:28" x14ac:dyDescent="0.25">
      <c r="O24" s="65"/>
      <c r="P24" s="65">
        <v>2017</v>
      </c>
      <c r="Q24" s="59">
        <v>3.8724870384954642</v>
      </c>
      <c r="R24" s="59">
        <v>4.3598999412592256</v>
      </c>
      <c r="S24" s="59">
        <v>4.0730687645822679</v>
      </c>
      <c r="T24" s="59">
        <v>3.9995461077593397</v>
      </c>
      <c r="U24" s="59">
        <v>4.5138111052319339</v>
      </c>
      <c r="V24" s="59">
        <v>3.9857234674202302</v>
      </c>
      <c r="W24" s="59">
        <v>4.1456395040318554</v>
      </c>
      <c r="X24" s="59">
        <v>4.4314590943650938</v>
      </c>
      <c r="Y24" s="59">
        <v>4.1248634146066294</v>
      </c>
      <c r="Z24" s="59">
        <v>4.0184805785157049</v>
      </c>
      <c r="AA24" s="59">
        <v>3.5148783476878958</v>
      </c>
      <c r="AB24" s="59">
        <v>4.3690313917317072</v>
      </c>
    </row>
    <row r="25" spans="15:28" x14ac:dyDescent="0.25">
      <c r="O25" s="65"/>
      <c r="P25" s="65">
        <v>2018</v>
      </c>
      <c r="Q25" s="59">
        <v>4.5059237453176229</v>
      </c>
      <c r="R25" s="59">
        <v>4.5796805582519422</v>
      </c>
      <c r="S25" s="59">
        <v>4.2464952861257377</v>
      </c>
      <c r="T25" s="59">
        <v>4.4751772303623216</v>
      </c>
      <c r="U25" s="59">
        <v>4.8696824173863593</v>
      </c>
      <c r="V25" s="59">
        <v>3.9660461263272486</v>
      </c>
      <c r="W25" s="59">
        <v>4.2604268978415032</v>
      </c>
      <c r="X25" s="59">
        <v>4.0813096517492999</v>
      </c>
      <c r="Y25" s="59">
        <v>3.7630606842965033</v>
      </c>
      <c r="Z25" s="59">
        <v>4.1063240363286155</v>
      </c>
      <c r="AA25" s="59">
        <v>4.0053503523603151</v>
      </c>
      <c r="AB25" s="59">
        <v>3.8876864252387606</v>
      </c>
    </row>
    <row r="26" spans="15:28" x14ac:dyDescent="0.25">
      <c r="O26" s="36"/>
      <c r="P26" s="65">
        <v>2019</v>
      </c>
      <c r="Q26" s="58">
        <v>4.0159799440053439</v>
      </c>
      <c r="R26" s="58">
        <v>3.9223982282450196</v>
      </c>
      <c r="S26" s="58">
        <v>4.1194774358732165</v>
      </c>
      <c r="T26" s="58">
        <v>3.9559900651289293</v>
      </c>
      <c r="U26" s="58">
        <v>4.0843360008458314</v>
      </c>
      <c r="V26" s="58">
        <v>3.9280936166981002</v>
      </c>
      <c r="W26" s="58">
        <v>4.24</v>
      </c>
      <c r="X26" s="58">
        <v>3.98</v>
      </c>
      <c r="Y26" s="58">
        <v>3.99</v>
      </c>
      <c r="Z26" s="58">
        <v>3.97</v>
      </c>
      <c r="AA26" s="58">
        <v>4.09</v>
      </c>
      <c r="AB26" s="58">
        <f>AB15/AB7</f>
        <v>4.0663449939686371</v>
      </c>
    </row>
    <row r="27" spans="15:28" x14ac:dyDescent="0.25">
      <c r="O27" s="36"/>
      <c r="P27" s="103">
        <v>2020</v>
      </c>
      <c r="Q27" s="102">
        <f t="shared" ref="Q27:AA28" si="0">Q16/Q8</f>
        <v>4.4693938489101228</v>
      </c>
      <c r="R27" s="102">
        <f t="shared" si="0"/>
        <v>3.9134615384615383</v>
      </c>
      <c r="S27" s="102">
        <f t="shared" si="0"/>
        <v>4.2411886662059439</v>
      </c>
      <c r="T27" s="102">
        <f t="shared" si="0"/>
        <v>5.7457697069748246</v>
      </c>
      <c r="U27" s="102">
        <f t="shared" si="0"/>
        <v>4.0582094273963927</v>
      </c>
      <c r="V27" s="102">
        <f t="shared" si="0"/>
        <v>4.0530482977038798</v>
      </c>
      <c r="W27" s="102">
        <f t="shared" si="0"/>
        <v>4.248440748440748</v>
      </c>
      <c r="X27" s="102">
        <f t="shared" si="0"/>
        <v>3.9860746190225953</v>
      </c>
      <c r="Y27" s="102">
        <f t="shared" si="0"/>
        <v>4.0788412174550785</v>
      </c>
      <c r="Z27" s="102">
        <f t="shared" si="0"/>
        <v>4.0563512561634187</v>
      </c>
      <c r="AA27" s="102">
        <f t="shared" si="0"/>
        <v>4.2266757246376807</v>
      </c>
      <c r="AB27" s="102">
        <f>AB16/AB8</f>
        <v>3.8203125000000004</v>
      </c>
    </row>
    <row r="28" spans="15:28" x14ac:dyDescent="0.25">
      <c r="O28" s="36"/>
      <c r="P28" s="103">
        <v>2021</v>
      </c>
      <c r="Q28" s="102">
        <f t="shared" si="0"/>
        <v>4.5754310344827589</v>
      </c>
      <c r="R28" s="102">
        <f t="shared" si="0"/>
        <v>3.8391657829621773</v>
      </c>
      <c r="S28" s="102">
        <f t="shared" si="0"/>
        <v>4.067733531819874</v>
      </c>
      <c r="T28" s="36"/>
      <c r="U28" s="36"/>
      <c r="V28" s="36"/>
      <c r="W28" s="36"/>
      <c r="X28" s="36"/>
      <c r="Y28" s="36"/>
      <c r="Z28" s="36"/>
      <c r="AA28" s="36"/>
      <c r="AB28" s="36"/>
    </row>
  </sheetData>
  <phoneticPr fontId="60" type="noConversion"/>
  <pageMargins left="0.7" right="0.7" top="0.75" bottom="0.75" header="0.3" footer="0.3"/>
  <pageSetup paperSize="126"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21"/>
  <sheetViews>
    <sheetView workbookViewId="0">
      <selection sqref="A1:M1"/>
    </sheetView>
  </sheetViews>
  <sheetFormatPr baseColWidth="10" defaultColWidth="11.42578125" defaultRowHeight="15" x14ac:dyDescent="0.25"/>
  <cols>
    <col min="1" max="1" width="26.28515625" customWidth="1"/>
    <col min="2" max="13" width="6.7109375" customWidth="1"/>
  </cols>
  <sheetData>
    <row r="1" spans="1:18" x14ac:dyDescent="0.25">
      <c r="A1" s="301" t="s">
        <v>222</v>
      </c>
      <c r="B1" s="302"/>
      <c r="C1" s="302"/>
      <c r="D1" s="302"/>
      <c r="E1" s="302"/>
      <c r="F1" s="302"/>
      <c r="G1" s="302"/>
      <c r="H1" s="302"/>
      <c r="I1" s="302"/>
      <c r="J1" s="302"/>
      <c r="K1" s="302"/>
      <c r="L1" s="302"/>
      <c r="M1" s="302"/>
      <c r="N1" s="36"/>
      <c r="O1" s="36"/>
      <c r="P1" s="36"/>
      <c r="Q1" s="36"/>
      <c r="R1" s="36"/>
    </row>
    <row r="2" spans="1:18" ht="15.75" x14ac:dyDescent="0.25">
      <c r="A2" s="115"/>
      <c r="B2" s="116"/>
      <c r="C2" s="116"/>
      <c r="D2" s="116"/>
      <c r="E2" s="116"/>
      <c r="F2" s="116"/>
      <c r="G2" s="116"/>
      <c r="H2" s="117"/>
      <c r="I2" s="117"/>
      <c r="J2" s="117"/>
      <c r="K2" s="117"/>
      <c r="L2" s="117"/>
      <c r="M2" s="117"/>
      <c r="N2" s="36"/>
      <c r="O2" s="36"/>
      <c r="P2" s="36"/>
      <c r="Q2" s="36"/>
      <c r="R2" s="36"/>
    </row>
    <row r="3" spans="1:18" x14ac:dyDescent="0.25">
      <c r="A3" s="307" t="s">
        <v>223</v>
      </c>
      <c r="B3" s="250">
        <v>2010</v>
      </c>
      <c r="C3" s="250">
        <v>2011</v>
      </c>
      <c r="D3" s="250">
        <v>2012</v>
      </c>
      <c r="E3" s="250">
        <v>2013</v>
      </c>
      <c r="F3" s="250">
        <v>2014</v>
      </c>
      <c r="G3" s="250">
        <v>2015</v>
      </c>
      <c r="H3" s="250">
        <v>2016</v>
      </c>
      <c r="I3" s="250">
        <v>2017</v>
      </c>
      <c r="J3" s="195">
        <v>2018</v>
      </c>
      <c r="K3" s="196">
        <v>2019</v>
      </c>
      <c r="L3" s="196">
        <v>2020</v>
      </c>
      <c r="M3" s="196">
        <v>2021</v>
      </c>
      <c r="N3" s="36"/>
      <c r="O3" s="36"/>
      <c r="P3" s="36"/>
      <c r="Q3" s="36"/>
      <c r="R3" s="36"/>
    </row>
    <row r="4" spans="1:18" ht="15" customHeight="1" x14ac:dyDescent="0.25">
      <c r="A4" s="307"/>
      <c r="B4" s="312" t="s">
        <v>224</v>
      </c>
      <c r="C4" s="313"/>
      <c r="D4" s="313"/>
      <c r="E4" s="313"/>
      <c r="F4" s="313"/>
      <c r="G4" s="313"/>
      <c r="H4" s="313"/>
      <c r="I4" s="313"/>
      <c r="J4" s="313"/>
      <c r="K4" s="313"/>
      <c r="L4" s="313"/>
      <c r="M4" s="313"/>
      <c r="N4" s="36"/>
      <c r="O4" s="36"/>
      <c r="P4" s="36"/>
      <c r="Q4" s="36"/>
      <c r="R4" s="36"/>
    </row>
    <row r="5" spans="1:18" x14ac:dyDescent="0.25">
      <c r="A5" s="197" t="s">
        <v>225</v>
      </c>
      <c r="B5" s="198">
        <v>841.69370200000003</v>
      </c>
      <c r="C5" s="198">
        <v>701.12158899999997</v>
      </c>
      <c r="D5" s="198">
        <v>816.66533300000003</v>
      </c>
      <c r="E5" s="198">
        <v>1042.6350540000001</v>
      </c>
      <c r="F5" s="198">
        <v>1182.0124169999999</v>
      </c>
      <c r="G5" s="198">
        <v>1060</v>
      </c>
      <c r="H5" s="198">
        <v>1238.058628</v>
      </c>
      <c r="I5" s="198">
        <v>1131.275347</v>
      </c>
      <c r="J5" s="198">
        <v>1015.955607</v>
      </c>
      <c r="K5" s="198">
        <v>1267</v>
      </c>
      <c r="L5" s="198">
        <f>K16</f>
        <v>1296.1500000000001</v>
      </c>
      <c r="M5" s="198">
        <f>L16</f>
        <v>1200.787</v>
      </c>
      <c r="N5" s="36"/>
      <c r="O5" s="36"/>
      <c r="P5" s="36"/>
      <c r="Q5" s="36"/>
      <c r="R5" s="36"/>
    </row>
    <row r="6" spans="1:18" x14ac:dyDescent="0.25">
      <c r="A6" s="199" t="s">
        <v>226</v>
      </c>
      <c r="B6" s="198">
        <f t="shared" ref="B6:I6" si="0">B5-B7+B10+B11+B15-B16</f>
        <v>355.73406685530006</v>
      </c>
      <c r="C6" s="198">
        <f t="shared" si="0"/>
        <v>297.05761674829967</v>
      </c>
      <c r="D6" s="198">
        <f t="shared" si="0"/>
        <v>308.2549109311999</v>
      </c>
      <c r="E6" s="198">
        <f t="shared" si="0"/>
        <v>281.22745850790011</v>
      </c>
      <c r="F6" s="198">
        <f t="shared" si="0"/>
        <v>326.79499775819977</v>
      </c>
      <c r="G6" s="198">
        <f t="shared" si="0"/>
        <v>221.13655300000005</v>
      </c>
      <c r="H6" s="198">
        <f t="shared" si="0"/>
        <v>201.81298800000013</v>
      </c>
      <c r="I6" s="198">
        <f t="shared" si="0"/>
        <v>99.525540999999862</v>
      </c>
      <c r="J6" s="198">
        <f>J5-J7+J10+J11+J15-J16</f>
        <v>165.85258999999996</v>
      </c>
      <c r="K6" s="198">
        <f>K5-K7+K10+K11+K15-K16</f>
        <v>269.72569999999973</v>
      </c>
      <c r="L6" s="198">
        <f>L5-L7+L10+L11+L15-L16</f>
        <v>247.55580000000009</v>
      </c>
      <c r="M6" s="198"/>
      <c r="N6" s="36"/>
      <c r="O6" s="36"/>
      <c r="P6" s="36"/>
      <c r="Q6" s="36"/>
      <c r="R6" s="36"/>
    </row>
    <row r="7" spans="1:18" x14ac:dyDescent="0.25">
      <c r="A7" s="199" t="s">
        <v>227</v>
      </c>
      <c r="B7" s="198">
        <v>732.08195314470004</v>
      </c>
      <c r="C7" s="198">
        <v>667.72553225170009</v>
      </c>
      <c r="D7" s="198">
        <v>753.03658768780008</v>
      </c>
      <c r="E7" s="198">
        <v>883.75913310610008</v>
      </c>
      <c r="F7" s="198">
        <v>806.55368191510001</v>
      </c>
      <c r="G7" s="198">
        <v>913.50218900000004</v>
      </c>
      <c r="H7" s="198">
        <v>948.23763400000007</v>
      </c>
      <c r="I7" s="198">
        <v>967</v>
      </c>
      <c r="J7" s="198">
        <v>876</v>
      </c>
      <c r="K7" s="198">
        <v>896.7</v>
      </c>
      <c r="L7" s="198">
        <f>L8+L9</f>
        <v>883.53</v>
      </c>
      <c r="M7" s="198"/>
      <c r="N7" s="36"/>
      <c r="O7" s="36"/>
      <c r="P7" s="36"/>
      <c r="Q7" s="36"/>
      <c r="R7" s="36"/>
    </row>
    <row r="8" spans="1:18" x14ac:dyDescent="0.25">
      <c r="A8" s="199" t="s">
        <v>228</v>
      </c>
      <c r="B8" s="198">
        <v>436.27070817690003</v>
      </c>
      <c r="C8" s="198">
        <v>451.56878001510006</v>
      </c>
      <c r="D8" s="198">
        <v>454.89564481260004</v>
      </c>
      <c r="E8" s="198">
        <v>464.58623814060002</v>
      </c>
      <c r="F8" s="198">
        <v>468.3903066089</v>
      </c>
      <c r="G8" s="198">
        <v>494.33441099999999</v>
      </c>
      <c r="H8" s="198">
        <v>505.34197600000005</v>
      </c>
      <c r="I8" s="198">
        <v>527</v>
      </c>
      <c r="J8" s="198">
        <v>506</v>
      </c>
      <c r="K8" s="198">
        <v>489.7</v>
      </c>
      <c r="L8" s="198">
        <v>509.5</v>
      </c>
      <c r="M8" s="198"/>
      <c r="N8" s="36"/>
      <c r="O8" s="36"/>
      <c r="P8" s="36"/>
      <c r="Q8" s="36"/>
      <c r="R8" s="36"/>
    </row>
    <row r="9" spans="1:18" x14ac:dyDescent="0.25">
      <c r="A9" s="200" t="s">
        <v>229</v>
      </c>
      <c r="B9" s="198">
        <v>295.81124496779995</v>
      </c>
      <c r="C9" s="198">
        <v>216.1567522366</v>
      </c>
      <c r="D9" s="198">
        <v>298.14094287520004</v>
      </c>
      <c r="E9" s="198">
        <v>419.17289496550001</v>
      </c>
      <c r="F9" s="198">
        <v>338.16337530619995</v>
      </c>
      <c r="G9" s="198">
        <v>419.167778</v>
      </c>
      <c r="H9" s="198">
        <v>442.89565799999997</v>
      </c>
      <c r="I9" s="198">
        <v>440</v>
      </c>
      <c r="J9" s="198">
        <v>370</v>
      </c>
      <c r="K9" s="198">
        <v>407</v>
      </c>
      <c r="L9" s="198">
        <v>374.03</v>
      </c>
      <c r="M9" s="198"/>
      <c r="N9" s="36"/>
      <c r="O9" s="36"/>
      <c r="P9" s="36"/>
      <c r="Q9" s="36"/>
      <c r="R9" s="36"/>
    </row>
    <row r="10" spans="1:18" x14ac:dyDescent="0.25">
      <c r="A10" s="199" t="s">
        <v>230</v>
      </c>
      <c r="B10" s="198">
        <v>0.55332099999999995</v>
      </c>
      <c r="C10" s="198">
        <v>1.052783</v>
      </c>
      <c r="D10" s="198">
        <v>1.3224416189999999</v>
      </c>
      <c r="E10" s="198">
        <v>2.2387296139999999</v>
      </c>
      <c r="F10" s="198">
        <v>1.7091366733000002</v>
      </c>
      <c r="G10" s="198">
        <v>2.312989</v>
      </c>
      <c r="H10" s="198">
        <v>2.3094890000000001</v>
      </c>
      <c r="I10" s="198">
        <v>2</v>
      </c>
      <c r="J10" s="198">
        <v>3</v>
      </c>
      <c r="K10" s="198">
        <v>1.7</v>
      </c>
      <c r="L10" s="198">
        <v>2</v>
      </c>
      <c r="M10" s="198"/>
      <c r="N10" s="36"/>
      <c r="O10" s="36"/>
      <c r="P10" s="36"/>
      <c r="Q10" s="36"/>
      <c r="R10" s="36"/>
    </row>
    <row r="11" spans="1:18" x14ac:dyDescent="0.25">
      <c r="A11" s="199" t="s">
        <v>231</v>
      </c>
      <c r="B11" s="198">
        <v>915.23820000000012</v>
      </c>
      <c r="C11" s="198">
        <v>1046.3807999999999</v>
      </c>
      <c r="D11" s="198">
        <v>1255.37104</v>
      </c>
      <c r="E11" s="198">
        <v>1282.125225</v>
      </c>
      <c r="F11" s="198">
        <f t="shared" ref="F11:L11" si="1">SUM(F12:F14)</f>
        <v>989.62712599999998</v>
      </c>
      <c r="G11" s="198">
        <f t="shared" si="1"/>
        <v>1286.6861590000001</v>
      </c>
      <c r="H11" s="198">
        <f t="shared" si="1"/>
        <v>1014.3620340000002</v>
      </c>
      <c r="I11" s="198">
        <f t="shared" si="1"/>
        <v>949.20580099999995</v>
      </c>
      <c r="J11" s="198">
        <f t="shared" si="1"/>
        <v>1289.8969830000001</v>
      </c>
      <c r="K11" s="198">
        <f t="shared" si="1"/>
        <v>1193.8756999999998</v>
      </c>
      <c r="L11" s="198">
        <f t="shared" si="1"/>
        <v>1033.7228</v>
      </c>
      <c r="M11" s="198"/>
      <c r="N11" s="36"/>
      <c r="O11" s="36"/>
      <c r="P11" s="36"/>
      <c r="Q11" s="36"/>
      <c r="R11" s="36"/>
    </row>
    <row r="12" spans="1:18" x14ac:dyDescent="0.25">
      <c r="A12" s="199" t="s">
        <v>232</v>
      </c>
      <c r="B12" s="198">
        <v>744.55280000000005</v>
      </c>
      <c r="C12" s="198">
        <v>828.63919999999996</v>
      </c>
      <c r="D12" s="198">
        <v>1015.985533</v>
      </c>
      <c r="E12" s="198">
        <v>1078.2093</v>
      </c>
      <c r="F12" s="198">
        <v>840.96489999999994</v>
      </c>
      <c r="G12" s="198">
        <v>1081.286681</v>
      </c>
      <c r="H12" s="198">
        <v>852.48383000000013</v>
      </c>
      <c r="I12" s="198">
        <v>805.06141400000001</v>
      </c>
      <c r="J12" s="198">
        <v>1052.7819440000001</v>
      </c>
      <c r="K12" s="198">
        <v>1030.0474999999999</v>
      </c>
      <c r="L12" s="198">
        <v>888.20669999999996</v>
      </c>
      <c r="M12" s="198"/>
      <c r="N12" s="36"/>
      <c r="O12" s="36"/>
      <c r="P12" s="36"/>
      <c r="Q12" s="36"/>
      <c r="R12" s="36"/>
    </row>
    <row r="13" spans="1:18" x14ac:dyDescent="0.25">
      <c r="A13" s="199" t="s">
        <v>233</v>
      </c>
      <c r="B13" s="198">
        <v>127.16330000000001</v>
      </c>
      <c r="C13" s="198">
        <v>118.001</v>
      </c>
      <c r="D13" s="198">
        <v>171.68693099999999</v>
      </c>
      <c r="E13" s="198">
        <v>136.17070000000001</v>
      </c>
      <c r="F13" s="198">
        <v>110.122726</v>
      </c>
      <c r="G13" s="198">
        <v>152.25428099999999</v>
      </c>
      <c r="H13" s="198">
        <v>121.77475</v>
      </c>
      <c r="I13" s="198">
        <v>110.329802</v>
      </c>
      <c r="J13" s="198">
        <v>135.89189400000001</v>
      </c>
      <c r="K13" s="198">
        <v>133.98939999999999</v>
      </c>
      <c r="L13" s="198">
        <v>121.9875</v>
      </c>
      <c r="M13" s="198"/>
      <c r="N13" s="36"/>
      <c r="O13" s="36"/>
      <c r="P13" s="36"/>
      <c r="Q13" s="36"/>
      <c r="R13" s="36"/>
    </row>
    <row r="14" spans="1:18" x14ac:dyDescent="0.25">
      <c r="A14" s="199" t="s">
        <v>234</v>
      </c>
      <c r="B14" s="198">
        <v>43.522100000000002</v>
      </c>
      <c r="C14" s="198">
        <v>99.740600000000001</v>
      </c>
      <c r="D14" s="198">
        <v>67.698576000000003</v>
      </c>
      <c r="E14" s="198">
        <v>70.224299999999999</v>
      </c>
      <c r="F14" s="198">
        <v>38.539499999999997</v>
      </c>
      <c r="G14" s="198">
        <v>53.145197000000003</v>
      </c>
      <c r="H14" s="198">
        <v>40.103453999999999</v>
      </c>
      <c r="I14" s="198">
        <v>33.814585000000001</v>
      </c>
      <c r="J14" s="198">
        <v>101.223145</v>
      </c>
      <c r="K14" s="198">
        <v>29.838799999999999</v>
      </c>
      <c r="L14" s="198">
        <v>23.528600000000001</v>
      </c>
      <c r="M14" s="198"/>
      <c r="N14" s="36"/>
      <c r="O14" s="36"/>
      <c r="P14" s="36"/>
      <c r="Q14" s="36"/>
      <c r="R14" s="36"/>
    </row>
    <row r="15" spans="1:18" x14ac:dyDescent="0.25">
      <c r="A15" s="199" t="s">
        <v>235</v>
      </c>
      <c r="B15" s="198">
        <v>31.452386000000001</v>
      </c>
      <c r="C15" s="198">
        <v>32.89331</v>
      </c>
      <c r="D15" s="198">
        <v>30.567737999999999</v>
      </c>
      <c r="E15" s="198">
        <v>20</v>
      </c>
      <c r="F15" s="198">
        <v>20</v>
      </c>
      <c r="G15" s="198">
        <v>23.698222000000001</v>
      </c>
      <c r="H15" s="198">
        <v>26.595818000000001</v>
      </c>
      <c r="I15" s="198"/>
      <c r="J15" s="198"/>
      <c r="K15" s="198"/>
      <c r="L15" s="198"/>
      <c r="M15" s="198"/>
      <c r="N15" s="36"/>
      <c r="O15" s="36"/>
      <c r="P15" s="36"/>
      <c r="Q15" s="36"/>
      <c r="R15" s="36"/>
    </row>
    <row r="16" spans="1:18" x14ac:dyDescent="0.25">
      <c r="A16" s="201" t="s">
        <v>236</v>
      </c>
      <c r="B16" s="198">
        <v>701.12158899999997</v>
      </c>
      <c r="C16" s="198">
        <v>816.66533300000003</v>
      </c>
      <c r="D16" s="198">
        <v>1042.6350540000001</v>
      </c>
      <c r="E16" s="198">
        <v>1182.0124169999999</v>
      </c>
      <c r="F16" s="198">
        <v>1060</v>
      </c>
      <c r="G16" s="198">
        <v>1238.058628</v>
      </c>
      <c r="H16" s="198">
        <v>1131.275347</v>
      </c>
      <c r="I16" s="198">
        <v>1015.955607</v>
      </c>
      <c r="J16" s="198">
        <v>1267</v>
      </c>
      <c r="K16" s="198">
        <v>1296.1500000000001</v>
      </c>
      <c r="L16" s="198">
        <v>1200.787</v>
      </c>
      <c r="M16" s="198"/>
      <c r="N16" s="36"/>
      <c r="O16" s="36"/>
      <c r="P16" s="36"/>
      <c r="Q16" s="36"/>
      <c r="R16" s="36"/>
    </row>
    <row r="17" spans="1:18" x14ac:dyDescent="0.25">
      <c r="A17" s="202" t="s">
        <v>237</v>
      </c>
      <c r="B17" s="203">
        <v>0.76605367761092125</v>
      </c>
      <c r="C17" s="203">
        <v>0.7804666647170897</v>
      </c>
      <c r="D17" s="203">
        <v>0.830539355121654</v>
      </c>
      <c r="E17" s="203">
        <v>0.92191651326413915</v>
      </c>
      <c r="F17" s="204">
        <v>1.0566499831569494</v>
      </c>
      <c r="G17" s="203">
        <v>0.96304540987465292</v>
      </c>
      <c r="H17" s="204">
        <v>1.1152579740578106</v>
      </c>
      <c r="I17" s="205">
        <f>I16/I11</f>
        <v>1.0703217425869904</v>
      </c>
      <c r="J17" s="205">
        <f>J16/J11</f>
        <v>0.98224898321201815</v>
      </c>
      <c r="K17" s="205">
        <f>K16/K11</f>
        <v>1.0856657858100305</v>
      </c>
      <c r="L17" s="205">
        <f>L16/L11</f>
        <v>1.1616141193751361</v>
      </c>
      <c r="M17" s="205"/>
      <c r="N17" s="36"/>
      <c r="O17" s="36"/>
      <c r="P17" s="36"/>
      <c r="Q17" s="36"/>
      <c r="R17" s="36"/>
    </row>
    <row r="18" spans="1:18" x14ac:dyDescent="0.25">
      <c r="A18" s="308" t="s">
        <v>238</v>
      </c>
      <c r="B18" s="309"/>
      <c r="C18" s="309"/>
      <c r="D18" s="309"/>
      <c r="E18" s="309"/>
      <c r="F18" s="309"/>
      <c r="G18" s="309"/>
      <c r="H18" s="309"/>
      <c r="I18" s="309"/>
      <c r="J18" s="309"/>
      <c r="K18" s="309"/>
      <c r="L18" s="309"/>
      <c r="M18" s="309"/>
      <c r="N18" s="36"/>
      <c r="O18" s="36"/>
      <c r="P18" s="36"/>
      <c r="Q18" s="36"/>
      <c r="R18" s="36"/>
    </row>
    <row r="19" spans="1:18" ht="30" customHeight="1" x14ac:dyDescent="0.25">
      <c r="A19" s="310" t="s">
        <v>239</v>
      </c>
      <c r="B19" s="311"/>
      <c r="C19" s="311"/>
      <c r="D19" s="311"/>
      <c r="E19" s="311"/>
      <c r="F19" s="311"/>
      <c r="G19" s="311"/>
      <c r="H19" s="311"/>
      <c r="I19" s="311"/>
      <c r="J19" s="311"/>
      <c r="K19" s="311"/>
      <c r="L19" s="311"/>
      <c r="M19" s="311"/>
      <c r="N19" s="36"/>
      <c r="O19" s="36"/>
      <c r="P19" s="36"/>
      <c r="Q19" s="36"/>
      <c r="R19" s="36"/>
    </row>
    <row r="20" spans="1:18" x14ac:dyDescent="0.25">
      <c r="A20" s="303" t="s">
        <v>240</v>
      </c>
      <c r="B20" s="304"/>
      <c r="C20" s="304"/>
      <c r="D20" s="304"/>
      <c r="E20" s="304"/>
      <c r="F20" s="304"/>
      <c r="G20" s="304"/>
      <c r="H20" s="304"/>
      <c r="I20" s="304"/>
      <c r="J20" s="304"/>
      <c r="K20" s="304"/>
      <c r="L20" s="304"/>
      <c r="M20" s="304"/>
      <c r="N20" s="36"/>
      <c r="O20" s="36"/>
      <c r="P20" s="36"/>
      <c r="Q20" s="36"/>
      <c r="R20" s="36"/>
    </row>
    <row r="21" spans="1:18" x14ac:dyDescent="0.25">
      <c r="A21" s="305" t="s">
        <v>241</v>
      </c>
      <c r="B21" s="306"/>
      <c r="C21" s="306"/>
      <c r="D21" s="306"/>
      <c r="E21" s="306"/>
      <c r="F21" s="306"/>
      <c r="G21" s="306"/>
      <c r="H21" s="306"/>
      <c r="I21" s="306"/>
      <c r="J21" s="306"/>
      <c r="K21" s="306"/>
      <c r="L21" s="306"/>
      <c r="M21" s="306"/>
      <c r="N21" s="36"/>
      <c r="O21" s="36"/>
      <c r="P21" s="36"/>
      <c r="Q21" s="36"/>
      <c r="R21" s="36"/>
    </row>
  </sheetData>
  <mergeCells count="7">
    <mergeCell ref="A1:M1"/>
    <mergeCell ref="A20:M20"/>
    <mergeCell ref="A21:M21"/>
    <mergeCell ref="A3:A4"/>
    <mergeCell ref="A18:M18"/>
    <mergeCell ref="A19:M19"/>
    <mergeCell ref="B4:M4"/>
  </mergeCells>
  <phoneticPr fontId="60" type="noConversion"/>
  <pageMargins left="0.7" right="0.7" top="0.75" bottom="0.75" header="0.3" footer="0.3"/>
  <pageSetup paperSize="126"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workbookViewId="0">
      <selection activeCell="M17" sqref="M17"/>
    </sheetView>
  </sheetViews>
  <sheetFormatPr baseColWidth="10" defaultColWidth="11.42578125" defaultRowHeight="15" x14ac:dyDescent="0.25"/>
  <cols>
    <col min="1" max="1" width="14.85546875" customWidth="1"/>
    <col min="2" max="2" width="9.7109375"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317" t="s">
        <v>242</v>
      </c>
      <c r="B1" s="318"/>
      <c r="C1" s="318"/>
      <c r="D1" s="318"/>
      <c r="E1" s="318"/>
      <c r="F1" s="318"/>
      <c r="G1" s="318"/>
      <c r="H1" s="318"/>
      <c r="I1" s="318"/>
      <c r="J1" s="318"/>
      <c r="K1" s="318"/>
      <c r="L1" s="318"/>
      <c r="M1" s="319"/>
      <c r="N1" s="36"/>
      <c r="O1" s="36"/>
      <c r="P1" s="36"/>
      <c r="Q1" s="36"/>
      <c r="R1" s="36"/>
      <c r="S1" s="36"/>
      <c r="T1" s="36"/>
      <c r="U1" s="36"/>
      <c r="V1" s="36"/>
    </row>
    <row r="2" spans="1:22" x14ac:dyDescent="0.25">
      <c r="A2" s="322" t="s">
        <v>243</v>
      </c>
      <c r="B2" s="325" t="s">
        <v>244</v>
      </c>
      <c r="C2" s="326"/>
      <c r="D2" s="327"/>
      <c r="E2" s="314" t="s">
        <v>245</v>
      </c>
      <c r="F2" s="315"/>
      <c r="G2" s="315"/>
      <c r="H2" s="315"/>
      <c r="I2" s="315"/>
      <c r="J2" s="316"/>
      <c r="K2" s="325" t="s">
        <v>246</v>
      </c>
      <c r="L2" s="326"/>
      <c r="M2" s="327"/>
      <c r="N2" s="36"/>
      <c r="O2" s="36"/>
      <c r="P2" s="36"/>
      <c r="Q2" s="36"/>
      <c r="R2" s="91" t="s">
        <v>247</v>
      </c>
      <c r="S2" s="91"/>
      <c r="T2" s="91"/>
      <c r="U2" s="91"/>
      <c r="V2" s="91"/>
    </row>
    <row r="3" spans="1:22" x14ac:dyDescent="0.25">
      <c r="A3" s="323"/>
      <c r="B3" s="328"/>
      <c r="C3" s="329"/>
      <c r="D3" s="330"/>
      <c r="E3" s="314" t="s">
        <v>248</v>
      </c>
      <c r="F3" s="315"/>
      <c r="G3" s="316"/>
      <c r="H3" s="314" t="s">
        <v>249</v>
      </c>
      <c r="I3" s="315"/>
      <c r="J3" s="316"/>
      <c r="K3" s="328"/>
      <c r="L3" s="329"/>
      <c r="M3" s="330"/>
      <c r="N3" s="36"/>
      <c r="O3" s="36"/>
      <c r="P3" s="36"/>
      <c r="Q3" s="36"/>
      <c r="R3" s="91"/>
      <c r="S3" s="91" t="s">
        <v>250</v>
      </c>
      <c r="T3" s="91" t="s">
        <v>251</v>
      </c>
      <c r="U3" s="91" t="s">
        <v>252</v>
      </c>
      <c r="V3" s="91" t="s">
        <v>187</v>
      </c>
    </row>
    <row r="4" spans="1:22" x14ac:dyDescent="0.25">
      <c r="A4" s="324"/>
      <c r="B4" s="249">
        <v>2018</v>
      </c>
      <c r="C4" s="249">
        <v>2019</v>
      </c>
      <c r="D4" s="206">
        <v>2020</v>
      </c>
      <c r="E4" s="249">
        <v>2018</v>
      </c>
      <c r="F4" s="249">
        <v>2019</v>
      </c>
      <c r="G4" s="206">
        <v>2020</v>
      </c>
      <c r="H4" s="249">
        <v>2018</v>
      </c>
      <c r="I4" s="249">
        <v>2019</v>
      </c>
      <c r="J4" s="206">
        <v>2020</v>
      </c>
      <c r="K4" s="249">
        <v>2018</v>
      </c>
      <c r="L4" s="249">
        <v>2019</v>
      </c>
      <c r="M4" s="206">
        <v>2020</v>
      </c>
      <c r="N4" s="36"/>
      <c r="O4" s="36"/>
      <c r="P4" s="36"/>
      <c r="Q4" s="36"/>
      <c r="R4" s="91">
        <v>1996</v>
      </c>
      <c r="S4" s="70">
        <v>135169804</v>
      </c>
      <c r="T4" s="70">
        <v>87519228</v>
      </c>
      <c r="U4" s="70">
        <v>19344140</v>
      </c>
      <c r="V4" s="70">
        <v>242033172</v>
      </c>
    </row>
    <row r="5" spans="1:22" x14ac:dyDescent="0.25">
      <c r="A5" s="207" t="s">
        <v>253</v>
      </c>
      <c r="B5" s="208">
        <v>0</v>
      </c>
      <c r="C5" s="208"/>
      <c r="D5" s="208"/>
      <c r="E5" s="208">
        <v>3.9420000000000002</v>
      </c>
      <c r="F5" s="208">
        <v>3.0960000000000001</v>
      </c>
      <c r="G5" s="208">
        <v>0.71699999999999997</v>
      </c>
      <c r="H5" s="208">
        <v>0</v>
      </c>
      <c r="I5" s="208"/>
      <c r="J5" s="208"/>
      <c r="K5" s="208">
        <f>B5+E5+H5</f>
        <v>3.9420000000000002</v>
      </c>
      <c r="L5" s="208">
        <f>C5+F5+I5</f>
        <v>3.0960000000000001</v>
      </c>
      <c r="M5" s="208">
        <f>D5+G5+J5</f>
        <v>0.71699999999999997</v>
      </c>
      <c r="N5" s="36"/>
      <c r="O5" s="36"/>
      <c r="P5" s="36"/>
      <c r="Q5" s="36"/>
      <c r="R5" s="91">
        <v>1997</v>
      </c>
      <c r="S5" s="70">
        <v>175671044</v>
      </c>
      <c r="T5" s="70">
        <v>99355647</v>
      </c>
      <c r="U5" s="70">
        <v>26687277</v>
      </c>
      <c r="V5" s="70">
        <v>301713968</v>
      </c>
    </row>
    <row r="6" spans="1:22" s="36" customFormat="1" x14ac:dyDescent="0.25">
      <c r="A6" s="207" t="s">
        <v>254</v>
      </c>
      <c r="B6" s="208"/>
      <c r="C6" s="208"/>
      <c r="D6" s="208"/>
      <c r="E6" s="208"/>
      <c r="F6" s="208">
        <v>5.1840000000000002</v>
      </c>
      <c r="G6" s="208">
        <v>8.3640000000000008</v>
      </c>
      <c r="H6" s="208"/>
      <c r="I6" s="208"/>
      <c r="J6" s="208"/>
      <c r="K6" s="208">
        <f t="shared" ref="K6:K16" si="0">B6+E6+H6</f>
        <v>0</v>
      </c>
      <c r="L6" s="208">
        <f t="shared" ref="L6:L16" si="1">C6+F6+I6</f>
        <v>5.1840000000000002</v>
      </c>
      <c r="M6" s="208">
        <f t="shared" ref="M6:M16" si="2">D6+G6+J6</f>
        <v>8.3640000000000008</v>
      </c>
      <c r="R6" s="91">
        <v>1999</v>
      </c>
      <c r="S6" s="70">
        <v>186035029</v>
      </c>
      <c r="T6" s="70">
        <v>107976074</v>
      </c>
      <c r="U6" s="70">
        <v>33667102</v>
      </c>
      <c r="V6" s="70">
        <v>327678205</v>
      </c>
    </row>
    <row r="7" spans="1:22" s="36" customFormat="1" x14ac:dyDescent="0.25">
      <c r="A7" s="207" t="s">
        <v>255</v>
      </c>
      <c r="B7" s="208">
        <v>18.489999999999998</v>
      </c>
      <c r="C7" s="208">
        <v>13.329000000000001</v>
      </c>
      <c r="D7" s="208">
        <v>2.78</v>
      </c>
      <c r="E7" s="208">
        <v>13.79</v>
      </c>
      <c r="F7" s="208">
        <v>86.064999999999998</v>
      </c>
      <c r="G7" s="208">
        <v>85.302000000000007</v>
      </c>
      <c r="H7" s="208">
        <v>71.14</v>
      </c>
      <c r="I7" s="208"/>
      <c r="J7" s="208"/>
      <c r="K7" s="208">
        <f t="shared" si="0"/>
        <v>103.42</v>
      </c>
      <c r="L7" s="208">
        <f t="shared" si="1"/>
        <v>99.394000000000005</v>
      </c>
      <c r="M7" s="208">
        <f t="shared" si="2"/>
        <v>88.082000000000008</v>
      </c>
      <c r="R7" s="91">
        <v>2000</v>
      </c>
      <c r="S7" s="70">
        <v>355207662</v>
      </c>
      <c r="T7" s="70">
        <v>120440370</v>
      </c>
      <c r="U7" s="70">
        <v>33393302</v>
      </c>
      <c r="V7" s="70">
        <v>509041334</v>
      </c>
    </row>
    <row r="8" spans="1:22" x14ac:dyDescent="0.25">
      <c r="A8" s="209" t="s">
        <v>256</v>
      </c>
      <c r="B8" s="208">
        <v>19301.687999999998</v>
      </c>
      <c r="C8" s="208">
        <v>17149.091</v>
      </c>
      <c r="D8" s="208">
        <v>13901.294</v>
      </c>
      <c r="E8" s="208">
        <v>2856.7080000000001</v>
      </c>
      <c r="F8" s="208">
        <v>5065.4549999999999</v>
      </c>
      <c r="G8" s="208">
        <v>6342.3130000000001</v>
      </c>
      <c r="H8" s="208">
        <v>140</v>
      </c>
      <c r="I8" s="208">
        <v>140</v>
      </c>
      <c r="J8" s="208"/>
      <c r="K8" s="208">
        <f t="shared" si="0"/>
        <v>22298.395999999997</v>
      </c>
      <c r="L8" s="208">
        <f t="shared" si="1"/>
        <v>22354.546000000002</v>
      </c>
      <c r="M8" s="208">
        <f t="shared" si="2"/>
        <v>20243.607</v>
      </c>
      <c r="N8" s="36"/>
      <c r="O8" s="36"/>
      <c r="P8" s="36"/>
      <c r="Q8" s="36"/>
      <c r="R8" s="91">
        <v>2001</v>
      </c>
      <c r="S8" s="70">
        <v>422117624</v>
      </c>
      <c r="T8" s="70">
        <v>121706615</v>
      </c>
      <c r="U8" s="70">
        <v>21364383</v>
      </c>
      <c r="V8" s="70">
        <v>565188622</v>
      </c>
    </row>
    <row r="9" spans="1:22" x14ac:dyDescent="0.25">
      <c r="A9" s="209" t="s">
        <v>257</v>
      </c>
      <c r="B9" s="208">
        <v>30970.006000000001</v>
      </c>
      <c r="C9" s="208">
        <v>35298.684000000001</v>
      </c>
      <c r="D9" s="208">
        <v>40781.821000000004</v>
      </c>
      <c r="E9" s="208">
        <v>458.34</v>
      </c>
      <c r="F9" s="208">
        <v>1155.944</v>
      </c>
      <c r="G9" s="208">
        <v>2345.6750000000002</v>
      </c>
      <c r="H9" s="208">
        <v>1239.8430000000001</v>
      </c>
      <c r="I9" s="208">
        <v>8.1379999999999999</v>
      </c>
      <c r="J9" s="208">
        <v>5.2229999999999999</v>
      </c>
      <c r="K9" s="208">
        <f t="shared" si="0"/>
        <v>32668.189000000002</v>
      </c>
      <c r="L9" s="208">
        <f t="shared" si="1"/>
        <v>36462.766000000003</v>
      </c>
      <c r="M9" s="208">
        <f t="shared" si="2"/>
        <v>43132.719000000005</v>
      </c>
      <c r="N9" s="36"/>
      <c r="O9" s="36"/>
      <c r="P9" s="36"/>
      <c r="Q9" s="36"/>
      <c r="R9" s="91">
        <v>2002</v>
      </c>
      <c r="S9" s="70">
        <v>459598864</v>
      </c>
      <c r="T9" s="70">
        <v>95384544</v>
      </c>
      <c r="U9" s="70">
        <v>15798762</v>
      </c>
      <c r="V9" s="70">
        <v>570782170</v>
      </c>
    </row>
    <row r="10" spans="1:22" x14ac:dyDescent="0.25">
      <c r="A10" s="209" t="s">
        <v>258</v>
      </c>
      <c r="B10" s="208">
        <v>181194.37599999999</v>
      </c>
      <c r="C10" s="208">
        <v>201003.61499999999</v>
      </c>
      <c r="D10" s="208">
        <v>191623.61799999999</v>
      </c>
      <c r="E10" s="208">
        <v>16348.912</v>
      </c>
      <c r="F10" s="208">
        <v>17529.550999999999</v>
      </c>
      <c r="G10" s="208">
        <v>12591.217000000001</v>
      </c>
      <c r="H10" s="208">
        <v>12427.736000000001</v>
      </c>
      <c r="I10" s="208">
        <v>11905.141</v>
      </c>
      <c r="J10" s="208">
        <v>3099.797</v>
      </c>
      <c r="K10" s="208">
        <f t="shared" si="0"/>
        <v>209971.024</v>
      </c>
      <c r="L10" s="208">
        <f t="shared" si="1"/>
        <v>230438.307</v>
      </c>
      <c r="M10" s="208">
        <f t="shared" si="2"/>
        <v>207314.63199999998</v>
      </c>
      <c r="N10" s="36"/>
      <c r="O10" s="36"/>
      <c r="P10" s="36"/>
      <c r="Q10" s="36"/>
      <c r="R10" s="91">
        <v>2003</v>
      </c>
      <c r="S10" s="70">
        <v>517275967</v>
      </c>
      <c r="T10" s="70">
        <v>70183358</v>
      </c>
      <c r="U10" s="70">
        <v>12671888</v>
      </c>
      <c r="V10" s="70">
        <v>600131213</v>
      </c>
    </row>
    <row r="11" spans="1:22" x14ac:dyDescent="0.25">
      <c r="A11" s="209" t="s">
        <v>259</v>
      </c>
      <c r="B11" s="208">
        <v>343190.89600000001</v>
      </c>
      <c r="C11" s="208">
        <v>365484.42499999999</v>
      </c>
      <c r="D11" s="208">
        <v>317101.98599999998</v>
      </c>
      <c r="E11" s="208">
        <v>40157.14</v>
      </c>
      <c r="F11" s="208">
        <v>28887.866000000002</v>
      </c>
      <c r="G11" s="208">
        <v>33475.828000000001</v>
      </c>
      <c r="H11" s="208">
        <v>17157.832999999999</v>
      </c>
      <c r="I11" s="208">
        <v>8401.5030000000006</v>
      </c>
      <c r="J11" s="208">
        <v>8322.3860000000004</v>
      </c>
      <c r="K11" s="208">
        <f t="shared" si="0"/>
        <v>400505.86900000001</v>
      </c>
      <c r="L11" s="208">
        <f t="shared" si="1"/>
        <v>402773.79399999999</v>
      </c>
      <c r="M11" s="208">
        <f t="shared" si="2"/>
        <v>358900.19999999995</v>
      </c>
      <c r="N11" s="36"/>
      <c r="O11" s="36"/>
      <c r="P11" s="36"/>
      <c r="Q11" s="36"/>
      <c r="R11" s="91">
        <v>2004</v>
      </c>
      <c r="S11" s="70">
        <v>454557377</v>
      </c>
      <c r="T11" s="70">
        <v>62161175</v>
      </c>
      <c r="U11" s="70">
        <v>9399397</v>
      </c>
      <c r="V11" s="70">
        <v>526117949</v>
      </c>
    </row>
    <row r="12" spans="1:22" x14ac:dyDescent="0.25">
      <c r="A12" s="209" t="s">
        <v>260</v>
      </c>
      <c r="B12" s="208">
        <v>461750.55300000001</v>
      </c>
      <c r="C12" s="208">
        <v>475112.614</v>
      </c>
      <c r="D12" s="208">
        <v>475470.79499999998</v>
      </c>
      <c r="E12" s="208">
        <v>94105.615999999995</v>
      </c>
      <c r="F12" s="208">
        <v>101270.89</v>
      </c>
      <c r="G12" s="208">
        <v>82720.444000000003</v>
      </c>
      <c r="H12" s="208">
        <v>34772.017999999996</v>
      </c>
      <c r="I12" s="208">
        <v>7285.7629999999999</v>
      </c>
      <c r="J12" s="208">
        <v>2289.9180000000001</v>
      </c>
      <c r="K12" s="208">
        <f t="shared" si="0"/>
        <v>590628.18700000003</v>
      </c>
      <c r="L12" s="208">
        <f t="shared" si="1"/>
        <v>583669.26699999999</v>
      </c>
      <c r="M12" s="208">
        <f t="shared" si="2"/>
        <v>560481.15699999989</v>
      </c>
      <c r="N12" s="36"/>
      <c r="O12" s="36"/>
      <c r="P12" s="36"/>
      <c r="Q12" s="36"/>
      <c r="R12" s="91">
        <v>2005</v>
      </c>
      <c r="S12" s="70">
        <v>528219123</v>
      </c>
      <c r="T12" s="70">
        <v>90100557</v>
      </c>
      <c r="U12" s="70">
        <v>31587725</v>
      </c>
      <c r="V12" s="70">
        <v>649907405</v>
      </c>
    </row>
    <row r="13" spans="1:22" s="36" customFormat="1" x14ac:dyDescent="0.25">
      <c r="A13" s="209" t="s">
        <v>261</v>
      </c>
      <c r="B13" s="208"/>
      <c r="C13" s="208">
        <v>7826.3190000000004</v>
      </c>
      <c r="D13" s="208">
        <v>2906.3739999999998</v>
      </c>
      <c r="E13" s="208"/>
      <c r="F13" s="208">
        <v>12116.748</v>
      </c>
      <c r="G13" s="208">
        <v>7233.1549999999997</v>
      </c>
      <c r="H13" s="208"/>
      <c r="I13" s="208">
        <v>17</v>
      </c>
      <c r="J13" s="208"/>
      <c r="K13" s="208">
        <f t="shared" si="0"/>
        <v>0</v>
      </c>
      <c r="L13" s="208">
        <f t="shared" si="1"/>
        <v>19960.066999999999</v>
      </c>
      <c r="M13" s="208">
        <f t="shared" si="2"/>
        <v>10139.528999999999</v>
      </c>
      <c r="R13" s="91">
        <v>2007</v>
      </c>
      <c r="S13" s="70">
        <v>645935956</v>
      </c>
      <c r="T13" s="70">
        <v>93428473</v>
      </c>
      <c r="U13" s="70">
        <v>8710391</v>
      </c>
      <c r="V13" s="70">
        <v>748074820</v>
      </c>
    </row>
    <row r="14" spans="1:22" x14ac:dyDescent="0.25">
      <c r="A14" s="209" t="s">
        <v>262</v>
      </c>
      <c r="B14" s="208">
        <v>3912.06</v>
      </c>
      <c r="C14" s="208">
        <v>150.91200000000001</v>
      </c>
      <c r="D14" s="208">
        <v>219.501</v>
      </c>
      <c r="E14" s="208">
        <v>6613.4269999999997</v>
      </c>
      <c r="F14" s="208">
        <v>127.313</v>
      </c>
      <c r="G14" s="208">
        <v>82.709000000000003</v>
      </c>
      <c r="H14" s="208">
        <v>2.5</v>
      </c>
      <c r="I14" s="208"/>
      <c r="J14" s="208">
        <v>3.0750000000000002</v>
      </c>
      <c r="K14" s="208">
        <f t="shared" si="0"/>
        <v>10527.986999999999</v>
      </c>
      <c r="L14" s="208">
        <f t="shared" si="1"/>
        <v>278.22500000000002</v>
      </c>
      <c r="M14" s="208">
        <f t="shared" si="2"/>
        <v>305.28500000000003</v>
      </c>
      <c r="N14" s="36"/>
      <c r="O14" s="36"/>
      <c r="P14" s="36"/>
      <c r="Q14" s="36"/>
      <c r="R14" s="91">
        <v>2008</v>
      </c>
      <c r="S14" s="70">
        <v>669596858</v>
      </c>
      <c r="T14" s="70">
        <v>125498308</v>
      </c>
      <c r="U14" s="70">
        <v>13688181</v>
      </c>
      <c r="V14" s="70">
        <v>808783347</v>
      </c>
    </row>
    <row r="15" spans="1:22" x14ac:dyDescent="0.25">
      <c r="A15" s="209" t="s">
        <v>263</v>
      </c>
      <c r="B15" s="208">
        <v>0.3</v>
      </c>
      <c r="C15" s="208">
        <v>7.1180000000000003</v>
      </c>
      <c r="D15" s="208">
        <v>22.393999999999998</v>
      </c>
      <c r="E15" s="208">
        <v>0</v>
      </c>
      <c r="F15" s="208"/>
      <c r="G15" s="208">
        <v>1.992</v>
      </c>
      <c r="H15" s="208">
        <v>0</v>
      </c>
      <c r="I15" s="208"/>
      <c r="J15" s="208"/>
      <c r="K15" s="208">
        <f t="shared" si="0"/>
        <v>0.3</v>
      </c>
      <c r="L15" s="208">
        <f t="shared" si="1"/>
        <v>7.1180000000000003</v>
      </c>
      <c r="M15" s="208">
        <f t="shared" si="2"/>
        <v>24.385999999999999</v>
      </c>
      <c r="N15" s="36"/>
      <c r="O15" s="36"/>
      <c r="P15" s="36"/>
      <c r="Q15" s="36"/>
      <c r="R15" s="91">
        <v>2010</v>
      </c>
      <c r="S15" s="70">
        <v>602142263</v>
      </c>
      <c r="T15" s="70">
        <v>75437320</v>
      </c>
      <c r="U15" s="70">
        <v>23542006</v>
      </c>
      <c r="V15" s="70">
        <v>701121589</v>
      </c>
    </row>
    <row r="16" spans="1:22" x14ac:dyDescent="0.25">
      <c r="A16" s="209" t="s">
        <v>264</v>
      </c>
      <c r="B16" s="208">
        <v>0</v>
      </c>
      <c r="C16" s="208">
        <v>95.055000000000007</v>
      </c>
      <c r="D16" s="208">
        <v>140.34100000000001</v>
      </c>
      <c r="E16" s="208">
        <v>4.2990000000000004</v>
      </c>
      <c r="F16" s="208">
        <v>6.3949999999999996</v>
      </c>
      <c r="G16" s="208">
        <v>7.5449999999999999</v>
      </c>
      <c r="H16" s="208">
        <v>0</v>
      </c>
      <c r="I16" s="208"/>
      <c r="J16" s="208"/>
      <c r="K16" s="208">
        <f t="shared" si="0"/>
        <v>4.2990000000000004</v>
      </c>
      <c r="L16" s="208">
        <f t="shared" si="1"/>
        <v>101.45</v>
      </c>
      <c r="M16" s="208">
        <f t="shared" si="2"/>
        <v>147.886</v>
      </c>
      <c r="N16" s="36"/>
      <c r="O16" s="36"/>
      <c r="P16" s="36"/>
      <c r="Q16" s="36"/>
      <c r="R16" s="91">
        <v>2011</v>
      </c>
      <c r="S16" s="70">
        <v>681916797</v>
      </c>
      <c r="T16" s="70">
        <v>94052153</v>
      </c>
      <c r="U16" s="70">
        <v>40696383</v>
      </c>
      <c r="V16" s="70">
        <v>816665333</v>
      </c>
    </row>
    <row r="17" spans="1:22" x14ac:dyDescent="0.25">
      <c r="A17" s="209" t="s">
        <v>187</v>
      </c>
      <c r="B17" s="159">
        <f t="shared" ref="B17" si="3">SUM(B5:B16)</f>
        <v>1040338.3690000002</v>
      </c>
      <c r="C17" s="159">
        <f>SUM(C5:C16)</f>
        <v>1102141.1619999998</v>
      </c>
      <c r="D17" s="159">
        <f t="shared" ref="D17:J17" si="4">SUM(D5:D16)</f>
        <v>1042170.904</v>
      </c>
      <c r="E17" s="159">
        <f t="shared" si="4"/>
        <v>160562.17399999997</v>
      </c>
      <c r="F17" s="159">
        <f t="shared" si="4"/>
        <v>166254.50699999998</v>
      </c>
      <c r="G17" s="159">
        <f t="shared" si="4"/>
        <v>144895.261</v>
      </c>
      <c r="H17" s="159">
        <f t="shared" si="4"/>
        <v>65811.069999999992</v>
      </c>
      <c r="I17" s="159">
        <f t="shared" si="4"/>
        <v>27757.544999999998</v>
      </c>
      <c r="J17" s="159">
        <f t="shared" si="4"/>
        <v>13720.399000000001</v>
      </c>
      <c r="K17" s="159">
        <f>SUM(K5:K16)</f>
        <v>1266711.6130000004</v>
      </c>
      <c r="L17" s="159">
        <f>SUM(L5:L16)</f>
        <v>1296153.2140000002</v>
      </c>
      <c r="M17" s="159">
        <f>SUM(M5:M16)</f>
        <v>1200786.5639999998</v>
      </c>
      <c r="N17" s="108"/>
      <c r="O17" s="36"/>
      <c r="P17" s="36"/>
      <c r="Q17" s="36"/>
      <c r="R17" s="91">
        <v>2012</v>
      </c>
      <c r="S17" s="70">
        <v>881764871</v>
      </c>
      <c r="T17" s="70">
        <v>114940176</v>
      </c>
      <c r="U17" s="70">
        <v>45930007</v>
      </c>
      <c r="V17" s="70">
        <v>1042635054</v>
      </c>
    </row>
    <row r="18" spans="1:22" x14ac:dyDescent="0.25">
      <c r="A18" s="320" t="s">
        <v>348</v>
      </c>
      <c r="B18" s="321"/>
      <c r="C18" s="321"/>
      <c r="D18" s="321"/>
      <c r="E18" s="321"/>
      <c r="F18" s="321"/>
      <c r="G18" s="321"/>
      <c r="H18" s="321"/>
      <c r="I18" s="321"/>
      <c r="J18" s="321"/>
      <c r="K18" s="321"/>
      <c r="L18" s="321"/>
      <c r="M18" s="321"/>
      <c r="N18" s="112"/>
      <c r="O18" s="36"/>
      <c r="P18" s="36"/>
      <c r="Q18" s="36"/>
      <c r="R18" s="91">
        <v>2013</v>
      </c>
      <c r="S18" s="70">
        <v>1031461850</v>
      </c>
      <c r="T18" s="70">
        <v>129767391</v>
      </c>
      <c r="U18" s="70">
        <v>20783176</v>
      </c>
      <c r="V18" s="70">
        <v>1182012417</v>
      </c>
    </row>
    <row r="19" spans="1:22" x14ac:dyDescent="0.25">
      <c r="A19" s="321" t="s">
        <v>265</v>
      </c>
      <c r="B19" s="321"/>
      <c r="C19" s="321"/>
      <c r="D19" s="321"/>
      <c r="E19" s="321"/>
      <c r="F19" s="321"/>
      <c r="G19" s="321"/>
      <c r="H19" s="321"/>
      <c r="I19" s="321"/>
      <c r="J19" s="321"/>
      <c r="K19" s="321"/>
      <c r="L19" s="321"/>
      <c r="M19" s="321"/>
      <c r="N19" s="112"/>
      <c r="O19" s="36"/>
      <c r="P19" s="36"/>
      <c r="Q19" s="36"/>
      <c r="R19" s="91">
        <v>2014</v>
      </c>
      <c r="S19" s="70">
        <v>909784707</v>
      </c>
      <c r="T19" s="70">
        <v>120607285</v>
      </c>
      <c r="U19" s="70">
        <v>29649575</v>
      </c>
      <c r="V19" s="70">
        <v>1060041567</v>
      </c>
    </row>
    <row r="20" spans="1:22" ht="3" customHeight="1" x14ac:dyDescent="0.25">
      <c r="A20" s="91"/>
      <c r="B20" s="91"/>
      <c r="C20" s="91"/>
      <c r="D20" s="91"/>
      <c r="E20" s="91"/>
      <c r="F20" s="91"/>
      <c r="G20" s="91"/>
      <c r="H20" s="91"/>
      <c r="I20" s="91"/>
      <c r="J20" s="91"/>
      <c r="K20" s="91"/>
      <c r="L20" s="91"/>
      <c r="M20" s="111"/>
      <c r="N20" s="112"/>
      <c r="O20" s="36"/>
      <c r="P20" s="36"/>
      <c r="Q20" s="36"/>
      <c r="R20" s="91">
        <v>2015</v>
      </c>
      <c r="S20" s="70">
        <v>1050473041</v>
      </c>
      <c r="T20" s="70">
        <v>145294410</v>
      </c>
      <c r="U20" s="70">
        <v>42291177</v>
      </c>
      <c r="V20" s="70">
        <v>1238058628</v>
      </c>
    </row>
    <row r="21" spans="1:22" x14ac:dyDescent="0.25">
      <c r="A21" s="91"/>
      <c r="B21" s="91"/>
      <c r="C21" s="91"/>
      <c r="D21" s="104"/>
      <c r="E21" s="334" t="s">
        <v>266</v>
      </c>
      <c r="F21" s="334"/>
      <c r="G21" s="334"/>
      <c r="H21" s="334"/>
      <c r="I21" s="334"/>
      <c r="J21" s="334"/>
      <c r="K21" s="159">
        <v>38936.114000000001</v>
      </c>
      <c r="L21" s="159">
        <v>2444.578</v>
      </c>
      <c r="M21" s="159">
        <v>2754.8510000000001</v>
      </c>
      <c r="N21" s="112"/>
      <c r="O21" s="36"/>
      <c r="P21" s="36"/>
      <c r="Q21" s="36"/>
      <c r="R21" s="91">
        <v>2016</v>
      </c>
      <c r="S21" s="70">
        <v>957630543</v>
      </c>
      <c r="T21" s="70">
        <v>153155678</v>
      </c>
      <c r="U21" s="70">
        <v>20489291</v>
      </c>
      <c r="V21" s="70">
        <v>1131275512</v>
      </c>
    </row>
    <row r="22" spans="1:22" x14ac:dyDescent="0.25">
      <c r="A22" s="13"/>
      <c r="B22" s="13"/>
      <c r="C22" s="13"/>
      <c r="D22" s="13"/>
      <c r="E22" s="13"/>
      <c r="F22" s="13"/>
      <c r="G22" s="13"/>
      <c r="H22" s="13"/>
      <c r="I22" s="13"/>
      <c r="J22" s="13"/>
      <c r="K22" s="13"/>
      <c r="L22" s="13"/>
      <c r="M22" s="13"/>
      <c r="N22" s="36"/>
      <c r="O22" s="36"/>
      <c r="P22" s="36"/>
      <c r="Q22" s="36"/>
      <c r="R22" s="91">
        <v>2017</v>
      </c>
      <c r="S22" s="91">
        <v>870555453</v>
      </c>
      <c r="T22" s="91">
        <v>113958000</v>
      </c>
      <c r="U22" s="91">
        <v>31442154</v>
      </c>
      <c r="V22" s="69">
        <v>1015955607</v>
      </c>
    </row>
    <row r="23" spans="1:22" s="36" customFormat="1" x14ac:dyDescent="0.25">
      <c r="A23" s="13"/>
      <c r="B23" s="13"/>
      <c r="C23" s="13"/>
      <c r="D23" s="13"/>
      <c r="E23" s="13"/>
      <c r="F23" s="13"/>
      <c r="G23" s="13"/>
      <c r="H23" s="13"/>
      <c r="I23" s="13"/>
      <c r="J23" s="13"/>
      <c r="K23" s="13"/>
      <c r="L23" s="13"/>
      <c r="M23" s="13"/>
      <c r="R23" s="91">
        <v>2018</v>
      </c>
      <c r="S23" s="71">
        <v>1040338369</v>
      </c>
      <c r="T23" s="71">
        <v>160562174</v>
      </c>
      <c r="U23" s="71">
        <v>65811070</v>
      </c>
      <c r="V23" s="69">
        <v>1266711613</v>
      </c>
    </row>
    <row r="24" spans="1:22" s="36" customFormat="1" x14ac:dyDescent="0.25">
      <c r="A24" s="13"/>
      <c r="B24" s="13"/>
      <c r="C24" s="13"/>
      <c r="D24" s="13"/>
      <c r="E24" s="13"/>
      <c r="F24" s="13"/>
      <c r="G24" s="13"/>
      <c r="H24" s="13"/>
      <c r="I24" s="13"/>
      <c r="J24" s="13"/>
      <c r="K24" s="13"/>
      <c r="L24" s="13"/>
      <c r="M24" s="13"/>
      <c r="R24" s="109">
        <v>2019</v>
      </c>
      <c r="S24" s="110">
        <v>1102141162</v>
      </c>
      <c r="T24" s="110">
        <v>166254507</v>
      </c>
      <c r="U24" s="110">
        <v>27757545</v>
      </c>
      <c r="V24" s="35">
        <f>U24+S24+T24</f>
        <v>1296153214</v>
      </c>
    </row>
    <row r="25" spans="1:22" s="36" customFormat="1" x14ac:dyDescent="0.25">
      <c r="A25" s="13"/>
      <c r="B25" s="13"/>
      <c r="C25" s="13"/>
      <c r="D25" s="13"/>
      <c r="E25" s="13"/>
      <c r="F25" s="13"/>
      <c r="G25" s="13"/>
      <c r="H25" s="13"/>
      <c r="I25" s="13"/>
      <c r="J25" s="13"/>
      <c r="K25" s="13"/>
      <c r="L25" s="13"/>
      <c r="M25" s="13"/>
      <c r="R25" s="109">
        <v>2020</v>
      </c>
      <c r="S25" s="110">
        <v>1035648918</v>
      </c>
      <c r="T25" s="110">
        <v>136233771</v>
      </c>
      <c r="U25" s="110">
        <v>13720399</v>
      </c>
      <c r="V25" s="35">
        <f>S25+T25+U25</f>
        <v>1185603088</v>
      </c>
    </row>
    <row r="26" spans="1:22" s="36" customFormat="1" x14ac:dyDescent="0.25">
      <c r="A26" s="13"/>
      <c r="B26" s="13"/>
      <c r="C26" s="13"/>
      <c r="D26" s="13"/>
      <c r="E26" s="13"/>
      <c r="F26" s="13"/>
      <c r="G26" s="13"/>
      <c r="H26" s="13"/>
      <c r="I26" s="13"/>
      <c r="J26" s="13"/>
      <c r="K26" s="13"/>
      <c r="L26" s="13"/>
      <c r="M26" s="13"/>
    </row>
    <row r="27" spans="1:22" s="36" customFormat="1" x14ac:dyDescent="0.25">
      <c r="A27" s="13"/>
      <c r="B27" s="13"/>
      <c r="C27" s="13"/>
      <c r="D27" s="13"/>
      <c r="E27" s="13"/>
      <c r="F27" s="13"/>
      <c r="G27" s="13"/>
      <c r="H27" s="13"/>
      <c r="I27" s="13"/>
      <c r="J27" s="13"/>
      <c r="K27" s="13"/>
      <c r="L27" s="13"/>
      <c r="M27" s="13"/>
    </row>
    <row r="28" spans="1:22" s="36" customFormat="1" x14ac:dyDescent="0.25">
      <c r="A28" s="13"/>
      <c r="B28" s="13"/>
      <c r="C28" s="13"/>
      <c r="D28" s="13"/>
      <c r="E28" s="13"/>
      <c r="F28" s="13"/>
      <c r="G28" s="13"/>
      <c r="H28" s="13"/>
      <c r="I28" s="13"/>
      <c r="J28" s="13"/>
      <c r="K28" s="13"/>
      <c r="L28" s="13"/>
      <c r="M28" s="13"/>
    </row>
    <row r="29" spans="1:22" s="36" customFormat="1" x14ac:dyDescent="0.25">
      <c r="A29" s="13"/>
      <c r="B29" s="13"/>
      <c r="C29" s="13"/>
      <c r="D29" s="13"/>
      <c r="E29" s="13"/>
      <c r="F29" s="13"/>
      <c r="G29" s="13"/>
      <c r="H29" s="13"/>
      <c r="I29" s="13"/>
      <c r="J29" s="13"/>
      <c r="K29" s="13"/>
      <c r="L29" s="13"/>
      <c r="M29" s="13"/>
      <c r="R29" s="91"/>
      <c r="S29" s="70"/>
      <c r="T29" s="70"/>
      <c r="U29" s="70"/>
      <c r="V29" s="70"/>
    </row>
    <row r="30" spans="1:22" s="36" customFormat="1" x14ac:dyDescent="0.25">
      <c r="A30" s="13"/>
      <c r="B30" s="13"/>
      <c r="C30" s="13"/>
      <c r="D30" s="13"/>
      <c r="E30" s="13"/>
      <c r="F30" s="13"/>
      <c r="G30" s="13"/>
      <c r="H30" s="13"/>
      <c r="I30" s="13"/>
      <c r="J30" s="13"/>
      <c r="K30" s="13"/>
      <c r="L30" s="13"/>
      <c r="M30" s="13"/>
      <c r="R30" s="91"/>
      <c r="S30" s="70"/>
      <c r="T30" s="70"/>
      <c r="U30" s="70"/>
      <c r="V30" s="70"/>
    </row>
    <row r="31" spans="1:22" s="36" customFormat="1" x14ac:dyDescent="0.25">
      <c r="A31" s="13"/>
      <c r="B31" s="13"/>
      <c r="C31" s="13"/>
      <c r="D31" s="13"/>
      <c r="E31" s="13"/>
      <c r="F31" s="13"/>
      <c r="G31" s="13"/>
      <c r="H31" s="13"/>
      <c r="I31" s="13"/>
      <c r="J31" s="13"/>
      <c r="K31" s="13"/>
      <c r="L31" s="13"/>
      <c r="M31" s="13"/>
      <c r="R31" s="91"/>
      <c r="S31" s="70"/>
      <c r="T31" s="70"/>
      <c r="U31" s="70"/>
      <c r="V31" s="70"/>
    </row>
    <row r="32" spans="1:22" s="36" customFormat="1" x14ac:dyDescent="0.25">
      <c r="A32" s="13"/>
      <c r="B32" s="13"/>
      <c r="C32" s="13"/>
      <c r="D32" s="13"/>
      <c r="E32" s="13"/>
      <c r="F32" s="13"/>
      <c r="G32" s="13"/>
      <c r="H32" s="13"/>
      <c r="I32" s="13"/>
      <c r="J32" s="13"/>
      <c r="K32" s="13"/>
      <c r="L32" s="13"/>
      <c r="M32" s="13"/>
      <c r="R32" s="91"/>
      <c r="S32" s="70"/>
      <c r="T32" s="70"/>
      <c r="U32" s="70"/>
      <c r="V32" s="70"/>
    </row>
    <row r="33" spans="1:22" s="36" customFormat="1" x14ac:dyDescent="0.25">
      <c r="A33" s="13"/>
      <c r="B33" s="13"/>
      <c r="C33" s="13"/>
      <c r="D33" s="13"/>
      <c r="E33" s="13"/>
      <c r="F33" s="13"/>
      <c r="G33" s="13"/>
      <c r="H33" s="13"/>
      <c r="I33" s="13"/>
      <c r="J33" s="13"/>
      <c r="K33" s="13"/>
      <c r="L33" s="13"/>
      <c r="M33" s="13"/>
      <c r="R33" s="91"/>
      <c r="S33" s="70"/>
      <c r="T33" s="70"/>
      <c r="U33" s="70"/>
      <c r="V33" s="70"/>
    </row>
    <row r="34" spans="1:22" s="36" customFormat="1" x14ac:dyDescent="0.25">
      <c r="A34" s="13"/>
      <c r="B34" s="13"/>
      <c r="C34" s="13"/>
      <c r="D34" s="13"/>
      <c r="E34" s="13"/>
      <c r="F34" s="13"/>
      <c r="G34" s="13"/>
      <c r="H34" s="13"/>
      <c r="I34" s="13"/>
      <c r="J34" s="13"/>
      <c r="K34" s="13"/>
      <c r="L34" s="13"/>
      <c r="M34" s="13"/>
      <c r="R34" s="91"/>
      <c r="S34" s="70"/>
      <c r="T34" s="70"/>
      <c r="U34" s="70"/>
      <c r="V34" s="70"/>
    </row>
    <row r="35" spans="1:22" s="36" customFormat="1" x14ac:dyDescent="0.25">
      <c r="A35" s="13"/>
      <c r="B35" s="13"/>
      <c r="C35" s="13"/>
      <c r="D35" s="13"/>
      <c r="E35" s="13"/>
      <c r="F35" s="13"/>
      <c r="G35" s="13"/>
      <c r="H35" s="13"/>
      <c r="I35" s="13"/>
      <c r="J35" s="13"/>
      <c r="K35" s="13"/>
      <c r="L35" s="13"/>
      <c r="M35" s="13"/>
      <c r="R35" s="91"/>
      <c r="S35" s="70"/>
      <c r="T35" s="70"/>
      <c r="U35" s="70"/>
      <c r="V35" s="70"/>
    </row>
    <row r="36" spans="1:22" x14ac:dyDescent="0.25">
      <c r="A36" s="91"/>
      <c r="B36" s="91"/>
      <c r="C36" s="91"/>
      <c r="D36" s="91"/>
      <c r="E36" s="91"/>
      <c r="F36" s="91"/>
      <c r="G36" s="91"/>
      <c r="H36" s="91"/>
      <c r="I36" s="91"/>
      <c r="J36" s="91"/>
      <c r="K36" s="91"/>
      <c r="L36" s="91"/>
      <c r="M36" s="36"/>
      <c r="N36" s="36"/>
      <c r="O36" s="36"/>
      <c r="P36" s="36"/>
      <c r="Q36" s="36"/>
      <c r="R36" s="36"/>
      <c r="S36" s="36"/>
      <c r="T36" s="36"/>
      <c r="U36" s="36"/>
      <c r="V36" s="36"/>
    </row>
    <row r="37" spans="1:22" x14ac:dyDescent="0.25">
      <c r="A37" s="317" t="s">
        <v>267</v>
      </c>
      <c r="B37" s="318"/>
      <c r="C37" s="318"/>
      <c r="D37" s="318"/>
      <c r="E37" s="318"/>
      <c r="F37" s="318"/>
      <c r="G37" s="318"/>
      <c r="H37" s="318"/>
      <c r="I37" s="318"/>
      <c r="J37" s="318"/>
      <c r="K37" s="318"/>
      <c r="L37" s="319"/>
      <c r="M37" s="36"/>
      <c r="N37" s="36"/>
      <c r="O37" s="36"/>
      <c r="P37" s="36"/>
      <c r="Q37" s="36"/>
      <c r="R37" s="36"/>
      <c r="S37" s="36"/>
      <c r="T37" s="36"/>
      <c r="U37" s="36"/>
      <c r="V37" s="36"/>
    </row>
    <row r="38" spans="1:22" x14ac:dyDescent="0.25">
      <c r="A38" s="325" t="s">
        <v>268</v>
      </c>
      <c r="B38" s="314">
        <v>2017</v>
      </c>
      <c r="C38" s="316"/>
      <c r="D38" s="314">
        <v>2018</v>
      </c>
      <c r="E38" s="315"/>
      <c r="F38" s="316"/>
      <c r="G38" s="314">
        <v>2019</v>
      </c>
      <c r="H38" s="315"/>
      <c r="I38" s="316"/>
      <c r="J38" s="314">
        <v>2020</v>
      </c>
      <c r="K38" s="315"/>
      <c r="L38" s="316"/>
      <c r="M38" s="36"/>
      <c r="N38" s="36"/>
      <c r="O38" s="36"/>
      <c r="P38" s="36"/>
      <c r="Q38" s="36"/>
      <c r="R38" s="36"/>
      <c r="S38" s="36"/>
      <c r="T38" s="36"/>
      <c r="U38" s="36"/>
      <c r="V38" s="36"/>
    </row>
    <row r="39" spans="1:22" ht="26.25" x14ac:dyDescent="0.25">
      <c r="A39" s="328"/>
      <c r="B39" s="210" t="s">
        <v>269</v>
      </c>
      <c r="C39" s="68" t="s">
        <v>270</v>
      </c>
      <c r="D39" s="210" t="s">
        <v>269</v>
      </c>
      <c r="E39" s="68" t="s">
        <v>270</v>
      </c>
      <c r="F39" s="68" t="s">
        <v>271</v>
      </c>
      <c r="G39" s="210" t="s">
        <v>269</v>
      </c>
      <c r="H39" s="68" t="s">
        <v>270</v>
      </c>
      <c r="I39" s="68" t="s">
        <v>271</v>
      </c>
      <c r="J39" s="210" t="s">
        <v>269</v>
      </c>
      <c r="K39" s="68" t="s">
        <v>270</v>
      </c>
      <c r="L39" s="68" t="s">
        <v>271</v>
      </c>
      <c r="M39" s="36"/>
      <c r="N39" s="36"/>
      <c r="O39" s="36"/>
      <c r="P39" s="36"/>
      <c r="Q39" s="36"/>
      <c r="R39" s="36"/>
      <c r="S39" s="36"/>
      <c r="T39" s="36"/>
      <c r="U39" s="36"/>
      <c r="V39" s="36"/>
    </row>
    <row r="40" spans="1:22" x14ac:dyDescent="0.25">
      <c r="A40" s="211" t="s">
        <v>149</v>
      </c>
      <c r="B40" s="212">
        <v>346278.19699999999</v>
      </c>
      <c r="C40" s="213">
        <f>B40/(SUM($B$40:$B$49))</f>
        <v>0.39776696108984111</v>
      </c>
      <c r="D40" s="212">
        <v>384458.02600000001</v>
      </c>
      <c r="E40" s="213">
        <f>D40/(SUM($D$40:$D$49))</f>
        <v>0.3695473914853612</v>
      </c>
      <c r="F40" s="213">
        <f>D40/B40-1</f>
        <v>0.11025767527604402</v>
      </c>
      <c r="G40" s="212">
        <v>406059.21799999999</v>
      </c>
      <c r="H40" s="213">
        <f>G40/SUM($G$40:$G$49)</f>
        <v>0.36842759530289643</v>
      </c>
      <c r="I40" s="213">
        <f>G40/D40-1</f>
        <v>5.6186086748517994E-2</v>
      </c>
      <c r="J40" s="212">
        <v>400824.92099999997</v>
      </c>
      <c r="K40" s="213">
        <f>J40/SUM($J$40:$J$49)</f>
        <v>0.38460574888588522</v>
      </c>
      <c r="L40" s="213">
        <f>J40/G40-1</f>
        <v>-1.289047697471557E-2</v>
      </c>
      <c r="M40" s="36"/>
      <c r="N40" s="36"/>
      <c r="O40" s="36"/>
      <c r="P40" s="36"/>
      <c r="Q40" s="36"/>
      <c r="R40" s="36"/>
      <c r="S40" s="36"/>
      <c r="T40" s="36"/>
      <c r="U40" s="36"/>
      <c r="V40" s="36"/>
    </row>
    <row r="41" spans="1:22" x14ac:dyDescent="0.25">
      <c r="A41" s="214" t="s">
        <v>152</v>
      </c>
      <c r="B41" s="212">
        <v>117183.56600000001</v>
      </c>
      <c r="C41" s="213">
        <f t="shared" ref="C41:C50" si="5">B41/(SUM($B$40:$B$49))</f>
        <v>0.13460781343242015</v>
      </c>
      <c r="D41" s="212">
        <v>122968.106</v>
      </c>
      <c r="E41" s="213">
        <f t="shared" ref="E41:E50" si="6">D41/(SUM($D$40:$D$49))</f>
        <v>0.11819897032971653</v>
      </c>
      <c r="F41" s="213">
        <f t="shared" ref="F41:F50" si="7">D41/B41-1</f>
        <v>4.9363065124677918E-2</v>
      </c>
      <c r="G41" s="212">
        <v>133548.16699999999</v>
      </c>
      <c r="H41" s="213">
        <f t="shared" ref="H41:H50" si="8">G41/SUM($G$40:$G$49)</f>
        <v>0.12117156277663821</v>
      </c>
      <c r="I41" s="213">
        <f t="shared" ref="I41:I50" si="9">G41/D41-1</f>
        <v>8.6039066097350458E-2</v>
      </c>
      <c r="J41" s="212">
        <v>133266.44699999999</v>
      </c>
      <c r="K41" s="213">
        <f t="shared" ref="K41:K50" si="10">J41/SUM($J$40:$J$49)</f>
        <v>0.12787388948252579</v>
      </c>
      <c r="L41" s="213">
        <f t="shared" ref="L41:L50" si="11">J41/G41-1</f>
        <v>-2.1095010611414944E-3</v>
      </c>
      <c r="M41" s="36"/>
      <c r="N41" s="36"/>
      <c r="O41" s="36"/>
      <c r="P41" s="36"/>
      <c r="Q41" s="36"/>
      <c r="R41" s="36"/>
      <c r="S41" s="36"/>
      <c r="T41" s="36"/>
      <c r="U41" s="36"/>
      <c r="V41" s="36"/>
    </row>
    <row r="42" spans="1:22" x14ac:dyDescent="0.25">
      <c r="A42" s="214" t="s">
        <v>150</v>
      </c>
      <c r="B42" s="212">
        <v>99371.974000000002</v>
      </c>
      <c r="C42" s="213">
        <f t="shared" si="5"/>
        <v>0.11414778192194036</v>
      </c>
      <c r="D42" s="212">
        <v>97025.343999999997</v>
      </c>
      <c r="E42" s="213">
        <f t="shared" si="6"/>
        <v>9.3262359889372773E-2</v>
      </c>
      <c r="F42" s="213">
        <f t="shared" si="7"/>
        <v>-2.361460586462738E-2</v>
      </c>
      <c r="G42" s="212">
        <v>105684.11199999999</v>
      </c>
      <c r="H42" s="213">
        <f t="shared" si="8"/>
        <v>9.5889814883803423E-2</v>
      </c>
      <c r="I42" s="213">
        <f t="shared" si="9"/>
        <v>8.9242332395131685E-2</v>
      </c>
      <c r="J42" s="212">
        <v>110727.07799999999</v>
      </c>
      <c r="K42" s="213">
        <f t="shared" si="10"/>
        <v>0.10624656433509488</v>
      </c>
      <c r="L42" s="213">
        <f t="shared" si="11"/>
        <v>4.7717352254424084E-2</v>
      </c>
      <c r="M42" s="36"/>
      <c r="N42" s="36"/>
      <c r="O42" s="36"/>
      <c r="P42" s="36"/>
      <c r="Q42" s="36"/>
      <c r="R42" s="36"/>
      <c r="S42" s="36"/>
      <c r="T42" s="36"/>
      <c r="U42" s="36"/>
      <c r="V42" s="36"/>
    </row>
    <row r="43" spans="1:22" x14ac:dyDescent="0.25">
      <c r="A43" s="214" t="s">
        <v>154</v>
      </c>
      <c r="B43" s="212">
        <v>67525.279999999999</v>
      </c>
      <c r="C43" s="213">
        <f t="shared" si="5"/>
        <v>7.7565742385855799E-2</v>
      </c>
      <c r="D43" s="212">
        <v>83393.093999999997</v>
      </c>
      <c r="E43" s="213">
        <f t="shared" si="6"/>
        <v>8.0158816493516305E-2</v>
      </c>
      <c r="F43" s="213">
        <f t="shared" si="7"/>
        <v>0.23499071755052325</v>
      </c>
      <c r="G43" s="212">
        <v>84547.788</v>
      </c>
      <c r="H43" s="213">
        <f t="shared" si="8"/>
        <v>7.6712304117718816E-2</v>
      </c>
      <c r="I43" s="213">
        <f t="shared" si="9"/>
        <v>1.3846398360036982E-2</v>
      </c>
      <c r="J43" s="212">
        <v>74417.510999999999</v>
      </c>
      <c r="K43" s="213">
        <f t="shared" si="10"/>
        <v>7.1406245093175238E-2</v>
      </c>
      <c r="L43" s="213">
        <f t="shared" si="11"/>
        <v>-0.1198171736911674</v>
      </c>
      <c r="M43" s="36"/>
      <c r="N43" s="36"/>
      <c r="O43" s="36"/>
      <c r="P43" s="36"/>
      <c r="Q43" s="36"/>
      <c r="R43" s="36"/>
      <c r="S43" s="36"/>
      <c r="T43" s="36"/>
      <c r="U43" s="36"/>
      <c r="V43" s="36"/>
    </row>
    <row r="44" spans="1:22" x14ac:dyDescent="0.25">
      <c r="A44" s="214" t="s">
        <v>140</v>
      </c>
      <c r="B44" s="212">
        <v>57872.74</v>
      </c>
      <c r="C44" s="213">
        <f t="shared" si="5"/>
        <v>6.647794784417943E-2</v>
      </c>
      <c r="D44" s="212">
        <v>78661.481</v>
      </c>
      <c r="E44" s="213">
        <f t="shared" si="6"/>
        <v>7.5610712088308177E-2</v>
      </c>
      <c r="F44" s="213">
        <f t="shared" si="7"/>
        <v>0.35921473564237671</v>
      </c>
      <c r="G44" s="212">
        <v>81779.099000000002</v>
      </c>
      <c r="H44" s="213">
        <f t="shared" si="8"/>
        <v>7.4200203948103699E-2</v>
      </c>
      <c r="I44" s="213">
        <f t="shared" si="9"/>
        <v>3.9633349898408277E-2</v>
      </c>
      <c r="J44" s="212">
        <v>73804.240000000005</v>
      </c>
      <c r="K44" s="213">
        <f t="shared" si="10"/>
        <v>7.0817789785464977E-2</v>
      </c>
      <c r="L44" s="213">
        <f t="shared" si="11"/>
        <v>-9.7517080739664252E-2</v>
      </c>
      <c r="M44" s="36"/>
      <c r="N44" s="36"/>
      <c r="O44" s="36"/>
      <c r="P44" s="36"/>
      <c r="Q44" s="36"/>
      <c r="R44" s="36"/>
      <c r="S44" s="36"/>
      <c r="T44" s="36"/>
      <c r="U44" s="36"/>
      <c r="V44" s="36"/>
    </row>
    <row r="45" spans="1:22" x14ac:dyDescent="0.25">
      <c r="A45" s="209" t="s">
        <v>145</v>
      </c>
      <c r="B45" s="212">
        <v>74695.066000000006</v>
      </c>
      <c r="C45" s="213">
        <f t="shared" si="5"/>
        <v>8.5801617510516029E-2</v>
      </c>
      <c r="D45" s="212">
        <v>103973.776</v>
      </c>
      <c r="E45" s="213">
        <f t="shared" si="6"/>
        <v>9.9941307256473419E-2</v>
      </c>
      <c r="F45" s="213">
        <f t="shared" si="7"/>
        <v>0.3919764927980649</v>
      </c>
      <c r="G45" s="212">
        <v>112227.531</v>
      </c>
      <c r="H45" s="213">
        <f t="shared" si="8"/>
        <v>0.10182682116358521</v>
      </c>
      <c r="I45" s="213">
        <f t="shared" si="9"/>
        <v>7.9383045586417955E-2</v>
      </c>
      <c r="J45" s="212">
        <v>94232.731</v>
      </c>
      <c r="K45" s="213">
        <f t="shared" si="10"/>
        <v>9.0419652514113949E-2</v>
      </c>
      <c r="L45" s="213">
        <f t="shared" si="11"/>
        <v>-0.16034211783559604</v>
      </c>
      <c r="M45" s="36"/>
      <c r="N45" s="36"/>
      <c r="O45" s="36"/>
      <c r="P45" s="36"/>
      <c r="Q45" s="36"/>
      <c r="R45" s="36"/>
      <c r="S45" s="36"/>
      <c r="T45" s="36"/>
      <c r="U45" s="36"/>
      <c r="V45" s="36"/>
    </row>
    <row r="46" spans="1:22" x14ac:dyDescent="0.25">
      <c r="A46" s="214" t="s">
        <v>153</v>
      </c>
      <c r="B46" s="212">
        <v>31408.691999999999</v>
      </c>
      <c r="C46" s="213">
        <f t="shared" si="5"/>
        <v>3.6078910185173466E-2</v>
      </c>
      <c r="D46" s="212">
        <v>35631.534</v>
      </c>
      <c r="E46" s="213">
        <f t="shared" si="6"/>
        <v>3.4249617783559956E-2</v>
      </c>
      <c r="F46" s="213">
        <f t="shared" si="7"/>
        <v>0.13444819669663421</v>
      </c>
      <c r="G46" s="212">
        <v>37487.209000000003</v>
      </c>
      <c r="H46" s="213">
        <f t="shared" si="8"/>
        <v>3.4013074089324323E-2</v>
      </c>
      <c r="I46" s="213">
        <f t="shared" si="9"/>
        <v>5.2079570865514846E-2</v>
      </c>
      <c r="J46" s="212">
        <v>33326.845999999998</v>
      </c>
      <c r="K46" s="213">
        <f t="shared" si="10"/>
        <v>3.1978292497024073E-2</v>
      </c>
      <c r="L46" s="213">
        <f t="shared" si="11"/>
        <v>-0.11098086816759301</v>
      </c>
      <c r="M46" s="36"/>
      <c r="N46" s="36"/>
      <c r="O46" s="36"/>
      <c r="P46" s="36"/>
      <c r="Q46" s="36"/>
      <c r="R46" s="36"/>
      <c r="S46" s="36"/>
      <c r="T46" s="36"/>
      <c r="U46" s="36"/>
      <c r="V46" s="36"/>
    </row>
    <row r="47" spans="1:22" x14ac:dyDescent="0.25">
      <c r="A47" s="214" t="s">
        <v>151</v>
      </c>
      <c r="B47" s="212">
        <v>20760.864000000001</v>
      </c>
      <c r="C47" s="213">
        <f t="shared" si="5"/>
        <v>2.3847836376713848E-2</v>
      </c>
      <c r="D47" s="212">
        <v>27663.800999999999</v>
      </c>
      <c r="E47" s="213">
        <f t="shared" si="6"/>
        <v>2.6590901494458918E-2</v>
      </c>
      <c r="F47" s="213">
        <f t="shared" si="7"/>
        <v>0.33249757813547642</v>
      </c>
      <c r="G47" s="212">
        <v>26958.100999999999</v>
      </c>
      <c r="H47" s="213">
        <f t="shared" si="8"/>
        <v>2.4459753368688719E-2</v>
      </c>
      <c r="I47" s="213">
        <f t="shared" si="9"/>
        <v>-2.5509871185091293E-2</v>
      </c>
      <c r="J47" s="212">
        <v>24589.567999999999</v>
      </c>
      <c r="K47" s="213">
        <f t="shared" si="10"/>
        <v>2.3594563910412144E-2</v>
      </c>
      <c r="L47" s="213">
        <f t="shared" si="11"/>
        <v>-8.7859786562859088E-2</v>
      </c>
      <c r="M47" s="36"/>
      <c r="N47" s="36"/>
      <c r="O47" s="36"/>
      <c r="P47" s="36"/>
      <c r="Q47" s="36"/>
      <c r="R47" s="36"/>
      <c r="S47" s="36"/>
      <c r="T47" s="36"/>
      <c r="U47" s="36"/>
      <c r="V47" s="36"/>
    </row>
    <row r="48" spans="1:22" x14ac:dyDescent="0.25">
      <c r="A48" s="214" t="s">
        <v>148</v>
      </c>
      <c r="B48" s="212">
        <v>9275.6049999999996</v>
      </c>
      <c r="C48" s="213">
        <f t="shared" si="5"/>
        <v>1.0654812359207634E-2</v>
      </c>
      <c r="D48" s="212">
        <v>11731.859</v>
      </c>
      <c r="E48" s="213">
        <f t="shared" si="6"/>
        <v>1.1276856243141762E-2</v>
      </c>
      <c r="F48" s="213">
        <f t="shared" si="7"/>
        <v>0.26480795592309092</v>
      </c>
      <c r="G48" s="212">
        <v>12700.198</v>
      </c>
      <c r="H48" s="213">
        <f t="shared" si="8"/>
        <v>1.152320450218336E-2</v>
      </c>
      <c r="I48" s="213">
        <f t="shared" si="9"/>
        <v>8.2539263385282835E-2</v>
      </c>
      <c r="J48" s="212">
        <v>13423.159</v>
      </c>
      <c r="K48" s="213">
        <f t="shared" si="10"/>
        <v>1.287999784726287E-2</v>
      </c>
      <c r="L48" s="213">
        <f>J48/G48-1</f>
        <v>5.6925175497263947E-2</v>
      </c>
      <c r="M48" s="36"/>
      <c r="N48" s="36"/>
      <c r="O48" s="36"/>
      <c r="P48" s="36"/>
      <c r="Q48" s="36"/>
      <c r="R48" s="36"/>
      <c r="S48" s="36"/>
      <c r="T48" s="36"/>
      <c r="U48" s="36"/>
      <c r="V48" s="36"/>
    </row>
    <row r="49" spans="1:12" x14ac:dyDescent="0.25">
      <c r="A49" s="214" t="s">
        <v>272</v>
      </c>
      <c r="B49" s="212">
        <v>46183.468999999997</v>
      </c>
      <c r="C49" s="213">
        <f t="shared" si="5"/>
        <v>5.3050576894152199E-2</v>
      </c>
      <c r="D49" s="212">
        <v>94841.347999999998</v>
      </c>
      <c r="E49" s="213">
        <f t="shared" si="6"/>
        <v>9.11630669360909E-2</v>
      </c>
      <c r="F49" s="213">
        <f t="shared" si="7"/>
        <v>1.0535778288980415</v>
      </c>
      <c r="G49" s="212">
        <f>45345.872+25288.563+13008.299+9944.281+7562.724</f>
        <v>101149.739</v>
      </c>
      <c r="H49" s="213">
        <f t="shared" si="8"/>
        <v>9.1775665847057805E-2</v>
      </c>
      <c r="I49" s="213">
        <f t="shared" si="9"/>
        <v>6.6515197569735118E-2</v>
      </c>
      <c r="J49" s="212">
        <v>83558.403000000006</v>
      </c>
      <c r="K49" s="213">
        <f t="shared" si="10"/>
        <v>8.0177255649040852E-2</v>
      </c>
      <c r="L49" s="213">
        <f t="shared" si="11"/>
        <v>-0.1739138051557404</v>
      </c>
    </row>
    <row r="50" spans="1:12" x14ac:dyDescent="0.25">
      <c r="A50" s="214" t="s">
        <v>246</v>
      </c>
      <c r="B50" s="212">
        <v>870555.45299999998</v>
      </c>
      <c r="C50" s="213">
        <f t="shared" si="5"/>
        <v>1</v>
      </c>
      <c r="D50" s="212">
        <v>1040348.3690000001</v>
      </c>
      <c r="E50" s="213">
        <f t="shared" si="6"/>
        <v>1</v>
      </c>
      <c r="F50" s="213">
        <f t="shared" si="7"/>
        <v>0.19503974780110878</v>
      </c>
      <c r="G50" s="212">
        <f>SUM(G40:G49)</f>
        <v>1102141.162</v>
      </c>
      <c r="H50" s="213">
        <f t="shared" si="8"/>
        <v>1</v>
      </c>
      <c r="I50" s="213">
        <f t="shared" si="9"/>
        <v>5.9396251141717205E-2</v>
      </c>
      <c r="J50" s="212">
        <f>SUM(J40:J49)</f>
        <v>1042170.904</v>
      </c>
      <c r="K50" s="213">
        <f t="shared" si="10"/>
        <v>1</v>
      </c>
      <c r="L50" s="213">
        <f t="shared" si="11"/>
        <v>-5.441250183522317E-2</v>
      </c>
    </row>
    <row r="51" spans="1:12" x14ac:dyDescent="0.25">
      <c r="A51" s="331" t="s">
        <v>348</v>
      </c>
      <c r="B51" s="332"/>
      <c r="C51" s="332"/>
      <c r="D51" s="332"/>
      <c r="E51" s="332"/>
      <c r="F51" s="332"/>
      <c r="G51" s="332"/>
      <c r="H51" s="332"/>
      <c r="I51" s="332"/>
      <c r="J51" s="332"/>
      <c r="K51" s="332"/>
      <c r="L51" s="333"/>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60" type="noConversion"/>
  <pageMargins left="0.7" right="0.7" top="0.75" bottom="0.75" header="0.3" footer="0.3"/>
  <pageSetup paperSize="126" scale="40" fitToWidth="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19"/>
  <sheetViews>
    <sheetView workbookViewId="0">
      <selection sqref="A1:J1"/>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3" x14ac:dyDescent="0.25">
      <c r="A1" s="338" t="s">
        <v>273</v>
      </c>
      <c r="B1" s="338"/>
      <c r="C1" s="338"/>
      <c r="D1" s="338"/>
      <c r="E1" s="338"/>
      <c r="F1" s="338"/>
      <c r="G1" s="338"/>
      <c r="H1" s="338"/>
      <c r="I1" s="338"/>
      <c r="J1" s="338"/>
      <c r="K1" s="36"/>
      <c r="L1" s="36"/>
      <c r="M1" s="36"/>
      <c r="N1" s="36"/>
      <c r="O1" s="36"/>
      <c r="P1" s="36"/>
      <c r="Q1" s="36"/>
      <c r="R1" s="36"/>
      <c r="S1" s="36"/>
      <c r="T1" s="36"/>
      <c r="U1" s="36"/>
      <c r="V1" s="36"/>
      <c r="W1" s="36"/>
    </row>
    <row r="2" spans="1:23" x14ac:dyDescent="0.25">
      <c r="A2" s="339" t="s">
        <v>191</v>
      </c>
      <c r="B2" s="337" t="s">
        <v>274</v>
      </c>
      <c r="C2" s="337"/>
      <c r="D2" s="337"/>
      <c r="E2" s="337"/>
      <c r="F2" s="337" t="s">
        <v>275</v>
      </c>
      <c r="G2" s="337"/>
      <c r="H2" s="337"/>
      <c r="I2" s="337"/>
      <c r="J2" s="337"/>
      <c r="K2" s="36"/>
      <c r="L2" s="36"/>
      <c r="M2" s="36"/>
      <c r="N2" s="36"/>
      <c r="O2" s="36"/>
      <c r="P2" s="36"/>
      <c r="Q2" s="36"/>
      <c r="R2" s="36"/>
      <c r="S2" s="36"/>
      <c r="T2" s="36"/>
      <c r="U2" s="36"/>
      <c r="V2" s="36"/>
      <c r="W2" s="36"/>
    </row>
    <row r="3" spans="1:23" ht="15.75" customHeight="1" x14ac:dyDescent="0.25">
      <c r="A3" s="339"/>
      <c r="B3" s="299">
        <v>2020</v>
      </c>
      <c r="C3" s="296" t="s">
        <v>347</v>
      </c>
      <c r="D3" s="297"/>
      <c r="E3" s="298"/>
      <c r="F3" s="299">
        <v>2020</v>
      </c>
      <c r="G3" s="296" t="str">
        <f>C3</f>
        <v>Enero - febrero</v>
      </c>
      <c r="H3" s="297"/>
      <c r="I3" s="297"/>
      <c r="J3" s="298"/>
      <c r="K3" s="36"/>
      <c r="L3" s="36"/>
      <c r="M3" s="35"/>
      <c r="N3" s="35"/>
      <c r="O3" s="35"/>
      <c r="P3" s="36"/>
      <c r="Q3" s="35"/>
      <c r="R3" s="35"/>
      <c r="S3" s="35"/>
      <c r="T3" s="36"/>
      <c r="U3" s="36"/>
      <c r="V3" s="36"/>
      <c r="W3" s="36"/>
    </row>
    <row r="4" spans="1:23" x14ac:dyDescent="0.25">
      <c r="A4" s="339"/>
      <c r="B4" s="300"/>
      <c r="C4" s="174">
        <v>2020</v>
      </c>
      <c r="D4" s="174">
        <v>2021</v>
      </c>
      <c r="E4" s="164" t="s">
        <v>173</v>
      </c>
      <c r="F4" s="300"/>
      <c r="G4" s="174">
        <v>2020</v>
      </c>
      <c r="H4" s="174">
        <v>2021</v>
      </c>
      <c r="I4" s="164" t="s">
        <v>173</v>
      </c>
      <c r="J4" s="164" t="s">
        <v>174</v>
      </c>
      <c r="K4" s="36"/>
      <c r="L4" s="36"/>
      <c r="M4" s="35"/>
      <c r="N4" s="35"/>
      <c r="O4" s="35"/>
      <c r="P4" s="36"/>
      <c r="Q4" s="35"/>
      <c r="R4" s="35"/>
      <c r="S4" s="35"/>
      <c r="T4" s="36"/>
      <c r="U4" s="35"/>
      <c r="V4" s="36"/>
      <c r="W4" s="36"/>
    </row>
    <row r="5" spans="1:23" x14ac:dyDescent="0.25">
      <c r="A5" s="215" t="s">
        <v>175</v>
      </c>
      <c r="B5" s="216">
        <v>27402</v>
      </c>
      <c r="C5" s="216">
        <v>7560</v>
      </c>
      <c r="D5" s="216">
        <v>18085</v>
      </c>
      <c r="E5" s="217">
        <f t="shared" ref="E5:E17" si="0">D5/C5-1</f>
        <v>1.392195767195767</v>
      </c>
      <c r="F5" s="216">
        <v>149696</v>
      </c>
      <c r="G5" s="216">
        <v>40307</v>
      </c>
      <c r="H5" s="216">
        <v>159850</v>
      </c>
      <c r="I5" s="217">
        <f t="shared" ref="I5:I17" si="1">H5/G5-1</f>
        <v>2.9658123899074602</v>
      </c>
      <c r="J5" s="218">
        <f>H5/$H$17</f>
        <v>0.29224690978830609</v>
      </c>
      <c r="K5" s="36"/>
      <c r="L5" s="36"/>
      <c r="M5" s="35"/>
      <c r="N5" s="35"/>
      <c r="O5" s="35"/>
      <c r="P5" s="35"/>
      <c r="Q5" s="35"/>
      <c r="R5" s="35"/>
      <c r="S5" s="35"/>
      <c r="T5" s="35"/>
      <c r="U5" s="35"/>
      <c r="V5" s="36"/>
      <c r="W5" s="36"/>
    </row>
    <row r="6" spans="1:23" x14ac:dyDescent="0.25">
      <c r="A6" s="219" t="s">
        <v>192</v>
      </c>
      <c r="B6" s="216">
        <v>41466</v>
      </c>
      <c r="C6" s="216">
        <v>9710</v>
      </c>
      <c r="D6" s="216">
        <v>22464</v>
      </c>
      <c r="E6" s="217">
        <f t="shared" si="0"/>
        <v>1.3134912461380019</v>
      </c>
      <c r="F6" s="216">
        <v>223974</v>
      </c>
      <c r="G6" s="216">
        <v>54923</v>
      </c>
      <c r="H6" s="216">
        <v>125190</v>
      </c>
      <c r="I6" s="217">
        <f t="shared" si="1"/>
        <v>1.2793729402982357</v>
      </c>
      <c r="J6" s="218">
        <f t="shared" ref="J6:J17" si="2">H6/$H$17</f>
        <v>0.22887951602376003</v>
      </c>
      <c r="K6" s="36"/>
      <c r="L6" s="36"/>
      <c r="M6" s="35"/>
      <c r="N6" s="35"/>
      <c r="O6" s="35"/>
      <c r="P6" s="35"/>
      <c r="Q6" s="35"/>
      <c r="R6" s="35"/>
      <c r="S6" s="35"/>
      <c r="T6" s="35"/>
      <c r="U6" s="35"/>
      <c r="V6" s="36"/>
      <c r="W6" s="36"/>
    </row>
    <row r="7" spans="1:23" x14ac:dyDescent="0.25">
      <c r="A7" s="219" t="s">
        <v>181</v>
      </c>
      <c r="B7" s="216">
        <v>74833</v>
      </c>
      <c r="C7" s="216">
        <v>2700</v>
      </c>
      <c r="D7" s="216">
        <v>47040</v>
      </c>
      <c r="E7" s="217">
        <f t="shared" si="0"/>
        <v>16.422222222222221</v>
      </c>
      <c r="F7" s="216">
        <v>492398</v>
      </c>
      <c r="G7" s="216">
        <v>30193</v>
      </c>
      <c r="H7" s="216">
        <v>84658</v>
      </c>
      <c r="I7" s="217">
        <f t="shared" si="1"/>
        <v>1.8038949425363495</v>
      </c>
      <c r="J7" s="218">
        <f t="shared" si="2"/>
        <v>0.1547765961142222</v>
      </c>
      <c r="K7" s="36"/>
      <c r="L7" s="36"/>
      <c r="M7" s="35"/>
      <c r="N7" s="35"/>
      <c r="O7" s="35"/>
      <c r="P7" s="35"/>
      <c r="Q7" s="35"/>
      <c r="R7" s="35"/>
      <c r="S7" s="35"/>
      <c r="T7" s="35"/>
      <c r="U7" s="35"/>
      <c r="V7" s="36"/>
      <c r="W7" s="36"/>
    </row>
    <row r="8" spans="1:23" x14ac:dyDescent="0.25">
      <c r="A8" s="219" t="s">
        <v>182</v>
      </c>
      <c r="B8" s="216">
        <v>31443</v>
      </c>
      <c r="C8" s="216">
        <v>8656</v>
      </c>
      <c r="D8" s="216">
        <v>11438</v>
      </c>
      <c r="E8" s="217">
        <f t="shared" si="0"/>
        <v>0.32139556377079481</v>
      </c>
      <c r="F8" s="216">
        <v>238661</v>
      </c>
      <c r="G8" s="216">
        <v>59961</v>
      </c>
      <c r="H8" s="216">
        <v>66207</v>
      </c>
      <c r="I8" s="217">
        <f t="shared" si="1"/>
        <v>0.10416770901085703</v>
      </c>
      <c r="J8" s="218">
        <f t="shared" si="2"/>
        <v>0.12104342293621759</v>
      </c>
      <c r="K8" s="36"/>
      <c r="L8" s="36"/>
      <c r="M8" s="105"/>
      <c r="N8" s="35"/>
      <c r="O8" s="35"/>
      <c r="P8" s="36"/>
      <c r="Q8" s="35"/>
      <c r="R8" s="35"/>
      <c r="S8" s="35"/>
      <c r="T8" s="36"/>
      <c r="U8" s="35"/>
      <c r="V8" s="36"/>
      <c r="W8" s="36"/>
    </row>
    <row r="9" spans="1:23" x14ac:dyDescent="0.25">
      <c r="A9" s="219" t="s">
        <v>194</v>
      </c>
      <c r="B9" s="216">
        <v>7098</v>
      </c>
      <c r="C9" s="216">
        <v>3049</v>
      </c>
      <c r="D9" s="216">
        <v>2529</v>
      </c>
      <c r="E9" s="217">
        <f t="shared" si="0"/>
        <v>-0.17054772056411938</v>
      </c>
      <c r="F9" s="216">
        <v>74066</v>
      </c>
      <c r="G9" s="216">
        <v>31819</v>
      </c>
      <c r="H9" s="216">
        <v>29412</v>
      </c>
      <c r="I9" s="217">
        <f t="shared" si="1"/>
        <v>-7.5646626229611269E-2</v>
      </c>
      <c r="J9" s="218">
        <f t="shared" si="2"/>
        <v>5.377270009817741E-2</v>
      </c>
      <c r="K9" s="36"/>
      <c r="L9" s="36"/>
      <c r="M9" s="35"/>
      <c r="N9" s="36"/>
      <c r="O9" s="35"/>
      <c r="P9" s="36"/>
      <c r="Q9" s="35"/>
      <c r="R9" s="36"/>
      <c r="S9" s="35"/>
      <c r="T9" s="36"/>
      <c r="U9" s="35"/>
      <c r="V9" s="36"/>
      <c r="W9" s="36"/>
    </row>
    <row r="10" spans="1:23" x14ac:dyDescent="0.25">
      <c r="A10" s="219" t="s">
        <v>358</v>
      </c>
      <c r="B10" s="216">
        <v>1774</v>
      </c>
      <c r="C10" s="216">
        <v>0</v>
      </c>
      <c r="D10" s="216">
        <v>1788</v>
      </c>
      <c r="E10" s="217"/>
      <c r="F10" s="216">
        <v>15038</v>
      </c>
      <c r="G10" s="216">
        <v>0</v>
      </c>
      <c r="H10" s="216">
        <v>18227</v>
      </c>
      <c r="I10" s="217"/>
      <c r="J10" s="218">
        <f t="shared" si="2"/>
        <v>3.3323643570293743E-2</v>
      </c>
      <c r="K10" s="36"/>
      <c r="L10" s="36"/>
      <c r="M10" s="35"/>
      <c r="N10" s="36"/>
      <c r="O10" s="35"/>
      <c r="P10" s="105"/>
      <c r="Q10" s="35"/>
      <c r="R10" s="36"/>
      <c r="S10" s="35"/>
      <c r="T10" s="105"/>
      <c r="U10" s="35"/>
      <c r="V10" s="36"/>
      <c r="W10" s="36"/>
    </row>
    <row r="11" spans="1:23" x14ac:dyDescent="0.25">
      <c r="A11" s="219" t="s">
        <v>276</v>
      </c>
      <c r="B11" s="216">
        <v>1764</v>
      </c>
      <c r="C11" s="216">
        <v>90</v>
      </c>
      <c r="D11" s="216">
        <v>1710</v>
      </c>
      <c r="E11" s="217">
        <f t="shared" si="0"/>
        <v>18</v>
      </c>
      <c r="F11" s="216">
        <v>15570</v>
      </c>
      <c r="G11" s="216">
        <v>540</v>
      </c>
      <c r="H11" s="216">
        <v>15410</v>
      </c>
      <c r="I11" s="217">
        <f t="shared" si="1"/>
        <v>27.537037037037038</v>
      </c>
      <c r="J11" s="218">
        <f t="shared" si="2"/>
        <v>2.8173443101894256E-2</v>
      </c>
      <c r="K11" s="36"/>
      <c r="L11" s="36"/>
      <c r="M11" s="35"/>
      <c r="N11" s="35"/>
      <c r="O11" s="35"/>
      <c r="P11" s="36"/>
      <c r="Q11" s="35"/>
      <c r="R11" s="35"/>
      <c r="S11" s="35"/>
      <c r="T11" s="36"/>
      <c r="U11" s="35"/>
      <c r="V11" s="36"/>
      <c r="W11" s="36"/>
    </row>
    <row r="12" spans="1:23" x14ac:dyDescent="0.25">
      <c r="A12" s="220" t="s">
        <v>359</v>
      </c>
      <c r="B12" s="216">
        <v>31677</v>
      </c>
      <c r="C12" s="216">
        <v>1280</v>
      </c>
      <c r="D12" s="216">
        <v>2305</v>
      </c>
      <c r="E12" s="217">
        <f t="shared" si="0"/>
        <v>0.80078125</v>
      </c>
      <c r="F12" s="216">
        <v>264012</v>
      </c>
      <c r="G12" s="216">
        <v>2833</v>
      </c>
      <c r="H12" s="216">
        <v>11758</v>
      </c>
      <c r="I12" s="217">
        <f t="shared" si="1"/>
        <v>3.1503706318390403</v>
      </c>
      <c r="J12" s="218">
        <f t="shared" si="2"/>
        <v>2.1496647890465456E-2</v>
      </c>
      <c r="K12" s="36"/>
      <c r="L12" s="36"/>
      <c r="M12" s="105"/>
      <c r="N12" s="35"/>
      <c r="O12" s="35"/>
      <c r="P12" s="36"/>
      <c r="Q12" s="35"/>
      <c r="R12" s="35"/>
      <c r="S12" s="35"/>
      <c r="T12" s="35"/>
      <c r="U12" s="35"/>
      <c r="V12" s="36"/>
      <c r="W12" s="36"/>
    </row>
    <row r="13" spans="1:23" x14ac:dyDescent="0.25">
      <c r="A13" s="219" t="s">
        <v>184</v>
      </c>
      <c r="B13" s="216">
        <v>2904</v>
      </c>
      <c r="C13" s="216">
        <v>1350</v>
      </c>
      <c r="D13" s="216">
        <v>1754</v>
      </c>
      <c r="E13" s="217">
        <f t="shared" si="0"/>
        <v>0.29925925925925934</v>
      </c>
      <c r="F13" s="216">
        <v>18400</v>
      </c>
      <c r="G13" s="216">
        <v>6300</v>
      </c>
      <c r="H13" s="216">
        <v>6995</v>
      </c>
      <c r="I13" s="217">
        <f t="shared" si="1"/>
        <v>0.11031746031746037</v>
      </c>
      <c r="J13" s="218">
        <f t="shared" si="2"/>
        <v>1.2788658955077893E-2</v>
      </c>
      <c r="K13" s="36"/>
      <c r="L13" s="36"/>
      <c r="M13" s="35"/>
      <c r="N13" s="35"/>
      <c r="O13" s="35"/>
      <c r="P13" s="35"/>
      <c r="Q13" s="35"/>
      <c r="R13" s="35"/>
      <c r="S13" s="35"/>
      <c r="T13" s="35"/>
      <c r="U13" s="35"/>
      <c r="V13" s="36"/>
      <c r="W13" s="36"/>
    </row>
    <row r="14" spans="1:23" x14ac:dyDescent="0.25">
      <c r="A14" s="219" t="s">
        <v>349</v>
      </c>
      <c r="B14" s="216">
        <v>1660</v>
      </c>
      <c r="C14" s="216">
        <v>0</v>
      </c>
      <c r="D14" s="216">
        <v>714</v>
      </c>
      <c r="E14" s="217"/>
      <c r="F14" s="216">
        <v>10854</v>
      </c>
      <c r="G14" s="216">
        <v>0</v>
      </c>
      <c r="H14" s="216">
        <v>6569</v>
      </c>
      <c r="I14" s="217"/>
      <c r="J14" s="218">
        <f t="shared" si="2"/>
        <v>1.2009821397556351E-2</v>
      </c>
      <c r="K14" s="36"/>
      <c r="L14" s="36"/>
      <c r="M14" s="35"/>
      <c r="N14" s="35"/>
      <c r="O14" s="35"/>
      <c r="P14" s="35"/>
      <c r="Q14" s="35"/>
      <c r="R14" s="35"/>
      <c r="S14" s="35"/>
      <c r="T14" s="35"/>
      <c r="U14" s="35"/>
      <c r="V14" s="36"/>
      <c r="W14" s="36"/>
    </row>
    <row r="15" spans="1:23" x14ac:dyDescent="0.25">
      <c r="A15" s="221" t="s">
        <v>185</v>
      </c>
      <c r="B15" s="222">
        <v>222021</v>
      </c>
      <c r="C15" s="222">
        <v>34395</v>
      </c>
      <c r="D15" s="222">
        <v>109827</v>
      </c>
      <c r="E15" s="223">
        <f t="shared" si="0"/>
        <v>2.1931094635848232</v>
      </c>
      <c r="F15" s="222">
        <v>1502669</v>
      </c>
      <c r="G15" s="222">
        <v>226876</v>
      </c>
      <c r="H15" s="222">
        <v>524276</v>
      </c>
      <c r="I15" s="223">
        <f t="shared" si="1"/>
        <v>1.310848216646979</v>
      </c>
      <c r="J15" s="224">
        <f t="shared" si="2"/>
        <v>0.95851135987597103</v>
      </c>
      <c r="K15" s="36"/>
      <c r="L15" s="36"/>
      <c r="M15" s="35"/>
      <c r="N15" s="35"/>
      <c r="O15" s="35"/>
      <c r="P15" s="35"/>
      <c r="Q15" s="35"/>
      <c r="R15" s="35"/>
      <c r="S15" s="35"/>
      <c r="T15" s="35"/>
      <c r="U15" s="35"/>
      <c r="V15" s="36"/>
      <c r="W15" s="36"/>
    </row>
    <row r="16" spans="1:23" x14ac:dyDescent="0.25">
      <c r="A16" s="225" t="s">
        <v>186</v>
      </c>
      <c r="B16" s="216">
        <v>79512</v>
      </c>
      <c r="C16" s="216">
        <v>31202</v>
      </c>
      <c r="D16" s="216">
        <v>2606</v>
      </c>
      <c r="E16" s="217">
        <f t="shared" si="0"/>
        <v>-0.9164797128389206</v>
      </c>
      <c r="F16" s="216">
        <v>577528</v>
      </c>
      <c r="G16" s="216">
        <v>176831</v>
      </c>
      <c r="H16" s="216">
        <v>22693</v>
      </c>
      <c r="I16" s="217">
        <f t="shared" si="1"/>
        <v>-0.8716684291781418</v>
      </c>
      <c r="J16" s="218">
        <f t="shared" si="2"/>
        <v>4.1488640124028968E-2</v>
      </c>
      <c r="K16" s="36"/>
      <c r="L16" s="36"/>
      <c r="M16" s="35"/>
      <c r="N16" s="35"/>
      <c r="O16" s="35"/>
      <c r="P16" s="36"/>
      <c r="Q16" s="35"/>
      <c r="R16" s="35"/>
      <c r="S16" s="35"/>
      <c r="T16" s="36"/>
      <c r="U16" s="36"/>
      <c r="V16" s="36"/>
      <c r="W16" s="36"/>
    </row>
    <row r="17" spans="1:14" x14ac:dyDescent="0.25">
      <c r="A17" s="226" t="s">
        <v>187</v>
      </c>
      <c r="B17" s="222">
        <v>301533</v>
      </c>
      <c r="C17" s="222">
        <v>65597</v>
      </c>
      <c r="D17" s="222">
        <v>112433</v>
      </c>
      <c r="E17" s="223">
        <f t="shared" si="0"/>
        <v>0.71399606689330297</v>
      </c>
      <c r="F17" s="222">
        <v>2080197</v>
      </c>
      <c r="G17" s="222">
        <v>403707</v>
      </c>
      <c r="H17" s="222">
        <v>546969</v>
      </c>
      <c r="I17" s="223">
        <f t="shared" si="1"/>
        <v>0.35486627677994198</v>
      </c>
      <c r="J17" s="224">
        <f t="shared" si="2"/>
        <v>1</v>
      </c>
      <c r="K17" s="36"/>
      <c r="L17" s="36"/>
    </row>
    <row r="18" spans="1:14" x14ac:dyDescent="0.25">
      <c r="A18" s="335" t="s">
        <v>277</v>
      </c>
      <c r="B18" s="335"/>
      <c r="C18" s="335"/>
      <c r="D18" s="335"/>
      <c r="E18" s="335"/>
      <c r="F18" s="335"/>
      <c r="G18" s="335"/>
      <c r="H18" s="335"/>
      <c r="I18" s="335"/>
      <c r="J18" s="335"/>
      <c r="K18" s="36"/>
      <c r="L18" s="36"/>
      <c r="M18" s="36"/>
      <c r="N18" s="36"/>
    </row>
    <row r="19" spans="1:14" ht="76.5" customHeight="1" x14ac:dyDescent="0.25">
      <c r="A19" s="336" t="s">
        <v>278</v>
      </c>
      <c r="B19" s="336"/>
      <c r="C19" s="336"/>
      <c r="D19" s="336"/>
      <c r="E19" s="336"/>
      <c r="F19" s="336"/>
      <c r="G19" s="336"/>
      <c r="H19" s="336"/>
      <c r="I19" s="336"/>
      <c r="J19" s="336"/>
      <c r="K19" s="36"/>
      <c r="L19" s="36"/>
      <c r="M19" s="36"/>
      <c r="N19" s="36"/>
    </row>
  </sheetData>
  <mergeCells count="10">
    <mergeCell ref="G3:J3"/>
    <mergeCell ref="A18:J18"/>
    <mergeCell ref="A19:J19"/>
    <mergeCell ref="B2:E2"/>
    <mergeCell ref="A1:J1"/>
    <mergeCell ref="A2:A4"/>
    <mergeCell ref="F2:J2"/>
    <mergeCell ref="B3:B4"/>
    <mergeCell ref="F3:F4"/>
    <mergeCell ref="C3:E3"/>
  </mergeCells>
  <phoneticPr fontId="60" type="noConversion"/>
  <pageMargins left="0.7" right="0.7" top="0.75" bottom="0.75" header="0.3" footer="0.3"/>
  <pageSetup paperSize="126"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0"/>
  <sheetViews>
    <sheetView workbookViewId="0">
      <selection sqref="A1:M1"/>
    </sheetView>
  </sheetViews>
  <sheetFormatPr baseColWidth="10" defaultColWidth="11.42578125" defaultRowHeight="15" x14ac:dyDescent="0.25"/>
  <cols>
    <col min="2" max="2" width="9.140625" bestFit="1" customWidth="1"/>
    <col min="3" max="3" width="8.28515625"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344" t="s">
        <v>279</v>
      </c>
      <c r="B1" s="344"/>
      <c r="C1" s="344"/>
      <c r="D1" s="344"/>
      <c r="E1" s="344"/>
      <c r="F1" s="344"/>
      <c r="G1" s="344"/>
      <c r="H1" s="344"/>
      <c r="I1" s="344"/>
      <c r="J1" s="344"/>
      <c r="K1" s="344"/>
      <c r="L1" s="344"/>
      <c r="M1" s="344"/>
    </row>
    <row r="2" spans="1:13" x14ac:dyDescent="0.25">
      <c r="A2" s="339" t="s">
        <v>280</v>
      </c>
      <c r="B2" s="339" t="s">
        <v>281</v>
      </c>
      <c r="C2" s="339"/>
      <c r="D2" s="343" t="s">
        <v>282</v>
      </c>
      <c r="E2" s="339" t="s">
        <v>283</v>
      </c>
      <c r="F2" s="339"/>
      <c r="G2" s="343" t="s">
        <v>282</v>
      </c>
      <c r="H2" s="339" t="s">
        <v>284</v>
      </c>
      <c r="I2" s="339"/>
      <c r="J2" s="343" t="s">
        <v>282</v>
      </c>
      <c r="K2" s="339" t="s">
        <v>246</v>
      </c>
      <c r="L2" s="339"/>
      <c r="M2" s="343" t="s">
        <v>282</v>
      </c>
    </row>
    <row r="3" spans="1:13" x14ac:dyDescent="0.25">
      <c r="A3" s="339"/>
      <c r="B3" s="227">
        <v>2019</v>
      </c>
      <c r="C3" s="227">
        <v>2020</v>
      </c>
      <c r="D3" s="343"/>
      <c r="E3" s="227">
        <v>2019</v>
      </c>
      <c r="F3" s="227">
        <v>2020</v>
      </c>
      <c r="G3" s="343"/>
      <c r="H3" s="227">
        <v>2019</v>
      </c>
      <c r="I3" s="227">
        <v>2020</v>
      </c>
      <c r="J3" s="343"/>
      <c r="K3" s="227">
        <v>2019</v>
      </c>
      <c r="L3" s="227">
        <v>2020</v>
      </c>
      <c r="M3" s="343"/>
    </row>
    <row r="4" spans="1:13" x14ac:dyDescent="0.25">
      <c r="A4" s="227" t="s">
        <v>253</v>
      </c>
      <c r="B4" s="227"/>
      <c r="C4" s="227"/>
      <c r="D4" s="228"/>
      <c r="E4" s="229">
        <v>6.3E-2</v>
      </c>
      <c r="F4" s="229">
        <v>4.57</v>
      </c>
      <c r="G4" s="230">
        <f>F4/E4-1</f>
        <v>71.539682539682545</v>
      </c>
      <c r="H4" s="227"/>
      <c r="I4" s="227"/>
      <c r="J4" s="228"/>
      <c r="K4" s="231">
        <v>6.3E-2</v>
      </c>
      <c r="L4" s="231">
        <f>C4+F4+I4</f>
        <v>4.57</v>
      </c>
      <c r="M4" s="230">
        <f>L4/K4-1</f>
        <v>71.539682539682545</v>
      </c>
    </row>
    <row r="5" spans="1:13" x14ac:dyDescent="0.25">
      <c r="A5" s="227" t="s">
        <v>254</v>
      </c>
      <c r="B5" s="227"/>
      <c r="C5" s="227"/>
      <c r="D5" s="228"/>
      <c r="E5" s="229">
        <v>6.141</v>
      </c>
      <c r="F5" s="229"/>
      <c r="G5" s="230">
        <f t="shared" ref="G5:G17" si="0">F5/E5-1</f>
        <v>-1</v>
      </c>
      <c r="H5" s="227"/>
      <c r="I5" s="227"/>
      <c r="J5" s="228"/>
      <c r="K5" s="231">
        <v>6.141</v>
      </c>
      <c r="L5" s="231">
        <f t="shared" ref="L5:L17" si="1">C5+F5+I5</f>
        <v>0</v>
      </c>
      <c r="M5" s="230">
        <f t="shared" ref="M5:M17" si="2">L5/K5-1</f>
        <v>-1</v>
      </c>
    </row>
    <row r="6" spans="1:13" x14ac:dyDescent="0.25">
      <c r="A6" s="227" t="s">
        <v>255</v>
      </c>
      <c r="B6" s="229">
        <v>0</v>
      </c>
      <c r="C6" s="229">
        <v>24.504999999999999</v>
      </c>
      <c r="D6" s="232"/>
      <c r="E6" s="229">
        <v>20.7</v>
      </c>
      <c r="F6" s="229">
        <v>15.65</v>
      </c>
      <c r="G6" s="230">
        <f t="shared" si="0"/>
        <v>-0.2439613526570048</v>
      </c>
      <c r="H6" s="229"/>
      <c r="I6" s="229"/>
      <c r="J6" s="233"/>
      <c r="K6" s="231">
        <v>20.7</v>
      </c>
      <c r="L6" s="231">
        <f t="shared" si="1"/>
        <v>40.155000000000001</v>
      </c>
      <c r="M6" s="230">
        <f t="shared" si="2"/>
        <v>0.9398550724637682</v>
      </c>
    </row>
    <row r="7" spans="1:13" x14ac:dyDescent="0.25">
      <c r="A7" s="227" t="s">
        <v>256</v>
      </c>
      <c r="B7" s="229">
        <v>42836.527000000002</v>
      </c>
      <c r="C7" s="229">
        <v>62118.821000000004</v>
      </c>
      <c r="D7" s="232">
        <f t="shared" ref="D7:D17" si="3">C7/B7-1</f>
        <v>0.45013672560336193</v>
      </c>
      <c r="E7" s="229">
        <v>22176.964</v>
      </c>
      <c r="F7" s="229">
        <v>20701.821</v>
      </c>
      <c r="G7" s="230">
        <f t="shared" si="0"/>
        <v>-6.651690465836535E-2</v>
      </c>
      <c r="H7" s="229"/>
      <c r="I7" s="229"/>
      <c r="J7" s="233"/>
      <c r="K7" s="231">
        <v>65013.491000000002</v>
      </c>
      <c r="L7" s="231">
        <f t="shared" si="1"/>
        <v>82820.642000000007</v>
      </c>
      <c r="M7" s="230">
        <f t="shared" si="2"/>
        <v>0.27389932037336684</v>
      </c>
    </row>
    <row r="8" spans="1:13" x14ac:dyDescent="0.25">
      <c r="A8" s="227" t="s">
        <v>257</v>
      </c>
      <c r="B8" s="229">
        <v>21120.583999999999</v>
      </c>
      <c r="C8" s="229">
        <v>17630.592000000001</v>
      </c>
      <c r="D8" s="232">
        <f t="shared" si="3"/>
        <v>-0.16524126416201368</v>
      </c>
      <c r="E8" s="229">
        <v>779.65300000000002</v>
      </c>
      <c r="F8" s="229">
        <v>1191.758</v>
      </c>
      <c r="G8" s="230">
        <f t="shared" si="0"/>
        <v>0.52857489165051641</v>
      </c>
      <c r="H8" s="229">
        <v>983.66300000000001</v>
      </c>
      <c r="I8" s="229">
        <v>300</v>
      </c>
      <c r="J8" s="230">
        <f>I8/H8-1</f>
        <v>-0.69501750091240599</v>
      </c>
      <c r="K8" s="231">
        <v>22883.899999999998</v>
      </c>
      <c r="L8" s="231">
        <f t="shared" si="1"/>
        <v>19122.350000000002</v>
      </c>
      <c r="M8" s="230">
        <f t="shared" si="2"/>
        <v>-0.16437539055842731</v>
      </c>
    </row>
    <row r="9" spans="1:13" x14ac:dyDescent="0.25">
      <c r="A9" s="227" t="s">
        <v>258</v>
      </c>
      <c r="B9" s="229">
        <v>113923.795</v>
      </c>
      <c r="C9" s="229">
        <v>74766.301000000007</v>
      </c>
      <c r="D9" s="232">
        <f t="shared" si="3"/>
        <v>-0.34371655192841843</v>
      </c>
      <c r="E9" s="229">
        <v>13940.507</v>
      </c>
      <c r="F9" s="229">
        <v>6963.0469999999996</v>
      </c>
      <c r="G9" s="230">
        <f t="shared" si="0"/>
        <v>-0.50051694676527902</v>
      </c>
      <c r="H9" s="229">
        <v>23430.879000000001</v>
      </c>
      <c r="I9" s="229">
        <v>14411.018</v>
      </c>
      <c r="J9" s="230">
        <f t="shared" ref="J9:J17" si="4">I9/H9-1</f>
        <v>-0.38495615123956728</v>
      </c>
      <c r="K9" s="231">
        <v>151295.18099999998</v>
      </c>
      <c r="L9" s="231">
        <f t="shared" si="1"/>
        <v>96140.366000000009</v>
      </c>
      <c r="M9" s="230">
        <f t="shared" si="2"/>
        <v>-0.36455103616287676</v>
      </c>
    </row>
    <row r="10" spans="1:13" x14ac:dyDescent="0.25">
      <c r="A10" s="227" t="s">
        <v>285</v>
      </c>
      <c r="B10" s="229">
        <v>360174.22899999999</v>
      </c>
      <c r="C10" s="229">
        <v>283610.50900000002</v>
      </c>
      <c r="D10" s="232">
        <f t="shared" si="3"/>
        <v>-0.21257412062093972</v>
      </c>
      <c r="E10" s="229">
        <v>17489.702000000001</v>
      </c>
      <c r="F10" s="229">
        <v>21975.37</v>
      </c>
      <c r="G10" s="230">
        <f t="shared" si="0"/>
        <v>0.25647481014828033</v>
      </c>
      <c r="H10" s="229">
        <v>4867.5219999999999</v>
      </c>
      <c r="I10" s="229">
        <v>6460.6049999999996</v>
      </c>
      <c r="J10" s="230">
        <f t="shared" si="4"/>
        <v>0.32728829987825425</v>
      </c>
      <c r="K10" s="231">
        <v>382531.45299999998</v>
      </c>
      <c r="L10" s="231">
        <f t="shared" si="1"/>
        <v>312046.484</v>
      </c>
      <c r="M10" s="230">
        <f t="shared" si="2"/>
        <v>-0.18425927710577039</v>
      </c>
    </row>
    <row r="11" spans="1:13" x14ac:dyDescent="0.25">
      <c r="A11" s="227" t="s">
        <v>260</v>
      </c>
      <c r="B11" s="229">
        <v>481629.43599999999</v>
      </c>
      <c r="C11" s="229">
        <v>435669.00400000002</v>
      </c>
      <c r="D11" s="232">
        <f t="shared" si="3"/>
        <v>-9.5426958081523794E-2</v>
      </c>
      <c r="E11" s="229">
        <v>60120.243000000002</v>
      </c>
      <c r="F11" s="229">
        <v>64650.83</v>
      </c>
      <c r="G11" s="230">
        <f t="shared" si="0"/>
        <v>7.5358760609134601E-2</v>
      </c>
      <c r="H11" s="229">
        <v>435.64299999999997</v>
      </c>
      <c r="I11" s="229">
        <v>2356.9850000000001</v>
      </c>
      <c r="J11" s="230">
        <f t="shared" si="4"/>
        <v>4.410358940692265</v>
      </c>
      <c r="K11" s="231">
        <v>542185.32200000004</v>
      </c>
      <c r="L11" s="231">
        <f t="shared" si="1"/>
        <v>502676.81900000002</v>
      </c>
      <c r="M11" s="230">
        <f t="shared" si="2"/>
        <v>-7.2869001422358748E-2</v>
      </c>
    </row>
    <row r="12" spans="1:13" x14ac:dyDescent="0.25">
      <c r="A12" s="227" t="s">
        <v>261</v>
      </c>
      <c r="B12" s="229">
        <v>10230.1</v>
      </c>
      <c r="C12" s="229">
        <v>14060.616</v>
      </c>
      <c r="D12" s="232">
        <f t="shared" si="3"/>
        <v>0.37443583151679838</v>
      </c>
      <c r="E12" s="229">
        <v>19233.234</v>
      </c>
      <c r="F12" s="229">
        <v>6238.6040000000003</v>
      </c>
      <c r="G12" s="230">
        <f t="shared" si="0"/>
        <v>-0.6756341653202993</v>
      </c>
      <c r="H12" s="229">
        <v>110</v>
      </c>
      <c r="I12" s="229"/>
      <c r="J12" s="230">
        <f t="shared" si="4"/>
        <v>-1</v>
      </c>
      <c r="K12" s="231">
        <v>29573.334000000003</v>
      </c>
      <c r="L12" s="231">
        <f t="shared" si="1"/>
        <v>20299.22</v>
      </c>
      <c r="M12" s="230">
        <f t="shared" si="2"/>
        <v>-0.31359717507670937</v>
      </c>
    </row>
    <row r="13" spans="1:13" x14ac:dyDescent="0.25">
      <c r="A13" s="227" t="s">
        <v>262</v>
      </c>
      <c r="B13" s="229">
        <v>127.523</v>
      </c>
      <c r="C13" s="229">
        <v>181.45</v>
      </c>
      <c r="D13" s="232">
        <f t="shared" si="3"/>
        <v>0.42288057840546411</v>
      </c>
      <c r="E13" s="229">
        <v>219.48099999999999</v>
      </c>
      <c r="F13" s="229">
        <v>242.77500000000001</v>
      </c>
      <c r="G13" s="230">
        <f t="shared" si="0"/>
        <v>0.10613219367507898</v>
      </c>
      <c r="H13" s="229">
        <v>11.12</v>
      </c>
      <c r="I13" s="229"/>
      <c r="J13" s="230">
        <f t="shared" si="4"/>
        <v>-1</v>
      </c>
      <c r="K13" s="231">
        <v>358.12400000000002</v>
      </c>
      <c r="L13" s="231">
        <f t="shared" si="1"/>
        <v>424.22500000000002</v>
      </c>
      <c r="M13" s="230">
        <f t="shared" si="2"/>
        <v>0.18457573354480572</v>
      </c>
    </row>
    <row r="14" spans="1:13" x14ac:dyDescent="0.25">
      <c r="A14" s="227" t="s">
        <v>263</v>
      </c>
      <c r="B14" s="229">
        <v>5.37</v>
      </c>
      <c r="C14" s="229">
        <v>104.68300000000001</v>
      </c>
      <c r="D14" s="232">
        <f t="shared" si="3"/>
        <v>18.494040968342645</v>
      </c>
      <c r="E14" s="229">
        <v>0.25</v>
      </c>
      <c r="F14" s="229"/>
      <c r="G14" s="230">
        <f t="shared" si="0"/>
        <v>-1</v>
      </c>
      <c r="H14" s="229"/>
      <c r="I14" s="229"/>
      <c r="J14" s="230"/>
      <c r="K14" s="231">
        <v>5.62</v>
      </c>
      <c r="L14" s="231">
        <f t="shared" si="1"/>
        <v>104.68300000000001</v>
      </c>
      <c r="M14" s="230">
        <f t="shared" si="2"/>
        <v>17.626868327402136</v>
      </c>
    </row>
    <row r="15" spans="1:13" s="36" customFormat="1" x14ac:dyDescent="0.25">
      <c r="A15" s="234" t="s">
        <v>286</v>
      </c>
      <c r="B15" s="229"/>
      <c r="C15" s="229">
        <v>40.223999999999997</v>
      </c>
      <c r="D15" s="232"/>
      <c r="E15" s="229"/>
      <c r="F15" s="229"/>
      <c r="G15" s="230"/>
      <c r="H15" s="229"/>
      <c r="I15" s="229"/>
      <c r="J15" s="230"/>
      <c r="K15" s="231"/>
      <c r="L15" s="231">
        <f t="shared" si="1"/>
        <v>40.223999999999997</v>
      </c>
      <c r="M15" s="230"/>
    </row>
    <row r="16" spans="1:13" x14ac:dyDescent="0.25">
      <c r="A16" s="227" t="s">
        <v>264</v>
      </c>
      <c r="B16" s="229"/>
      <c r="C16" s="229"/>
      <c r="D16" s="232"/>
      <c r="E16" s="229">
        <v>2.5</v>
      </c>
      <c r="F16" s="229">
        <v>3.15</v>
      </c>
      <c r="G16" s="230">
        <f t="shared" si="0"/>
        <v>0.26</v>
      </c>
      <c r="H16" s="229"/>
      <c r="I16" s="229"/>
      <c r="J16" s="230"/>
      <c r="K16" s="231">
        <v>2.5</v>
      </c>
      <c r="L16" s="231">
        <f t="shared" si="1"/>
        <v>3.15</v>
      </c>
      <c r="M16" s="230">
        <f t="shared" si="2"/>
        <v>0.26</v>
      </c>
    </row>
    <row r="17" spans="1:13" x14ac:dyDescent="0.25">
      <c r="A17" s="235" t="s">
        <v>246</v>
      </c>
      <c r="B17" s="231">
        <v>1030047.564</v>
      </c>
      <c r="C17" s="231">
        <f>SUM(C4:C16)</f>
        <v>888206.70500000007</v>
      </c>
      <c r="D17" s="232">
        <f t="shared" si="3"/>
        <v>-0.13770321289745791</v>
      </c>
      <c r="E17" s="231">
        <v>133989.43799999999</v>
      </c>
      <c r="F17" s="231">
        <f>SUM(F4:F16)</f>
        <v>121987.575</v>
      </c>
      <c r="G17" s="230">
        <f t="shared" si="0"/>
        <v>-8.9573202031043686E-2</v>
      </c>
      <c r="H17" s="231">
        <v>29838.827000000001</v>
      </c>
      <c r="I17" s="231">
        <f>SUM(I4:I16)</f>
        <v>23528.608</v>
      </c>
      <c r="J17" s="230">
        <f t="shared" si="4"/>
        <v>-0.21147677822590016</v>
      </c>
      <c r="K17" s="231">
        <v>1193875.8290000004</v>
      </c>
      <c r="L17" s="231">
        <f t="shared" si="1"/>
        <v>1033722.888</v>
      </c>
      <c r="M17" s="230">
        <f t="shared" si="2"/>
        <v>-0.13414539193254771</v>
      </c>
    </row>
    <row r="18" spans="1:13" x14ac:dyDescent="0.25">
      <c r="A18" s="340" t="s">
        <v>287</v>
      </c>
      <c r="B18" s="341"/>
      <c r="C18" s="341"/>
      <c r="D18" s="341"/>
      <c r="E18" s="341"/>
      <c r="F18" s="341"/>
      <c r="G18" s="341"/>
      <c r="H18" s="341"/>
      <c r="I18" s="341"/>
      <c r="J18" s="341"/>
      <c r="K18" s="341"/>
      <c r="L18" s="341"/>
      <c r="M18" s="342"/>
    </row>
    <row r="19" spans="1:13" x14ac:dyDescent="0.25">
      <c r="B19" s="35"/>
      <c r="C19" s="35"/>
    </row>
    <row r="20" spans="1:13" x14ac:dyDescent="0.25">
      <c r="B20" s="35"/>
    </row>
  </sheetData>
  <mergeCells count="11">
    <mergeCell ref="A18:M18"/>
    <mergeCell ref="A2:A3"/>
    <mergeCell ref="M2:M3"/>
    <mergeCell ref="A1:M1"/>
    <mergeCell ref="B2:C2"/>
    <mergeCell ref="E2:F2"/>
    <mergeCell ref="H2:I2"/>
    <mergeCell ref="K2:L2"/>
    <mergeCell ref="D2:D3"/>
    <mergeCell ref="G2:G3"/>
    <mergeCell ref="J2:J3"/>
  </mergeCells>
  <phoneticPr fontId="60" type="noConversion"/>
  <pageMargins left="0.7" right="0.7" top="0.75" bottom="0.75" header="0.3" footer="0.3"/>
  <pageSetup paperSize="126"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0"/>
  <sheetViews>
    <sheetView workbookViewId="0"/>
  </sheetViews>
  <sheetFormatPr baseColWidth="10" defaultColWidth="11.42578125" defaultRowHeight="15" x14ac:dyDescent="0.25"/>
  <cols>
    <col min="15" max="15" width="17.42578125" bestFit="1" customWidth="1"/>
    <col min="16" max="16" width="14.140625" bestFit="1" customWidth="1"/>
  </cols>
  <sheetData>
    <row r="1" spans="15:19" x14ac:dyDescent="0.25">
      <c r="O1" s="38" t="s">
        <v>288</v>
      </c>
      <c r="P1" s="38"/>
      <c r="Q1" s="38"/>
      <c r="R1" s="36"/>
      <c r="S1" s="36"/>
    </row>
    <row r="2" spans="15:19" x14ac:dyDescent="0.25">
      <c r="O2" s="75" t="s">
        <v>149</v>
      </c>
      <c r="P2" s="74">
        <v>271975643</v>
      </c>
      <c r="Q2" s="73">
        <f>P2/$P$14</f>
        <v>0.30620759950241538</v>
      </c>
      <c r="R2" s="76"/>
      <c r="S2" s="86"/>
    </row>
    <row r="3" spans="15:19" x14ac:dyDescent="0.25">
      <c r="O3" s="75" t="s">
        <v>145</v>
      </c>
      <c r="P3" s="74">
        <v>129387043</v>
      </c>
      <c r="Q3" s="73">
        <f t="shared" ref="Q3:Q12" si="0">P3/$P$14</f>
        <v>0.14567222052213624</v>
      </c>
      <c r="R3" s="76"/>
      <c r="S3" s="86"/>
    </row>
    <row r="4" spans="15:19" x14ac:dyDescent="0.25">
      <c r="O4" s="75" t="s">
        <v>152</v>
      </c>
      <c r="P4" s="74">
        <v>102890828</v>
      </c>
      <c r="Q4" s="73">
        <f t="shared" si="0"/>
        <v>0.11584108453673517</v>
      </c>
      <c r="R4" s="76"/>
      <c r="S4" s="86"/>
    </row>
    <row r="5" spans="15:19" x14ac:dyDescent="0.25">
      <c r="O5" s="75" t="s">
        <v>140</v>
      </c>
      <c r="P5" s="74">
        <v>80426102</v>
      </c>
      <c r="Q5" s="73">
        <f t="shared" si="0"/>
        <v>9.0548857092899337E-2</v>
      </c>
      <c r="R5" s="76"/>
      <c r="S5" s="86"/>
    </row>
    <row r="6" spans="15:19" x14ac:dyDescent="0.25">
      <c r="O6" s="75" t="s">
        <v>154</v>
      </c>
      <c r="P6" s="74">
        <v>51358394</v>
      </c>
      <c r="Q6" s="73">
        <f t="shared" si="0"/>
        <v>5.7822569578553223E-2</v>
      </c>
      <c r="R6" s="76"/>
      <c r="S6" s="86"/>
    </row>
    <row r="7" spans="15:19" x14ac:dyDescent="0.25">
      <c r="O7" s="75" t="s">
        <v>289</v>
      </c>
      <c r="P7" s="74">
        <v>67269256</v>
      </c>
      <c r="Q7" s="73">
        <f t="shared" si="0"/>
        <v>7.5736037142390189E-2</v>
      </c>
      <c r="R7" s="76"/>
      <c r="S7" s="86"/>
    </row>
    <row r="8" spans="15:19" x14ac:dyDescent="0.25">
      <c r="O8" s="75" t="s">
        <v>142</v>
      </c>
      <c r="P8" s="74">
        <v>46031659</v>
      </c>
      <c r="Q8" s="73">
        <f t="shared" si="0"/>
        <v>5.1825390126952489E-2</v>
      </c>
      <c r="R8" s="76"/>
      <c r="S8" s="86"/>
    </row>
    <row r="9" spans="15:19" x14ac:dyDescent="0.25">
      <c r="O9" s="75" t="s">
        <v>153</v>
      </c>
      <c r="P9" s="74">
        <v>21013623</v>
      </c>
      <c r="Q9" s="73">
        <f t="shared" si="0"/>
        <v>2.3658482740231059E-2</v>
      </c>
      <c r="R9" s="76"/>
      <c r="S9" s="86"/>
    </row>
    <row r="10" spans="15:19" x14ac:dyDescent="0.25">
      <c r="O10" s="75" t="s">
        <v>290</v>
      </c>
      <c r="P10" s="74">
        <v>26794792</v>
      </c>
      <c r="Q10" s="73">
        <f t="shared" si="0"/>
        <v>3.0167293096487038E-2</v>
      </c>
      <c r="R10" s="76"/>
      <c r="S10" s="86"/>
    </row>
    <row r="11" spans="15:19" x14ac:dyDescent="0.25">
      <c r="O11" s="75" t="s">
        <v>291</v>
      </c>
      <c r="P11" s="74">
        <v>21472255</v>
      </c>
      <c r="Q11" s="73">
        <f t="shared" si="0"/>
        <v>2.4174840022177044E-2</v>
      </c>
      <c r="R11" s="76"/>
      <c r="S11" s="86"/>
    </row>
    <row r="12" spans="15:19" x14ac:dyDescent="0.25">
      <c r="O12" s="75" t="s">
        <v>292</v>
      </c>
      <c r="P12" s="74">
        <v>69587110</v>
      </c>
      <c r="Q12" s="73">
        <f t="shared" si="0"/>
        <v>7.8345625639022851E-2</v>
      </c>
      <c r="R12" s="76"/>
      <c r="S12" s="86"/>
    </row>
    <row r="13" spans="15:19" x14ac:dyDescent="0.25">
      <c r="O13" s="75" t="s">
        <v>293</v>
      </c>
      <c r="P13" s="74">
        <v>1030047564</v>
      </c>
      <c r="Q13" s="73"/>
      <c r="R13" s="82"/>
      <c r="S13" s="76"/>
    </row>
    <row r="14" spans="15:19" x14ac:dyDescent="0.25">
      <c r="O14" s="75" t="s">
        <v>294</v>
      </c>
      <c r="P14" s="74">
        <f>SUM(P2:P12)</f>
        <v>888206705</v>
      </c>
      <c r="Q14" s="73"/>
      <c r="R14" s="72">
        <f>P14/P13</f>
        <v>0.86229678710254198</v>
      </c>
      <c r="S14" s="76"/>
    </row>
    <row r="15" spans="15:19" ht="15.75" thickBot="1" x14ac:dyDescent="0.3">
      <c r="O15" s="36"/>
      <c r="P15" s="36"/>
      <c r="Q15" s="36"/>
      <c r="R15" s="36"/>
      <c r="S15" s="36"/>
    </row>
    <row r="16" spans="15:19" ht="21.75" thickBot="1" x14ac:dyDescent="0.3">
      <c r="O16" s="77" t="s">
        <v>295</v>
      </c>
      <c r="P16" s="78" t="s">
        <v>281</v>
      </c>
      <c r="Q16" s="78" t="s">
        <v>283</v>
      </c>
      <c r="R16" s="78" t="s">
        <v>249</v>
      </c>
      <c r="S16" s="78" t="s">
        <v>246</v>
      </c>
    </row>
    <row r="17" spans="15:20" ht="15.75" thickBot="1" x14ac:dyDescent="0.3">
      <c r="O17" s="79">
        <v>1997</v>
      </c>
      <c r="P17" s="80">
        <v>2489287</v>
      </c>
      <c r="Q17" s="80">
        <v>1330057</v>
      </c>
      <c r="R17" s="80">
        <v>490905</v>
      </c>
      <c r="S17" s="80">
        <v>4310249</v>
      </c>
      <c r="T17" s="36"/>
    </row>
    <row r="18" spans="15:20" ht="15.75" thickBot="1" x14ac:dyDescent="0.3">
      <c r="O18" s="79">
        <v>1998</v>
      </c>
      <c r="P18" s="80">
        <v>2996983</v>
      </c>
      <c r="Q18" s="81">
        <v>1443082</v>
      </c>
      <c r="R18" s="80">
        <v>825438</v>
      </c>
      <c r="S18" s="80">
        <v>5265503</v>
      </c>
      <c r="T18" s="76"/>
    </row>
    <row r="19" spans="15:20" ht="15.75" thickBot="1" x14ac:dyDescent="0.3">
      <c r="O19" s="79">
        <v>1999</v>
      </c>
      <c r="P19" s="80">
        <v>2395729</v>
      </c>
      <c r="Q19" s="80">
        <v>1318548</v>
      </c>
      <c r="R19" s="80">
        <v>565874</v>
      </c>
      <c r="S19" s="80">
        <v>4280151</v>
      </c>
      <c r="T19" s="76"/>
    </row>
    <row r="20" spans="15:20" ht="15.75" thickBot="1" x14ac:dyDescent="0.3">
      <c r="O20" s="79">
        <v>2000</v>
      </c>
      <c r="P20" s="80">
        <v>3748213</v>
      </c>
      <c r="Q20" s="80">
        <v>1956098</v>
      </c>
      <c r="R20" s="80">
        <v>715063</v>
      </c>
      <c r="S20" s="80">
        <v>6419374</v>
      </c>
      <c r="T20" s="76"/>
    </row>
    <row r="21" spans="15:20" ht="15.75" thickBot="1" x14ac:dyDescent="0.3">
      <c r="O21" s="79">
        <v>2001</v>
      </c>
      <c r="P21" s="80">
        <v>4460397</v>
      </c>
      <c r="Q21" s="80">
        <v>583290</v>
      </c>
      <c r="R21" s="80">
        <v>408098</v>
      </c>
      <c r="S21" s="80">
        <v>5451785</v>
      </c>
      <c r="T21" s="36"/>
    </row>
    <row r="22" spans="15:20" ht="15.75" thickBot="1" x14ac:dyDescent="0.3">
      <c r="O22" s="79">
        <v>2002</v>
      </c>
      <c r="P22" s="80">
        <v>4430500</v>
      </c>
      <c r="Q22" s="80">
        <v>834463</v>
      </c>
      <c r="R22" s="80">
        <v>358267</v>
      </c>
      <c r="S22" s="80">
        <v>5623230</v>
      </c>
      <c r="T22" s="36"/>
    </row>
    <row r="23" spans="15:20" ht="15.75" thickBot="1" x14ac:dyDescent="0.3">
      <c r="O23" s="79">
        <v>2003</v>
      </c>
      <c r="P23" s="80">
        <v>5460865</v>
      </c>
      <c r="Q23" s="80">
        <v>947611</v>
      </c>
      <c r="R23" s="80">
        <v>273745</v>
      </c>
      <c r="S23" s="80">
        <v>6682221</v>
      </c>
      <c r="T23" s="36"/>
    </row>
    <row r="24" spans="15:20" ht="15.75" thickBot="1" x14ac:dyDescent="0.3">
      <c r="O24" s="79">
        <v>2004</v>
      </c>
      <c r="P24" s="80">
        <v>5474888</v>
      </c>
      <c r="Q24" s="80">
        <v>577173</v>
      </c>
      <c r="R24" s="80">
        <v>248675</v>
      </c>
      <c r="S24" s="80">
        <v>6300736</v>
      </c>
      <c r="T24" s="36"/>
    </row>
    <row r="25" spans="15:20" ht="15.75" thickBot="1" x14ac:dyDescent="0.3">
      <c r="O25" s="79">
        <v>2005</v>
      </c>
      <c r="P25" s="80">
        <v>6303212</v>
      </c>
      <c r="Q25" s="80">
        <v>1047796</v>
      </c>
      <c r="R25" s="80">
        <v>534503</v>
      </c>
      <c r="S25" s="80">
        <v>7885511</v>
      </c>
      <c r="T25" s="36"/>
    </row>
    <row r="26" spans="15:20" ht="15.75" thickBot="1" x14ac:dyDescent="0.3">
      <c r="O26" s="79">
        <v>2006</v>
      </c>
      <c r="P26" s="80">
        <v>7163043</v>
      </c>
      <c r="Q26" s="80">
        <v>861365</v>
      </c>
      <c r="R26" s="80">
        <v>424370</v>
      </c>
      <c r="S26" s="80">
        <v>8448778</v>
      </c>
      <c r="T26" s="36"/>
    </row>
    <row r="27" spans="15:20" ht="15.75" thickBot="1" x14ac:dyDescent="0.3">
      <c r="O27" s="79">
        <v>2007</v>
      </c>
      <c r="P27" s="81">
        <v>7038874</v>
      </c>
      <c r="Q27" s="81">
        <v>879062</v>
      </c>
      <c r="R27" s="81">
        <v>359524</v>
      </c>
      <c r="S27" s="80">
        <v>8277460</v>
      </c>
      <c r="T27" s="36"/>
    </row>
    <row r="28" spans="15:20" ht="15.75" thickBot="1" x14ac:dyDescent="0.3">
      <c r="O28" s="79">
        <v>2008</v>
      </c>
      <c r="P28" s="81">
        <v>6927908</v>
      </c>
      <c r="Q28" s="81">
        <v>1318511</v>
      </c>
      <c r="R28" s="81">
        <v>436551</v>
      </c>
      <c r="S28" s="80">
        <v>8682970</v>
      </c>
      <c r="T28" s="36"/>
    </row>
    <row r="29" spans="15:20" ht="15.75" thickBot="1" x14ac:dyDescent="0.3">
      <c r="O29" s="79">
        <v>2009</v>
      </c>
      <c r="P29" s="81">
        <v>8665659</v>
      </c>
      <c r="Q29" s="81">
        <v>1152065</v>
      </c>
      <c r="R29" s="81">
        <v>275198</v>
      </c>
      <c r="S29" s="80">
        <v>10092922</v>
      </c>
      <c r="T29" s="36"/>
    </row>
    <row r="30" spans="15:20" ht="15.75" thickBot="1" x14ac:dyDescent="0.3">
      <c r="O30" s="79">
        <v>2010</v>
      </c>
      <c r="P30" s="81">
        <v>7445528</v>
      </c>
      <c r="Q30" s="81">
        <v>1271633</v>
      </c>
      <c r="R30" s="81">
        <v>435221</v>
      </c>
      <c r="S30" s="80">
        <v>9152382</v>
      </c>
      <c r="T30" s="36"/>
    </row>
    <row r="31" spans="15:20" ht="15.75" thickBot="1" x14ac:dyDescent="0.3">
      <c r="O31" s="79">
        <v>2011</v>
      </c>
      <c r="P31" s="81">
        <v>8286392</v>
      </c>
      <c r="Q31" s="81">
        <v>1180010</v>
      </c>
      <c r="R31" s="81">
        <v>997406</v>
      </c>
      <c r="S31" s="80">
        <v>10463808</v>
      </c>
      <c r="T31" s="36"/>
    </row>
    <row r="32" spans="15:20" ht="15.75" thickBot="1" x14ac:dyDescent="0.3">
      <c r="O32" s="79">
        <v>2012</v>
      </c>
      <c r="P32" s="81">
        <v>10159853</v>
      </c>
      <c r="Q32" s="81">
        <v>1716869</v>
      </c>
      <c r="R32" s="81">
        <v>676985</v>
      </c>
      <c r="S32" s="80">
        <v>12553707</v>
      </c>
      <c r="T32" s="36"/>
    </row>
    <row r="33" spans="15:19" ht="15.75" thickBot="1" x14ac:dyDescent="0.3">
      <c r="O33" s="79">
        <v>2013</v>
      </c>
      <c r="P33" s="81">
        <v>10746399.59</v>
      </c>
      <c r="Q33" s="81">
        <v>1361019.94</v>
      </c>
      <c r="R33" s="81">
        <v>713532.72</v>
      </c>
      <c r="S33" s="80">
        <v>12820952.25</v>
      </c>
    </row>
    <row r="34" spans="15:19" ht="15.75" thickBot="1" x14ac:dyDescent="0.3">
      <c r="O34" s="79">
        <v>2014</v>
      </c>
      <c r="P34" s="81">
        <v>8409649</v>
      </c>
      <c r="Q34" s="81">
        <v>1101227.26</v>
      </c>
      <c r="R34" s="81">
        <v>385395</v>
      </c>
      <c r="S34" s="80">
        <v>9896271.2599999998</v>
      </c>
    </row>
    <row r="35" spans="15:19" x14ac:dyDescent="0.25">
      <c r="O35" s="83">
        <v>2015</v>
      </c>
      <c r="P35" s="84">
        <v>10812866.810000001</v>
      </c>
      <c r="Q35" s="84">
        <v>1522542.81</v>
      </c>
      <c r="R35" s="84">
        <v>531451.97</v>
      </c>
      <c r="S35" s="85">
        <v>12866861.590000002</v>
      </c>
    </row>
    <row r="36" spans="15:19" x14ac:dyDescent="0.25">
      <c r="O36" s="83">
        <v>2016</v>
      </c>
      <c r="P36" s="84">
        <v>8524838.3000000007</v>
      </c>
      <c r="Q36" s="84">
        <v>1217747.5</v>
      </c>
      <c r="R36" s="84">
        <v>401034.54</v>
      </c>
      <c r="S36" s="85">
        <v>10143620.34</v>
      </c>
    </row>
    <row r="37" spans="15:19" x14ac:dyDescent="0.25">
      <c r="O37" s="83">
        <v>2017</v>
      </c>
      <c r="P37" s="84">
        <v>8050614.1399999997</v>
      </c>
      <c r="Q37" s="84">
        <v>1103298.02</v>
      </c>
      <c r="R37" s="84">
        <v>338145.85</v>
      </c>
      <c r="S37" s="85">
        <v>9492058.0099999998</v>
      </c>
    </row>
    <row r="38" spans="15:19" x14ac:dyDescent="0.25">
      <c r="O38" s="83">
        <v>2018</v>
      </c>
      <c r="P38" s="84">
        <v>10527819.439999999</v>
      </c>
      <c r="Q38" s="84">
        <v>1358918.94</v>
      </c>
      <c r="R38" s="84">
        <v>1012231.45</v>
      </c>
      <c r="S38" s="85">
        <v>12898969.829999998</v>
      </c>
    </row>
    <row r="39" spans="15:19" x14ac:dyDescent="0.25">
      <c r="O39" s="87">
        <v>2019</v>
      </c>
      <c r="P39" s="88">
        <v>10300475</v>
      </c>
      <c r="Q39" s="88">
        <v>1339894</v>
      </c>
      <c r="R39" s="88">
        <v>298388</v>
      </c>
      <c r="S39" s="89">
        <v>11938757</v>
      </c>
    </row>
    <row r="40" spans="15:19" x14ac:dyDescent="0.25">
      <c r="O40" s="87">
        <v>2020</v>
      </c>
      <c r="P40" s="88">
        <v>8882067</v>
      </c>
      <c r="Q40" s="88">
        <v>1219875</v>
      </c>
      <c r="R40" s="88">
        <v>235286</v>
      </c>
      <c r="S40" s="89">
        <v>10337228</v>
      </c>
    </row>
  </sheetData>
  <phoneticPr fontId="60" type="noConversion"/>
  <pageMargins left="0.7" right="0.7" top="0.75" bottom="0.75" header="0.3" footer="0.3"/>
  <pageSetup paperSize="126" scale="45"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5"/>
  <sheetViews>
    <sheetView workbookViewId="0">
      <selection sqref="A1:N1"/>
    </sheetView>
  </sheetViews>
  <sheetFormatPr baseColWidth="10" defaultColWidth="11.42578125" defaultRowHeight="15" x14ac:dyDescent="0.25"/>
  <cols>
    <col min="1" max="1" width="9.7109375" customWidth="1"/>
    <col min="2" max="2" width="7.28515625" customWidth="1"/>
    <col min="3" max="3" width="7.42578125" customWidth="1"/>
    <col min="4" max="4" width="7.7109375" customWidth="1"/>
    <col min="5" max="5" width="8.85546875" bestFit="1" customWidth="1"/>
    <col min="6" max="6" width="7.42578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6" x14ac:dyDescent="0.25">
      <c r="A1" s="355" t="s">
        <v>296</v>
      </c>
      <c r="B1" s="355"/>
      <c r="C1" s="355"/>
      <c r="D1" s="355"/>
      <c r="E1" s="355"/>
      <c r="F1" s="355"/>
      <c r="G1" s="355"/>
      <c r="H1" s="355"/>
      <c r="I1" s="355"/>
      <c r="J1" s="355"/>
      <c r="K1" s="355"/>
      <c r="L1" s="355"/>
      <c r="M1" s="355"/>
      <c r="N1" s="355"/>
      <c r="O1" s="36"/>
      <c r="P1" s="36"/>
    </row>
    <row r="2" spans="1:16" x14ac:dyDescent="0.25">
      <c r="A2" s="356" t="s">
        <v>297</v>
      </c>
      <c r="B2" s="356"/>
      <c r="C2" s="356"/>
      <c r="D2" s="356"/>
      <c r="E2" s="356"/>
      <c r="F2" s="356"/>
      <c r="G2" s="356"/>
      <c r="H2" s="356"/>
      <c r="I2" s="356"/>
      <c r="J2" s="356"/>
      <c r="K2" s="356"/>
      <c r="L2" s="356"/>
      <c r="M2" s="356"/>
      <c r="N2" s="356"/>
      <c r="O2" s="36"/>
      <c r="P2" s="36"/>
    </row>
    <row r="3" spans="1:16" x14ac:dyDescent="0.25">
      <c r="A3" s="236" t="s">
        <v>298</v>
      </c>
      <c r="B3" s="236">
        <v>2008</v>
      </c>
      <c r="C3" s="236">
        <v>2009</v>
      </c>
      <c r="D3" s="236">
        <v>2010</v>
      </c>
      <c r="E3" s="236" t="s">
        <v>299</v>
      </c>
      <c r="F3" s="236" t="s">
        <v>300</v>
      </c>
      <c r="G3" s="236">
        <v>2012</v>
      </c>
      <c r="H3" s="236">
        <v>2013</v>
      </c>
      <c r="I3" s="236">
        <v>2014</v>
      </c>
      <c r="J3" s="236">
        <v>2015</v>
      </c>
      <c r="K3" s="236">
        <v>2016</v>
      </c>
      <c r="L3" s="236">
        <v>2017</v>
      </c>
      <c r="M3" s="236">
        <v>2018</v>
      </c>
      <c r="N3" s="236">
        <v>2019</v>
      </c>
      <c r="O3" s="36"/>
      <c r="P3" s="36"/>
    </row>
    <row r="4" spans="1:16" x14ac:dyDescent="0.25">
      <c r="A4" s="209" t="s">
        <v>301</v>
      </c>
      <c r="B4" s="212">
        <v>119847.61782391006</v>
      </c>
      <c r="C4" s="212">
        <v>121924.23970770568</v>
      </c>
      <c r="D4" s="212">
        <v>122640.83666542824</v>
      </c>
      <c r="E4" s="212">
        <v>125946.23000000001</v>
      </c>
      <c r="F4" s="212">
        <v>125946.23000000001</v>
      </c>
      <c r="G4" s="212">
        <v>128638</v>
      </c>
      <c r="H4" s="212">
        <v>130361.7</v>
      </c>
      <c r="I4" s="212">
        <v>137582.44</v>
      </c>
      <c r="J4" s="212">
        <v>141918.12399999998</v>
      </c>
      <c r="K4" s="212">
        <v>137374.93</v>
      </c>
      <c r="L4" s="212">
        <v>135907.75</v>
      </c>
      <c r="M4" s="212">
        <v>137191.12</v>
      </c>
      <c r="N4" s="212">
        <v>136288.79</v>
      </c>
      <c r="O4" s="36"/>
      <c r="P4" s="112"/>
    </row>
    <row r="5" spans="1:16" x14ac:dyDescent="0.25">
      <c r="A5" s="209" t="s">
        <v>302</v>
      </c>
      <c r="B5" s="212">
        <v>52186.940009197584</v>
      </c>
      <c r="C5" s="212">
        <v>53340.070009197589</v>
      </c>
      <c r="D5" s="212">
        <v>52656.510009197591</v>
      </c>
      <c r="E5" s="212">
        <v>53869.560009197579</v>
      </c>
      <c r="F5" s="212">
        <v>53869.560009197579</v>
      </c>
      <c r="G5" s="212">
        <v>53868.710009197581</v>
      </c>
      <c r="H5" s="212">
        <v>53745.990009197587</v>
      </c>
      <c r="I5" s="212">
        <v>52234.06</v>
      </c>
      <c r="J5" s="212">
        <v>48593.24</v>
      </c>
      <c r="K5" s="212">
        <v>48582.18</v>
      </c>
      <c r="L5" s="212">
        <v>48202.19000000001</v>
      </c>
      <c r="M5" s="212">
        <v>47799.800000000047</v>
      </c>
      <c r="N5" s="212">
        <v>47834</v>
      </c>
      <c r="O5" s="36"/>
      <c r="P5" s="36"/>
    </row>
    <row r="6" spans="1:16" x14ac:dyDescent="0.25">
      <c r="A6" s="209" t="s">
        <v>303</v>
      </c>
      <c r="B6" s="212">
        <v>9982</v>
      </c>
      <c r="C6" s="212">
        <v>10001</v>
      </c>
      <c r="D6" s="212">
        <v>9990</v>
      </c>
      <c r="E6" s="212">
        <v>10000</v>
      </c>
      <c r="F6" s="237">
        <v>7462.63</v>
      </c>
      <c r="G6" s="212">
        <v>7721.4</v>
      </c>
      <c r="H6" s="212">
        <v>7993.65</v>
      </c>
      <c r="I6" s="212">
        <v>8202.07</v>
      </c>
      <c r="J6" s="212">
        <v>8515.92</v>
      </c>
      <c r="K6" s="212">
        <v>8498.65</v>
      </c>
      <c r="L6" s="212">
        <v>8711.24</v>
      </c>
      <c r="M6" s="212">
        <v>9150.01</v>
      </c>
      <c r="N6" s="212">
        <v>9172.56</v>
      </c>
      <c r="O6" s="36"/>
      <c r="P6" s="36"/>
    </row>
    <row r="7" spans="1:16" x14ac:dyDescent="0.25">
      <c r="A7" s="209" t="s">
        <v>246</v>
      </c>
      <c r="B7" s="212">
        <f t="shared" ref="B7:K7" si="0">SUM(B4:B6)</f>
        <v>182016.55783310765</v>
      </c>
      <c r="C7" s="212">
        <f t="shared" si="0"/>
        <v>185265.30971690326</v>
      </c>
      <c r="D7" s="212">
        <f t="shared" si="0"/>
        <v>185287.34667462582</v>
      </c>
      <c r="E7" s="238">
        <f t="shared" si="0"/>
        <v>189815.7900091976</v>
      </c>
      <c r="F7" s="237">
        <f t="shared" si="0"/>
        <v>187278.42000919761</v>
      </c>
      <c r="G7" s="212">
        <f t="shared" si="0"/>
        <v>190228.11000919758</v>
      </c>
      <c r="H7" s="212">
        <f t="shared" si="0"/>
        <v>192101.34000919756</v>
      </c>
      <c r="I7" s="212">
        <f t="shared" si="0"/>
        <v>198018.57</v>
      </c>
      <c r="J7" s="212">
        <f t="shared" si="0"/>
        <v>199027.28399999999</v>
      </c>
      <c r="K7" s="212">
        <f t="shared" si="0"/>
        <v>194455.75999999998</v>
      </c>
      <c r="L7" s="212">
        <f>SUM(L4:L6)</f>
        <v>192821.18</v>
      </c>
      <c r="M7" s="212">
        <f>SUM(M4:M6)</f>
        <v>194140.93000000005</v>
      </c>
      <c r="N7" s="212">
        <f>SUM(N4:N6)</f>
        <v>193295.35</v>
      </c>
      <c r="O7" s="36"/>
      <c r="P7" s="36"/>
    </row>
    <row r="8" spans="1:16" ht="15" customHeight="1" x14ac:dyDescent="0.25">
      <c r="A8" s="345" t="s">
        <v>304</v>
      </c>
      <c r="B8" s="345"/>
      <c r="C8" s="345"/>
      <c r="D8" s="345"/>
      <c r="E8" s="345"/>
      <c r="F8" s="345"/>
      <c r="G8" s="345"/>
      <c r="H8" s="345"/>
      <c r="I8" s="345"/>
      <c r="J8" s="345"/>
      <c r="K8" s="345"/>
      <c r="L8" s="345"/>
      <c r="M8" s="345"/>
      <c r="N8" s="345"/>
      <c r="O8" s="36"/>
      <c r="P8" s="36"/>
    </row>
    <row r="9" spans="1:16" ht="35.25" customHeight="1" x14ac:dyDescent="0.25">
      <c r="A9" s="345" t="s">
        <v>305</v>
      </c>
      <c r="B9" s="345"/>
      <c r="C9" s="345"/>
      <c r="D9" s="345"/>
      <c r="E9" s="345"/>
      <c r="F9" s="345"/>
      <c r="G9" s="345"/>
      <c r="H9" s="345"/>
      <c r="I9" s="345"/>
      <c r="J9" s="345"/>
      <c r="K9" s="345"/>
      <c r="L9" s="345"/>
      <c r="M9" s="345"/>
      <c r="N9" s="345"/>
      <c r="O9" s="36"/>
      <c r="P9" s="36"/>
    </row>
    <row r="10" spans="1:16" ht="24" customHeight="1" x14ac:dyDescent="0.25">
      <c r="A10" s="345" t="s">
        <v>306</v>
      </c>
      <c r="B10" s="345"/>
      <c r="C10" s="345"/>
      <c r="D10" s="345"/>
      <c r="E10" s="345"/>
      <c r="F10" s="345"/>
      <c r="G10" s="345"/>
      <c r="H10" s="345"/>
      <c r="I10" s="345"/>
      <c r="J10" s="345"/>
      <c r="K10" s="345"/>
      <c r="L10" s="345"/>
      <c r="M10" s="345"/>
      <c r="N10" s="345"/>
      <c r="O10" s="36"/>
      <c r="P10" s="36"/>
    </row>
    <row r="11" spans="1:16" ht="36" customHeight="1" x14ac:dyDescent="0.25">
      <c r="A11" s="345" t="s">
        <v>307</v>
      </c>
      <c r="B11" s="345"/>
      <c r="C11" s="345"/>
      <c r="D11" s="345"/>
      <c r="E11" s="345"/>
      <c r="F11" s="345"/>
      <c r="G11" s="345"/>
      <c r="H11" s="345"/>
      <c r="I11" s="345"/>
      <c r="J11" s="345"/>
      <c r="K11" s="345"/>
      <c r="L11" s="345"/>
      <c r="M11" s="345"/>
      <c r="N11" s="345"/>
      <c r="O11" s="36"/>
      <c r="P11" s="36"/>
    </row>
    <row r="12" spans="1:16" x14ac:dyDescent="0.25">
      <c r="A12" s="345" t="s">
        <v>308</v>
      </c>
      <c r="B12" s="345"/>
      <c r="C12" s="345"/>
      <c r="D12" s="345"/>
      <c r="E12" s="345"/>
      <c r="F12" s="345"/>
      <c r="G12" s="345"/>
      <c r="H12" s="345"/>
      <c r="I12" s="345"/>
      <c r="J12" s="345"/>
      <c r="K12" s="345"/>
      <c r="L12" s="345"/>
      <c r="M12" s="345"/>
      <c r="N12" s="345"/>
      <c r="O12" s="36"/>
      <c r="P12" s="36"/>
    </row>
    <row r="13" spans="1:16" s="36" customFormat="1" x14ac:dyDescent="0.25">
      <c r="A13" s="67"/>
      <c r="B13" s="67"/>
      <c r="C13" s="67"/>
      <c r="D13" s="67"/>
      <c r="E13" s="67"/>
      <c r="F13" s="67"/>
      <c r="G13" s="67"/>
      <c r="H13" s="67"/>
      <c r="I13" s="67"/>
      <c r="J13" s="67"/>
      <c r="K13" s="67"/>
      <c r="L13" s="67"/>
      <c r="M13" s="67"/>
      <c r="N13" s="67"/>
    </row>
    <row r="14" spans="1:16" s="36" customFormat="1" x14ac:dyDescent="0.25">
      <c r="A14" s="67"/>
      <c r="B14" s="67"/>
      <c r="C14" s="67"/>
      <c r="D14" s="67"/>
      <c r="E14" s="67"/>
      <c r="F14" s="67"/>
      <c r="G14" s="67"/>
      <c r="H14" s="67"/>
      <c r="I14" s="67"/>
      <c r="J14" s="67"/>
      <c r="K14" s="67"/>
      <c r="L14" s="67"/>
      <c r="M14" s="67"/>
      <c r="N14" s="67"/>
    </row>
    <row r="15" spans="1:16" s="36" customFormat="1" x14ac:dyDescent="0.25">
      <c r="A15" s="67"/>
      <c r="B15" s="67"/>
      <c r="C15" s="67"/>
      <c r="D15" s="67"/>
      <c r="E15" s="67"/>
      <c r="F15" s="67"/>
      <c r="G15" s="67"/>
      <c r="H15" s="67"/>
      <c r="I15" s="67"/>
      <c r="J15" s="67"/>
      <c r="K15" s="67"/>
      <c r="L15" s="67"/>
      <c r="M15" s="67"/>
      <c r="N15" s="67"/>
    </row>
    <row r="16" spans="1:16" s="36" customFormat="1" x14ac:dyDescent="0.25">
      <c r="A16" s="67"/>
      <c r="B16" s="67"/>
      <c r="C16" s="67"/>
      <c r="D16" s="67"/>
      <c r="E16" s="67"/>
      <c r="F16" s="67"/>
      <c r="G16" s="67"/>
      <c r="H16" s="67"/>
      <c r="I16" s="67"/>
      <c r="J16" s="67"/>
      <c r="K16" s="67"/>
      <c r="L16" s="67"/>
      <c r="M16" s="67"/>
      <c r="N16" s="67"/>
    </row>
    <row r="17" spans="1:15" s="36" customFormat="1" x14ac:dyDescent="0.25">
      <c r="A17" s="67"/>
      <c r="B17" s="67"/>
      <c r="C17" s="67"/>
      <c r="D17" s="67"/>
      <c r="E17" s="67"/>
      <c r="F17" s="67"/>
      <c r="G17" s="67"/>
      <c r="H17" s="67"/>
      <c r="I17" s="67"/>
      <c r="J17" s="67"/>
      <c r="K17" s="67"/>
      <c r="L17" s="67"/>
      <c r="M17" s="67"/>
      <c r="N17" s="67"/>
    </row>
    <row r="18" spans="1:15" s="36" customFormat="1" x14ac:dyDescent="0.25">
      <c r="A18" s="67"/>
      <c r="B18" s="67"/>
      <c r="C18" s="67"/>
      <c r="D18" s="67"/>
      <c r="E18" s="67"/>
      <c r="F18" s="67"/>
      <c r="G18" s="67"/>
      <c r="H18" s="67"/>
      <c r="I18" s="67"/>
      <c r="J18" s="67"/>
      <c r="K18" s="67"/>
      <c r="L18" s="67"/>
      <c r="M18" s="67"/>
      <c r="N18" s="67"/>
    </row>
    <row r="19" spans="1:15" s="36" customFormat="1" x14ac:dyDescent="0.25">
      <c r="A19" s="67"/>
      <c r="B19" s="67"/>
      <c r="C19" s="67"/>
      <c r="D19" s="67"/>
      <c r="E19" s="67"/>
      <c r="F19" s="67"/>
      <c r="G19" s="67"/>
      <c r="H19" s="67"/>
      <c r="I19" s="67"/>
      <c r="J19" s="67"/>
      <c r="K19" s="67"/>
      <c r="L19" s="67"/>
      <c r="M19" s="67"/>
      <c r="N19" s="67"/>
    </row>
    <row r="20" spans="1:15" s="36" customFormat="1" x14ac:dyDescent="0.25">
      <c r="A20" s="67"/>
      <c r="B20" s="67"/>
      <c r="C20" s="67"/>
      <c r="D20" s="67"/>
      <c r="E20" s="67"/>
      <c r="F20" s="67"/>
      <c r="G20" s="67"/>
      <c r="H20" s="67"/>
      <c r="I20" s="67"/>
      <c r="J20" s="67"/>
      <c r="K20" s="67"/>
      <c r="L20" s="67"/>
      <c r="M20" s="67"/>
      <c r="N20" s="67"/>
    </row>
    <row r="21" spans="1:15" s="36" customFormat="1" x14ac:dyDescent="0.25">
      <c r="A21" s="67"/>
      <c r="B21" s="67"/>
      <c r="C21" s="67"/>
      <c r="D21" s="67"/>
      <c r="E21" s="67"/>
      <c r="F21" s="67"/>
      <c r="G21" s="67"/>
      <c r="H21" s="67"/>
      <c r="I21" s="67"/>
      <c r="J21" s="67"/>
      <c r="K21" s="67"/>
      <c r="L21" s="67"/>
      <c r="M21" s="67"/>
      <c r="N21" s="67"/>
    </row>
    <row r="22" spans="1:15" s="36" customFormat="1" x14ac:dyDescent="0.25">
      <c r="A22" s="67"/>
      <c r="B22" s="67"/>
      <c r="C22" s="67"/>
      <c r="D22" s="67"/>
      <c r="E22" s="67"/>
      <c r="F22" s="67"/>
      <c r="G22" s="67"/>
      <c r="H22" s="67"/>
      <c r="I22" s="67"/>
      <c r="J22" s="67"/>
      <c r="K22" s="67"/>
      <c r="L22" s="67"/>
      <c r="M22" s="67"/>
      <c r="N22" s="67"/>
    </row>
    <row r="23" spans="1:15" s="36" customFormat="1" x14ac:dyDescent="0.25">
      <c r="A23" s="67"/>
      <c r="B23" s="67"/>
      <c r="C23" s="67"/>
      <c r="D23" s="67"/>
      <c r="E23" s="67"/>
      <c r="F23" s="67"/>
      <c r="G23" s="67"/>
      <c r="H23" s="67"/>
      <c r="I23" s="67"/>
      <c r="J23" s="67"/>
      <c r="K23" s="67"/>
      <c r="L23" s="67"/>
      <c r="M23" s="67"/>
      <c r="N23" s="67"/>
    </row>
    <row r="24" spans="1:15" s="36" customFormat="1" x14ac:dyDescent="0.25">
      <c r="A24" s="67"/>
      <c r="B24" s="67"/>
      <c r="C24" s="67"/>
      <c r="D24" s="67"/>
      <c r="E24" s="67"/>
      <c r="F24" s="67"/>
      <c r="G24" s="67"/>
      <c r="H24" s="67"/>
      <c r="I24" s="67"/>
      <c r="J24" s="67"/>
      <c r="K24" s="67"/>
      <c r="L24" s="67"/>
      <c r="M24" s="67"/>
      <c r="N24" s="67"/>
    </row>
    <row r="25" spans="1:15" s="36" customFormat="1" x14ac:dyDescent="0.25">
      <c r="A25" s="67"/>
      <c r="B25" s="67"/>
      <c r="C25" s="67"/>
      <c r="D25" s="67"/>
      <c r="E25" s="67"/>
      <c r="F25" s="67"/>
      <c r="G25" s="67"/>
      <c r="H25" s="67"/>
      <c r="I25" s="67"/>
      <c r="J25" s="67"/>
      <c r="K25" s="67"/>
      <c r="L25" s="67"/>
      <c r="M25" s="67"/>
      <c r="N25" s="67"/>
    </row>
    <row r="26" spans="1:15" s="36" customFormat="1" x14ac:dyDescent="0.25">
      <c r="A26" s="67"/>
      <c r="B26" s="67"/>
      <c r="C26" s="67"/>
      <c r="D26" s="67"/>
      <c r="E26" s="67"/>
      <c r="F26" s="67"/>
      <c r="G26" s="67"/>
      <c r="H26" s="67"/>
      <c r="I26" s="67"/>
      <c r="J26" s="67"/>
      <c r="K26" s="67"/>
      <c r="L26" s="67"/>
      <c r="M26" s="67"/>
      <c r="N26" s="67"/>
    </row>
    <row r="27" spans="1:15" x14ac:dyDescent="0.25">
      <c r="A27" s="350" t="s">
        <v>309</v>
      </c>
      <c r="B27" s="350"/>
      <c r="C27" s="350"/>
      <c r="D27" s="350"/>
      <c r="E27" s="350"/>
      <c r="F27" s="350"/>
      <c r="G27" s="350"/>
      <c r="H27" s="350"/>
      <c r="I27" s="350"/>
      <c r="J27" s="350"/>
      <c r="K27" s="350"/>
      <c r="L27" s="350"/>
      <c r="M27" s="350"/>
      <c r="N27" s="350"/>
    </row>
    <row r="28" spans="1:15" ht="15" customHeight="1" x14ac:dyDescent="0.25">
      <c r="A28" s="351" t="s">
        <v>280</v>
      </c>
      <c r="B28" s="351"/>
      <c r="C28" s="352" t="s">
        <v>310</v>
      </c>
      <c r="D28" s="353"/>
      <c r="E28" s="354"/>
      <c r="F28" s="352" t="s">
        <v>311</v>
      </c>
      <c r="G28" s="353"/>
      <c r="H28" s="354"/>
      <c r="I28" s="352" t="s">
        <v>312</v>
      </c>
      <c r="J28" s="353"/>
      <c r="K28" s="354"/>
      <c r="L28" s="358" t="s">
        <v>313</v>
      </c>
      <c r="M28" s="358"/>
      <c r="N28" s="358"/>
    </row>
    <row r="29" spans="1:15" x14ac:dyDescent="0.25">
      <c r="A29" s="351"/>
      <c r="B29" s="351"/>
      <c r="C29" s="239" t="s">
        <v>314</v>
      </c>
      <c r="D29" s="239" t="s">
        <v>315</v>
      </c>
      <c r="E29" s="239" t="s">
        <v>246</v>
      </c>
      <c r="F29" s="239" t="s">
        <v>314</v>
      </c>
      <c r="G29" s="239" t="s">
        <v>315</v>
      </c>
      <c r="H29" s="239" t="s">
        <v>246</v>
      </c>
      <c r="I29" s="239" t="s">
        <v>314</v>
      </c>
      <c r="J29" s="239" t="s">
        <v>315</v>
      </c>
      <c r="K29" s="239" t="s">
        <v>246</v>
      </c>
      <c r="L29" s="239" t="s">
        <v>314</v>
      </c>
      <c r="M29" s="239" t="s">
        <v>315</v>
      </c>
      <c r="N29" s="239" t="s">
        <v>246</v>
      </c>
    </row>
    <row r="30" spans="1:15" x14ac:dyDescent="0.25">
      <c r="A30" s="349" t="s">
        <v>316</v>
      </c>
      <c r="B30" s="349"/>
      <c r="C30" s="240"/>
      <c r="D30" s="240">
        <v>15</v>
      </c>
      <c r="E30" s="240">
        <v>15</v>
      </c>
      <c r="F30" s="240"/>
      <c r="G30" s="240">
        <v>15</v>
      </c>
      <c r="H30" s="240">
        <v>15</v>
      </c>
      <c r="I30" s="240"/>
      <c r="J30" s="240">
        <v>15</v>
      </c>
      <c r="K30" s="240">
        <f>J30+I30</f>
        <v>15</v>
      </c>
      <c r="L30" s="240"/>
      <c r="M30" s="240">
        <v>15</v>
      </c>
      <c r="N30" s="240">
        <f>M30+L30</f>
        <v>15</v>
      </c>
      <c r="O30" s="251"/>
    </row>
    <row r="31" spans="1:15" x14ac:dyDescent="0.25">
      <c r="A31" s="349" t="s">
        <v>317</v>
      </c>
      <c r="B31" s="349"/>
      <c r="C31" s="240">
        <v>1.3</v>
      </c>
      <c r="D31" s="240">
        <v>0.8</v>
      </c>
      <c r="E31" s="240">
        <v>2.1</v>
      </c>
      <c r="F31" s="240">
        <v>1.3</v>
      </c>
      <c r="G31" s="240">
        <v>1.8</v>
      </c>
      <c r="H31" s="240">
        <v>3.1</v>
      </c>
      <c r="I31" s="240">
        <v>1.3</v>
      </c>
      <c r="J31" s="240">
        <v>1.8</v>
      </c>
      <c r="K31" s="240">
        <f t="shared" ref="K31:K43" si="1">J31+I31</f>
        <v>3.1</v>
      </c>
      <c r="L31" s="240">
        <v>1.3</v>
      </c>
      <c r="M31" s="240">
        <v>1.8</v>
      </c>
      <c r="N31" s="240">
        <f t="shared" ref="N31:N43" si="2">M31+L31</f>
        <v>3.1</v>
      </c>
      <c r="O31" s="251"/>
    </row>
    <row r="32" spans="1:15" x14ac:dyDescent="0.25">
      <c r="A32" s="349" t="s">
        <v>254</v>
      </c>
      <c r="B32" s="349"/>
      <c r="C32" s="240">
        <v>1.06</v>
      </c>
      <c r="D32" s="240">
        <v>3.91</v>
      </c>
      <c r="E32" s="240">
        <v>4.97</v>
      </c>
      <c r="F32" s="240">
        <v>1.06</v>
      </c>
      <c r="G32" s="240">
        <v>3.91</v>
      </c>
      <c r="H32" s="240">
        <v>4.9700000000000006</v>
      </c>
      <c r="I32" s="240">
        <v>1.06</v>
      </c>
      <c r="J32" s="240">
        <v>3.91</v>
      </c>
      <c r="K32" s="240">
        <f t="shared" si="1"/>
        <v>4.9700000000000006</v>
      </c>
      <c r="L32" s="240">
        <v>1.06</v>
      </c>
      <c r="M32" s="240">
        <v>3.91</v>
      </c>
      <c r="N32" s="240">
        <f t="shared" si="2"/>
        <v>4.9700000000000006</v>
      </c>
      <c r="O32" s="251"/>
    </row>
    <row r="33" spans="1:15" x14ac:dyDescent="0.25">
      <c r="A33" s="349" t="s">
        <v>255</v>
      </c>
      <c r="B33" s="349"/>
      <c r="C33" s="240">
        <v>43.83</v>
      </c>
      <c r="D33" s="240">
        <v>13.19</v>
      </c>
      <c r="E33" s="240">
        <v>57.02</v>
      </c>
      <c r="F33" s="240">
        <v>43.73</v>
      </c>
      <c r="G33" s="240">
        <v>15.54</v>
      </c>
      <c r="H33" s="240">
        <v>59.269999999999996</v>
      </c>
      <c r="I33" s="240">
        <v>21.43</v>
      </c>
      <c r="J33" s="240">
        <v>25.54</v>
      </c>
      <c r="K33" s="240">
        <f t="shared" si="1"/>
        <v>46.97</v>
      </c>
      <c r="L33" s="240">
        <v>21.43</v>
      </c>
      <c r="M33" s="240">
        <v>27.19</v>
      </c>
      <c r="N33" s="240">
        <f t="shared" si="2"/>
        <v>48.620000000000005</v>
      </c>
      <c r="O33" s="251"/>
    </row>
    <row r="34" spans="1:15" x14ac:dyDescent="0.25">
      <c r="A34" s="349" t="s">
        <v>256</v>
      </c>
      <c r="B34" s="349"/>
      <c r="C34" s="240">
        <v>1589.5</v>
      </c>
      <c r="D34" s="240">
        <v>1498.07</v>
      </c>
      <c r="E34" s="240">
        <v>3087.57</v>
      </c>
      <c r="F34" s="240">
        <v>1672.96</v>
      </c>
      <c r="G34" s="240">
        <v>1431.48</v>
      </c>
      <c r="H34" s="240">
        <v>3104.44</v>
      </c>
      <c r="I34" s="240">
        <v>1783.55</v>
      </c>
      <c r="J34" s="240">
        <v>1395.67</v>
      </c>
      <c r="K34" s="240">
        <f t="shared" si="1"/>
        <v>3179.2200000000003</v>
      </c>
      <c r="L34" s="240">
        <v>1784.28</v>
      </c>
      <c r="M34" s="240">
        <v>1363.27</v>
      </c>
      <c r="N34" s="240">
        <f t="shared" si="2"/>
        <v>3147.55</v>
      </c>
      <c r="O34" s="251"/>
    </row>
    <row r="35" spans="1:15" x14ac:dyDescent="0.25">
      <c r="A35" s="349" t="s">
        <v>257</v>
      </c>
      <c r="B35" s="349"/>
      <c r="C35" s="240">
        <v>6273.6</v>
      </c>
      <c r="D35" s="240">
        <v>3542.01</v>
      </c>
      <c r="E35" s="240">
        <v>9815.61</v>
      </c>
      <c r="F35" s="240">
        <v>6281.11</v>
      </c>
      <c r="G35" s="240">
        <v>3537.94</v>
      </c>
      <c r="H35" s="240">
        <v>9819.0499999999993</v>
      </c>
      <c r="I35" s="240">
        <v>6313.82</v>
      </c>
      <c r="J35" s="240">
        <v>3560.65</v>
      </c>
      <c r="K35" s="240">
        <f t="shared" si="1"/>
        <v>9874.4699999999993</v>
      </c>
      <c r="L35" s="240">
        <v>6251.63</v>
      </c>
      <c r="M35" s="240">
        <v>3405.57</v>
      </c>
      <c r="N35" s="240">
        <f t="shared" si="2"/>
        <v>9657.2000000000007</v>
      </c>
      <c r="O35" s="251"/>
    </row>
    <row r="36" spans="1:15" x14ac:dyDescent="0.25">
      <c r="A36" s="349" t="s">
        <v>258</v>
      </c>
      <c r="B36" s="349"/>
      <c r="C36" s="240">
        <v>1582.84</v>
      </c>
      <c r="D36" s="240">
        <v>11324.94</v>
      </c>
      <c r="E36" s="240">
        <v>12907.78</v>
      </c>
      <c r="F36" s="240">
        <v>1500.12</v>
      </c>
      <c r="G36" s="240">
        <v>10756.43</v>
      </c>
      <c r="H36" s="240">
        <v>12256.55</v>
      </c>
      <c r="I36" s="240">
        <v>1474.4</v>
      </c>
      <c r="J36" s="240">
        <v>10473.98</v>
      </c>
      <c r="K36" s="240">
        <f t="shared" si="1"/>
        <v>11948.38</v>
      </c>
      <c r="L36" s="240">
        <v>1428.8</v>
      </c>
      <c r="M36" s="240">
        <v>10156.07</v>
      </c>
      <c r="N36" s="240">
        <f t="shared" si="2"/>
        <v>11584.869999999999</v>
      </c>
      <c r="O36" s="251"/>
    </row>
    <row r="37" spans="1:15" x14ac:dyDescent="0.25">
      <c r="A37" s="349" t="s">
        <v>259</v>
      </c>
      <c r="B37" s="349"/>
      <c r="C37" s="240">
        <v>6785.97</v>
      </c>
      <c r="D37" s="240">
        <v>39551.279999999999</v>
      </c>
      <c r="E37" s="240">
        <v>46337.25</v>
      </c>
      <c r="F37" s="240">
        <v>6659.94</v>
      </c>
      <c r="G37" s="240">
        <v>38985.69</v>
      </c>
      <c r="H37" s="240">
        <v>45645.630000000005</v>
      </c>
      <c r="I37" s="240">
        <v>6618.37</v>
      </c>
      <c r="J37" s="240">
        <v>39163.85</v>
      </c>
      <c r="K37" s="240">
        <f t="shared" si="1"/>
        <v>45782.22</v>
      </c>
      <c r="L37" s="240">
        <v>6545.8</v>
      </c>
      <c r="M37" s="240">
        <v>38596.620000000003</v>
      </c>
      <c r="N37" s="240">
        <f t="shared" si="2"/>
        <v>45142.420000000006</v>
      </c>
      <c r="O37" s="251"/>
    </row>
    <row r="38" spans="1:15" x14ac:dyDescent="0.25">
      <c r="A38" s="349" t="s">
        <v>318</v>
      </c>
      <c r="B38" s="349"/>
      <c r="C38" s="240">
        <v>14444.18</v>
      </c>
      <c r="D38" s="240">
        <v>38519.019999999997</v>
      </c>
      <c r="E38" s="240">
        <v>52963.199999999997</v>
      </c>
      <c r="F38" s="240">
        <v>14514.67</v>
      </c>
      <c r="G38" s="240">
        <v>38102.43</v>
      </c>
      <c r="H38" s="240">
        <v>52617.1</v>
      </c>
      <c r="I38" s="240">
        <v>14501.68</v>
      </c>
      <c r="J38" s="240">
        <v>39184.99</v>
      </c>
      <c r="K38" s="240">
        <f t="shared" si="1"/>
        <v>53686.67</v>
      </c>
      <c r="L38" s="240">
        <v>14290.95</v>
      </c>
      <c r="M38" s="240">
        <v>39527.730000000003</v>
      </c>
      <c r="N38" s="240">
        <f t="shared" si="2"/>
        <v>53818.680000000008</v>
      </c>
      <c r="O38" s="251"/>
    </row>
    <row r="39" spans="1:15" s="36" customFormat="1" x14ac:dyDescent="0.25">
      <c r="A39" s="347" t="s">
        <v>261</v>
      </c>
      <c r="B39" s="348"/>
      <c r="C39" s="240"/>
      <c r="D39" s="240"/>
      <c r="E39" s="240"/>
      <c r="F39" s="240"/>
      <c r="G39" s="240"/>
      <c r="H39" s="240"/>
      <c r="I39" s="240">
        <v>4192.71</v>
      </c>
      <c r="J39" s="240">
        <v>5821.42</v>
      </c>
      <c r="K39" s="240">
        <f t="shared" si="1"/>
        <v>10014.130000000001</v>
      </c>
      <c r="L39" s="240">
        <v>4244.13</v>
      </c>
      <c r="M39" s="240">
        <v>5928.08</v>
      </c>
      <c r="N39" s="240">
        <f t="shared" si="2"/>
        <v>10172.209999999999</v>
      </c>
      <c r="O39" s="251"/>
    </row>
    <row r="40" spans="1:15" s="36" customFormat="1" x14ac:dyDescent="0.25">
      <c r="A40" s="347" t="s">
        <v>319</v>
      </c>
      <c r="B40" s="348"/>
      <c r="C40" s="240">
        <v>5335.11</v>
      </c>
      <c r="D40" s="240">
        <v>6757.76</v>
      </c>
      <c r="E40" s="240">
        <v>12092.87</v>
      </c>
      <c r="F40" s="240">
        <v>5410.05</v>
      </c>
      <c r="G40" s="240">
        <v>6867.63</v>
      </c>
      <c r="H40" s="240">
        <v>12277.68</v>
      </c>
      <c r="I40" s="240">
        <v>1267.71</v>
      </c>
      <c r="J40" s="240">
        <v>1255.98</v>
      </c>
      <c r="K40" s="240">
        <f t="shared" si="1"/>
        <v>2523.69</v>
      </c>
      <c r="L40" s="240">
        <v>1300.45</v>
      </c>
      <c r="M40" s="240">
        <v>1281.42</v>
      </c>
      <c r="N40" s="240">
        <f t="shared" si="2"/>
        <v>2581.87</v>
      </c>
      <c r="O40" s="251"/>
    </row>
    <row r="41" spans="1:15" x14ac:dyDescent="0.25">
      <c r="A41" s="349" t="s">
        <v>320</v>
      </c>
      <c r="B41" s="349"/>
      <c r="C41" s="240">
        <v>32.19</v>
      </c>
      <c r="D41" s="240">
        <v>32.659999999999997</v>
      </c>
      <c r="E41" s="240">
        <v>64.849999999999994</v>
      </c>
      <c r="F41" s="240">
        <v>34.69</v>
      </c>
      <c r="G41" s="240">
        <v>43.86</v>
      </c>
      <c r="H41" s="240">
        <v>78.55</v>
      </c>
      <c r="I41" s="240">
        <v>38.69</v>
      </c>
      <c r="J41" s="240">
        <v>45.86</v>
      </c>
      <c r="K41" s="240">
        <f t="shared" si="1"/>
        <v>84.55</v>
      </c>
      <c r="L41" s="240">
        <v>38.69</v>
      </c>
      <c r="M41" s="240">
        <v>45.86</v>
      </c>
      <c r="N41" s="240">
        <f t="shared" si="2"/>
        <v>84.55</v>
      </c>
      <c r="O41" s="251"/>
    </row>
    <row r="42" spans="1:15" x14ac:dyDescent="0.25">
      <c r="A42" s="349" t="s">
        <v>286</v>
      </c>
      <c r="B42" s="349"/>
      <c r="C42" s="240"/>
      <c r="D42" s="240"/>
      <c r="E42" s="240"/>
      <c r="F42" s="240">
        <v>13.7</v>
      </c>
      <c r="G42" s="240">
        <v>4.8</v>
      </c>
      <c r="H42" s="240">
        <v>18.5</v>
      </c>
      <c r="I42" s="240">
        <v>13.7</v>
      </c>
      <c r="J42" s="240">
        <v>4.8</v>
      </c>
      <c r="K42" s="240">
        <f t="shared" si="1"/>
        <v>18.5</v>
      </c>
      <c r="L42" s="240">
        <v>13.7</v>
      </c>
      <c r="M42" s="240">
        <v>4.8</v>
      </c>
      <c r="N42" s="240">
        <f t="shared" si="2"/>
        <v>18.5</v>
      </c>
      <c r="O42" s="251"/>
    </row>
    <row r="43" spans="1:15" x14ac:dyDescent="0.25">
      <c r="A43" s="347" t="s">
        <v>264</v>
      </c>
      <c r="B43" s="348"/>
      <c r="C43" s="240">
        <v>15.55</v>
      </c>
      <c r="D43" s="240">
        <v>11.16</v>
      </c>
      <c r="E43" s="240">
        <v>26.71</v>
      </c>
      <c r="F43" s="240">
        <v>1.75</v>
      </c>
      <c r="G43" s="240">
        <v>6.16</v>
      </c>
      <c r="H43" s="240">
        <v>7.91</v>
      </c>
      <c r="I43" s="240">
        <v>2.59</v>
      </c>
      <c r="J43" s="240">
        <v>6.66</v>
      </c>
      <c r="K43" s="240">
        <f t="shared" si="1"/>
        <v>9.25</v>
      </c>
      <c r="L43" s="240">
        <v>2.59</v>
      </c>
      <c r="M43" s="240">
        <v>6.66</v>
      </c>
      <c r="N43" s="240">
        <f t="shared" si="2"/>
        <v>9.25</v>
      </c>
      <c r="O43" s="251"/>
    </row>
    <row r="44" spans="1:15" x14ac:dyDescent="0.25">
      <c r="A44" s="357" t="s">
        <v>321</v>
      </c>
      <c r="B44" s="357"/>
      <c r="C44" s="241">
        <f t="shared" ref="C44:K44" si="3">SUM(C30:C43)</f>
        <v>36105.130000000005</v>
      </c>
      <c r="D44" s="241">
        <f t="shared" si="3"/>
        <v>101269.8</v>
      </c>
      <c r="E44" s="241">
        <f t="shared" si="3"/>
        <v>137374.93</v>
      </c>
      <c r="F44" s="241">
        <f t="shared" si="3"/>
        <v>36135.08</v>
      </c>
      <c r="G44" s="241">
        <f t="shared" si="3"/>
        <v>99772.670000000013</v>
      </c>
      <c r="H44" s="241">
        <f t="shared" si="3"/>
        <v>135907.75</v>
      </c>
      <c r="I44" s="241">
        <f t="shared" si="3"/>
        <v>36231.009999999995</v>
      </c>
      <c r="J44" s="241">
        <f t="shared" si="3"/>
        <v>100960.10999999999</v>
      </c>
      <c r="K44" s="241">
        <f t="shared" si="3"/>
        <v>137191.12</v>
      </c>
      <c r="L44" s="242">
        <f t="shared" ref="L44:N44" si="4">SUM(L30:L43)</f>
        <v>35924.80999999999</v>
      </c>
      <c r="M44" s="242">
        <f t="shared" si="4"/>
        <v>100363.98000000001</v>
      </c>
      <c r="N44" s="242">
        <f t="shared" si="4"/>
        <v>136288.79</v>
      </c>
      <c r="O44" s="251"/>
    </row>
    <row r="45" spans="1:15" x14ac:dyDescent="0.25">
      <c r="A45" s="346" t="s">
        <v>322</v>
      </c>
      <c r="B45" s="346"/>
      <c r="C45" s="346"/>
      <c r="D45" s="346"/>
      <c r="E45" s="346"/>
      <c r="F45" s="346"/>
      <c r="G45" s="346"/>
      <c r="H45" s="346"/>
      <c r="I45" s="346"/>
      <c r="J45" s="346"/>
      <c r="K45" s="346"/>
      <c r="L45" s="346"/>
      <c r="M45" s="346"/>
      <c r="N45" s="346"/>
    </row>
  </sheetData>
  <mergeCells count="2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 ref="A11:N11"/>
    <mergeCell ref="A12:N12"/>
    <mergeCell ref="A45:N45"/>
    <mergeCell ref="A43:B43"/>
    <mergeCell ref="A32:B32"/>
    <mergeCell ref="A33:B33"/>
    <mergeCell ref="A27:N27"/>
    <mergeCell ref="A28:B29"/>
    <mergeCell ref="A31:B31"/>
    <mergeCell ref="A30:B30"/>
    <mergeCell ref="C28:E28"/>
    <mergeCell ref="A40:B40"/>
    <mergeCell ref="A39:B39"/>
  </mergeCells>
  <phoneticPr fontId="60" type="noConversion"/>
  <pageMargins left="0.7" right="0.7" top="0.75" bottom="0.75" header="0.3" footer="0.3"/>
  <pageSetup paperSize="126" scale="47" fitToHeight="0" orientation="landscape" r:id="rId1"/>
  <ignoredErrors>
    <ignoredError sqref="N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heetViews>
  <sheetFormatPr baseColWidth="10" defaultColWidth="11.42578125" defaultRowHeight="15" x14ac:dyDescent="0.25"/>
  <sheetData>
    <row r="6" spans="4:4" ht="21" x14ac:dyDescent="0.35">
      <c r="D6" s="9" t="s">
        <v>1</v>
      </c>
    </row>
    <row r="7" spans="4:4" ht="21" x14ac:dyDescent="0.35">
      <c r="D7" s="9" t="s">
        <v>351</v>
      </c>
    </row>
    <row r="8" spans="4:4" ht="21" x14ac:dyDescent="0.35">
      <c r="D8" s="9"/>
    </row>
    <row r="11" spans="4:4" x14ac:dyDescent="0.25">
      <c r="D11" s="8" t="s">
        <v>2</v>
      </c>
    </row>
    <row r="16" spans="4:4" ht="15.75" x14ac:dyDescent="0.25">
      <c r="D16" s="6" t="s">
        <v>3</v>
      </c>
    </row>
    <row r="17" spans="4:7" ht="15.75" x14ac:dyDescent="0.25">
      <c r="D17" s="6" t="s">
        <v>4</v>
      </c>
      <c r="E17" s="36"/>
      <c r="F17" s="36"/>
      <c r="G17" s="36" t="s">
        <v>5</v>
      </c>
    </row>
    <row r="22" spans="4:7" x14ac:dyDescent="0.25">
      <c r="D22" s="8" t="s">
        <v>6</v>
      </c>
      <c r="E22" s="36"/>
      <c r="F22" s="36"/>
      <c r="G22" s="36"/>
    </row>
    <row r="23" spans="4:7" x14ac:dyDescent="0.25">
      <c r="D23" s="8" t="s">
        <v>7</v>
      </c>
      <c r="E23" s="36"/>
      <c r="F23" s="36"/>
      <c r="G23" s="36"/>
    </row>
    <row r="33" spans="1:4" x14ac:dyDescent="0.25">
      <c r="A33" s="36"/>
      <c r="B33" s="36"/>
      <c r="C33" s="36"/>
      <c r="D33" s="7" t="s">
        <v>8</v>
      </c>
    </row>
    <row r="40" spans="1:4" x14ac:dyDescent="0.25">
      <c r="A40" s="4" t="s">
        <v>9</v>
      </c>
      <c r="B40" s="36"/>
      <c r="C40" s="36"/>
      <c r="D40" s="36"/>
    </row>
    <row r="41" spans="1:4" x14ac:dyDescent="0.25">
      <c r="A41" s="4" t="s">
        <v>10</v>
      </c>
      <c r="B41" s="36"/>
      <c r="C41" s="36"/>
      <c r="D41" s="36"/>
    </row>
    <row r="42" spans="1:4" x14ac:dyDescent="0.25">
      <c r="A42" s="4" t="s">
        <v>11</v>
      </c>
      <c r="B42" s="36"/>
      <c r="C42" s="36"/>
      <c r="D42" s="36"/>
    </row>
    <row r="43" spans="1:4" x14ac:dyDescent="0.25">
      <c r="A43" s="5" t="s">
        <v>12</v>
      </c>
      <c r="B43" s="36"/>
      <c r="C43" s="36"/>
      <c r="D43" s="36"/>
    </row>
  </sheetData>
  <phoneticPr fontId="60" type="noConversion"/>
  <pageMargins left="0.7" right="0.7" top="0.75" bottom="0.75" header="0.3" footer="0.3"/>
  <pageSetup paperSize="126" scale="4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0"/>
  <sheetViews>
    <sheetView workbookViewId="0">
      <selection sqref="A1:O1"/>
    </sheetView>
  </sheetViews>
  <sheetFormatPr baseColWidth="10" defaultColWidth="11.42578125" defaultRowHeight="15" x14ac:dyDescent="0.25"/>
  <cols>
    <col min="1" max="1" width="11.5703125" bestFit="1" customWidth="1"/>
    <col min="2" max="13" width="7.5703125" bestFit="1" customWidth="1"/>
    <col min="14" max="15" width="7.42578125" bestFit="1" customWidth="1"/>
  </cols>
  <sheetData>
    <row r="1" spans="1:16" x14ac:dyDescent="0.25">
      <c r="A1" s="361" t="s">
        <v>323</v>
      </c>
      <c r="B1" s="361"/>
      <c r="C1" s="361"/>
      <c r="D1" s="361"/>
      <c r="E1" s="361"/>
      <c r="F1" s="361"/>
      <c r="G1" s="361"/>
      <c r="H1" s="361"/>
      <c r="I1" s="361"/>
      <c r="J1" s="361"/>
      <c r="K1" s="361"/>
      <c r="L1" s="361"/>
      <c r="M1" s="361"/>
      <c r="N1" s="361"/>
      <c r="O1" s="361"/>
      <c r="P1" s="36"/>
    </row>
    <row r="2" spans="1:16" x14ac:dyDescent="0.25">
      <c r="A2" s="359" t="s">
        <v>324</v>
      </c>
      <c r="B2" s="360" t="s">
        <v>325</v>
      </c>
      <c r="C2" s="360"/>
      <c r="D2" s="360"/>
      <c r="E2" s="360"/>
      <c r="F2" s="360"/>
      <c r="G2" s="360"/>
      <c r="H2" s="360"/>
      <c r="I2" s="360"/>
      <c r="J2" s="360"/>
      <c r="K2" s="360"/>
      <c r="L2" s="360"/>
      <c r="M2" s="360"/>
      <c r="N2" s="360"/>
      <c r="O2" s="360"/>
      <c r="P2" s="36"/>
    </row>
    <row r="3" spans="1:16" x14ac:dyDescent="0.25">
      <c r="A3" s="359"/>
      <c r="B3" s="243">
        <v>2006</v>
      </c>
      <c r="C3" s="243">
        <v>2007</v>
      </c>
      <c r="D3" s="243">
        <v>2008</v>
      </c>
      <c r="E3" s="243">
        <v>2009</v>
      </c>
      <c r="F3" s="243">
        <v>2010</v>
      </c>
      <c r="G3" s="243">
        <v>2011</v>
      </c>
      <c r="H3" s="243">
        <v>2012</v>
      </c>
      <c r="I3" s="243">
        <v>2013</v>
      </c>
      <c r="J3" s="243">
        <v>2014</v>
      </c>
      <c r="K3" s="243">
        <v>2015</v>
      </c>
      <c r="L3" s="244">
        <v>2016</v>
      </c>
      <c r="M3" s="244">
        <v>2017</v>
      </c>
      <c r="N3" s="244">
        <v>2018</v>
      </c>
      <c r="O3" s="244">
        <v>2019</v>
      </c>
      <c r="P3" s="36"/>
    </row>
    <row r="4" spans="1:16" x14ac:dyDescent="0.25">
      <c r="A4" s="245" t="s">
        <v>326</v>
      </c>
      <c r="B4" s="246">
        <v>40788.6</v>
      </c>
      <c r="C4" s="246">
        <v>40765.9</v>
      </c>
      <c r="D4" s="246">
        <v>38806.269999999997</v>
      </c>
      <c r="E4" s="246">
        <v>40727.949999999997</v>
      </c>
      <c r="F4" s="246">
        <v>38425.67</v>
      </c>
      <c r="G4" s="246">
        <v>40836.949999999997</v>
      </c>
      <c r="H4" s="246">
        <v>41521.93</v>
      </c>
      <c r="I4" s="246">
        <v>42195.360000000001</v>
      </c>
      <c r="J4" s="246">
        <v>44176.37</v>
      </c>
      <c r="K4" s="246">
        <v>43211.01</v>
      </c>
      <c r="L4" s="225">
        <v>42408.65</v>
      </c>
      <c r="M4" s="225">
        <v>41155.97</v>
      </c>
      <c r="N4" s="225">
        <v>41098.58</v>
      </c>
      <c r="O4" s="225">
        <v>40204.730000000003</v>
      </c>
      <c r="P4" s="113"/>
    </row>
    <row r="5" spans="1:16" x14ac:dyDescent="0.25">
      <c r="A5" s="245" t="s">
        <v>152</v>
      </c>
      <c r="B5" s="246">
        <v>13367.7</v>
      </c>
      <c r="C5" s="246">
        <v>13283</v>
      </c>
      <c r="D5" s="246">
        <v>9656.2000000000007</v>
      </c>
      <c r="E5" s="246">
        <v>10040.5</v>
      </c>
      <c r="F5" s="246">
        <v>10640.15</v>
      </c>
      <c r="G5" s="246">
        <v>11431.95</v>
      </c>
      <c r="H5" s="246">
        <v>11649.07</v>
      </c>
      <c r="I5" s="246">
        <v>11925.19</v>
      </c>
      <c r="J5" s="246">
        <v>12480.13</v>
      </c>
      <c r="K5" s="246">
        <v>12242.78</v>
      </c>
      <c r="L5" s="225">
        <v>12056.67</v>
      </c>
      <c r="M5" s="225">
        <v>11702.929999999998</v>
      </c>
      <c r="N5" s="225">
        <v>11843.75</v>
      </c>
      <c r="O5" s="225">
        <v>11757.17</v>
      </c>
      <c r="P5" s="113"/>
    </row>
    <row r="6" spans="1:16" x14ac:dyDescent="0.25">
      <c r="A6" s="245" t="s">
        <v>140</v>
      </c>
      <c r="B6" s="246">
        <v>8548.4</v>
      </c>
      <c r="C6" s="246">
        <v>8733.4</v>
      </c>
      <c r="D6" s="246">
        <v>12739.27</v>
      </c>
      <c r="E6" s="246">
        <v>13082.29</v>
      </c>
      <c r="F6" s="246">
        <v>10834.02</v>
      </c>
      <c r="G6" s="246">
        <v>10970.36</v>
      </c>
      <c r="H6" s="246">
        <v>10570.91</v>
      </c>
      <c r="I6" s="246">
        <v>10693.92</v>
      </c>
      <c r="J6" s="246">
        <v>11633.83</v>
      </c>
      <c r="K6" s="246">
        <v>11698.3</v>
      </c>
      <c r="L6" s="225">
        <v>11434.73</v>
      </c>
      <c r="M6" s="225">
        <v>11297.15</v>
      </c>
      <c r="N6" s="225">
        <v>11241.53</v>
      </c>
      <c r="O6" s="225">
        <v>11124.33</v>
      </c>
      <c r="P6" s="113"/>
    </row>
    <row r="7" spans="1:16" x14ac:dyDescent="0.25">
      <c r="A7" s="245" t="s">
        <v>327</v>
      </c>
      <c r="B7" s="246">
        <v>8697.2999999999993</v>
      </c>
      <c r="C7" s="246">
        <v>8862.2999999999993</v>
      </c>
      <c r="D7" s="246">
        <v>11243.56</v>
      </c>
      <c r="E7" s="246">
        <v>12159.06</v>
      </c>
      <c r="F7" s="246">
        <v>13277.82</v>
      </c>
      <c r="G7" s="246">
        <v>13922.32</v>
      </c>
      <c r="H7" s="246">
        <v>14131.97</v>
      </c>
      <c r="I7" s="246">
        <v>14392.98</v>
      </c>
      <c r="J7" s="246">
        <v>15142.33</v>
      </c>
      <c r="K7" s="246">
        <v>15172.99</v>
      </c>
      <c r="L7" s="225">
        <v>14999.23</v>
      </c>
      <c r="M7" s="225">
        <v>15161.98</v>
      </c>
      <c r="N7" s="225">
        <v>15383.48</v>
      </c>
      <c r="O7" s="225">
        <v>15222.18</v>
      </c>
      <c r="P7" s="113"/>
    </row>
    <row r="8" spans="1:16" x14ac:dyDescent="0.25">
      <c r="A8" s="245" t="s">
        <v>328</v>
      </c>
      <c r="B8" s="246">
        <v>76.400000000000006</v>
      </c>
      <c r="C8" s="246">
        <v>76.400000000000006</v>
      </c>
      <c r="D8" s="246">
        <v>56.58</v>
      </c>
      <c r="E8" s="246">
        <v>56.58</v>
      </c>
      <c r="F8" s="246">
        <v>55.78</v>
      </c>
      <c r="G8" s="246">
        <v>55.8</v>
      </c>
      <c r="H8" s="246">
        <v>55.8</v>
      </c>
      <c r="I8" s="246">
        <v>55.8</v>
      </c>
      <c r="J8" s="246">
        <v>56.04</v>
      </c>
      <c r="K8" s="246">
        <v>45.53</v>
      </c>
      <c r="L8" s="225">
        <v>39.04</v>
      </c>
      <c r="M8" s="225">
        <v>35.840000000000003</v>
      </c>
      <c r="N8" s="225">
        <v>38.090000000000003</v>
      </c>
      <c r="O8" s="225">
        <v>39.200000000000003</v>
      </c>
      <c r="P8" s="113"/>
    </row>
    <row r="9" spans="1:16" x14ac:dyDescent="0.25">
      <c r="A9" s="245" t="s">
        <v>153</v>
      </c>
      <c r="B9" s="246">
        <v>1381.9</v>
      </c>
      <c r="C9" s="246">
        <v>1412.8</v>
      </c>
      <c r="D9" s="246">
        <v>2597.9899999999998</v>
      </c>
      <c r="E9" s="246">
        <v>2884.04</v>
      </c>
      <c r="F9" s="246">
        <v>3306.82</v>
      </c>
      <c r="G9" s="246">
        <v>3729.32</v>
      </c>
      <c r="H9" s="246">
        <v>4012.45</v>
      </c>
      <c r="I9" s="246">
        <v>4059.89</v>
      </c>
      <c r="J9" s="246">
        <v>4195.8500000000004</v>
      </c>
      <c r="K9" s="246">
        <v>4148.55</v>
      </c>
      <c r="L9" s="225">
        <v>4090.53</v>
      </c>
      <c r="M9" s="225">
        <v>4041.0400000000004</v>
      </c>
      <c r="N9" s="225">
        <v>4143.6099999999997</v>
      </c>
      <c r="O9" s="225">
        <v>4045.01</v>
      </c>
      <c r="P9" s="113"/>
    </row>
    <row r="10" spans="1:16" x14ac:dyDescent="0.25">
      <c r="A10" s="245" t="s">
        <v>329</v>
      </c>
      <c r="B10" s="246">
        <v>304.5</v>
      </c>
      <c r="C10" s="246">
        <v>304.5</v>
      </c>
      <c r="D10" s="246">
        <v>333.22</v>
      </c>
      <c r="E10" s="246">
        <v>367.17</v>
      </c>
      <c r="F10" s="246">
        <v>400.25</v>
      </c>
      <c r="G10" s="246">
        <v>409.36</v>
      </c>
      <c r="H10" s="246">
        <v>442.21</v>
      </c>
      <c r="I10" s="246">
        <v>424.37</v>
      </c>
      <c r="J10" s="246">
        <v>420.1</v>
      </c>
      <c r="K10" s="246">
        <v>423.34</v>
      </c>
      <c r="L10" s="225">
        <v>412.81</v>
      </c>
      <c r="M10" s="225">
        <v>410.95999999999992</v>
      </c>
      <c r="N10" s="225">
        <v>437.17</v>
      </c>
      <c r="O10" s="225">
        <v>393.54</v>
      </c>
      <c r="P10" s="113"/>
    </row>
    <row r="11" spans="1:16" x14ac:dyDescent="0.25">
      <c r="A11" s="245" t="s">
        <v>330</v>
      </c>
      <c r="B11" s="246">
        <v>1727.4</v>
      </c>
      <c r="C11" s="246">
        <v>1719.3</v>
      </c>
      <c r="D11" s="246">
        <v>779.3</v>
      </c>
      <c r="E11" s="246">
        <v>846.31</v>
      </c>
      <c r="F11" s="246">
        <v>929.71</v>
      </c>
      <c r="G11" s="246">
        <v>958.98</v>
      </c>
      <c r="H11" s="246">
        <v>920.91</v>
      </c>
      <c r="I11" s="246">
        <v>902.5</v>
      </c>
      <c r="J11" s="246">
        <v>968.1</v>
      </c>
      <c r="K11" s="246">
        <v>958.77</v>
      </c>
      <c r="L11" s="225">
        <v>849.37</v>
      </c>
      <c r="M11" s="225">
        <v>818.76</v>
      </c>
      <c r="N11" s="225">
        <v>798.91</v>
      </c>
      <c r="O11" s="225">
        <v>740.81</v>
      </c>
      <c r="P11" s="113"/>
    </row>
    <row r="12" spans="1:16" x14ac:dyDescent="0.25">
      <c r="A12" s="245" t="s">
        <v>170</v>
      </c>
      <c r="B12" s="246">
        <v>14955</v>
      </c>
      <c r="C12" s="246">
        <v>15042</v>
      </c>
      <c r="D12" s="246">
        <v>3374.27</v>
      </c>
      <c r="E12" s="246">
        <v>3868.29</v>
      </c>
      <c r="F12" s="246">
        <v>5855.13</v>
      </c>
      <c r="G12" s="246">
        <v>7079.16</v>
      </c>
      <c r="H12" s="246">
        <v>7247.52</v>
      </c>
      <c r="I12" s="246">
        <v>7338.68</v>
      </c>
      <c r="J12" s="246">
        <v>7652.58</v>
      </c>
      <c r="K12" s="246">
        <v>12520.57</v>
      </c>
      <c r="L12" s="225">
        <v>9684.2000000000007</v>
      </c>
      <c r="M12" s="225">
        <v>10056.119999999999</v>
      </c>
      <c r="N12" s="225">
        <v>10236.540000000001</v>
      </c>
      <c r="O12" s="225">
        <v>10319.379999999999</v>
      </c>
      <c r="P12" s="113"/>
    </row>
    <row r="13" spans="1:16" x14ac:dyDescent="0.25">
      <c r="A13" s="245" t="s">
        <v>331</v>
      </c>
      <c r="B13" s="246">
        <v>7182.7</v>
      </c>
      <c r="C13" s="246">
        <v>7283.7</v>
      </c>
      <c r="D13" s="246">
        <v>8248.83</v>
      </c>
      <c r="E13" s="246">
        <v>8826.7000000000007</v>
      </c>
      <c r="F13" s="246">
        <v>9501.99</v>
      </c>
      <c r="G13" s="246">
        <v>10040</v>
      </c>
      <c r="H13" s="246">
        <v>10418.06</v>
      </c>
      <c r="I13" s="246">
        <v>10732.48</v>
      </c>
      <c r="J13" s="246">
        <v>11319.49</v>
      </c>
      <c r="K13" s="246">
        <v>10860.86</v>
      </c>
      <c r="L13" s="225">
        <v>10503.29</v>
      </c>
      <c r="M13" s="225">
        <v>10249.56</v>
      </c>
      <c r="N13" s="225">
        <v>10646.77</v>
      </c>
      <c r="O13" s="225">
        <v>10732.12</v>
      </c>
      <c r="P13" s="113"/>
    </row>
    <row r="14" spans="1:16" x14ac:dyDescent="0.25">
      <c r="A14" s="245" t="s">
        <v>154</v>
      </c>
      <c r="B14" s="246">
        <v>3369.6</v>
      </c>
      <c r="C14" s="246">
        <v>3513</v>
      </c>
      <c r="D14" s="246">
        <v>5390.71</v>
      </c>
      <c r="E14" s="246">
        <v>6027.01</v>
      </c>
      <c r="F14" s="246">
        <v>6886.77</v>
      </c>
      <c r="G14" s="246">
        <v>7393.48</v>
      </c>
      <c r="H14" s="246">
        <v>7744.63</v>
      </c>
      <c r="I14" s="246">
        <v>7933.12</v>
      </c>
      <c r="J14" s="246">
        <v>8432.24</v>
      </c>
      <c r="K14" s="246">
        <v>8232.68</v>
      </c>
      <c r="L14" s="225">
        <v>7994.35</v>
      </c>
      <c r="M14" s="225">
        <v>7737.7099999999982</v>
      </c>
      <c r="N14" s="225">
        <v>7668.49</v>
      </c>
      <c r="O14" s="225">
        <v>7528.54</v>
      </c>
      <c r="P14" s="113"/>
    </row>
    <row r="15" spans="1:16" x14ac:dyDescent="0.25">
      <c r="A15" s="245" t="s">
        <v>332</v>
      </c>
      <c r="B15" s="246">
        <v>1142.9000000000001</v>
      </c>
      <c r="C15" s="246">
        <v>1177.3</v>
      </c>
      <c r="D15" s="246">
        <v>1226.1600000000001</v>
      </c>
      <c r="E15" s="246">
        <v>1320.77</v>
      </c>
      <c r="F15" s="246">
        <v>1345.01</v>
      </c>
      <c r="G15" s="246">
        <v>1450.96</v>
      </c>
      <c r="H15" s="246">
        <v>1533.28</v>
      </c>
      <c r="I15" s="246">
        <v>1591.26</v>
      </c>
      <c r="J15" s="246">
        <v>1661.46</v>
      </c>
      <c r="K15" s="246">
        <v>1671.84</v>
      </c>
      <c r="L15" s="225">
        <v>1578.39</v>
      </c>
      <c r="M15" s="225">
        <v>1578.34</v>
      </c>
      <c r="N15" s="225">
        <v>1646.29</v>
      </c>
      <c r="O15" s="225">
        <v>1684.55</v>
      </c>
      <c r="P15" s="113"/>
    </row>
    <row r="16" spans="1:16" x14ac:dyDescent="0.25">
      <c r="A16" s="245" t="s">
        <v>166</v>
      </c>
      <c r="B16" s="246">
        <v>15250.1</v>
      </c>
      <c r="C16" s="246">
        <v>15385.3</v>
      </c>
      <c r="D16" s="246">
        <v>10264.540000000001</v>
      </c>
      <c r="E16" s="246">
        <v>11318.29</v>
      </c>
      <c r="F16" s="246">
        <v>15371.66</v>
      </c>
      <c r="G16" s="246">
        <v>17667.59</v>
      </c>
      <c r="H16" s="246">
        <v>18389.13</v>
      </c>
      <c r="I16" s="246">
        <v>18116.150000000001</v>
      </c>
      <c r="J16" s="246">
        <v>19453.919999999998</v>
      </c>
      <c r="K16" s="246">
        <v>20730.900000000001</v>
      </c>
      <c r="L16" s="225">
        <v>21324.67</v>
      </c>
      <c r="M16" s="225">
        <v>21661.390000000029</v>
      </c>
      <c r="N16" s="225">
        <f>13676.08+8331.3</f>
        <v>22007.379999999997</v>
      </c>
      <c r="O16" s="225">
        <f>14092.23+8404.75</f>
        <v>22496.98</v>
      </c>
      <c r="P16" s="113"/>
    </row>
    <row r="17" spans="1:16" x14ac:dyDescent="0.25">
      <c r="A17" s="247" t="s">
        <v>333</v>
      </c>
      <c r="B17" s="248">
        <f t="shared" ref="B17:M17" si="0">SUM(B4:B16)</f>
        <v>116792.49999999999</v>
      </c>
      <c r="C17" s="248">
        <f t="shared" si="0"/>
        <v>117558.90000000001</v>
      </c>
      <c r="D17" s="248">
        <f t="shared" si="0"/>
        <v>104716.90000000002</v>
      </c>
      <c r="E17" s="248">
        <f t="shared" si="0"/>
        <v>111524.95999999999</v>
      </c>
      <c r="F17" s="248">
        <f t="shared" si="0"/>
        <v>116830.78000000003</v>
      </c>
      <c r="G17" s="248">
        <f t="shared" si="0"/>
        <v>125946.23</v>
      </c>
      <c r="H17" s="248">
        <f t="shared" si="0"/>
        <v>128637.87000000002</v>
      </c>
      <c r="I17" s="248">
        <f t="shared" si="0"/>
        <v>130361.69999999998</v>
      </c>
      <c r="J17" s="248">
        <f t="shared" si="0"/>
        <v>137592.44000000003</v>
      </c>
      <c r="K17" s="248">
        <f t="shared" si="0"/>
        <v>141918.12</v>
      </c>
      <c r="L17" s="248">
        <f t="shared" si="0"/>
        <v>137375.93</v>
      </c>
      <c r="M17" s="248">
        <f t="shared" si="0"/>
        <v>135907.75</v>
      </c>
      <c r="N17" s="225">
        <f>SUM(N4:N16)</f>
        <v>137190.59</v>
      </c>
      <c r="O17" s="225">
        <f>SUM(O4:O16)</f>
        <v>136288.53999999998</v>
      </c>
      <c r="P17" s="113"/>
    </row>
    <row r="18" spans="1:16" x14ac:dyDescent="0.25">
      <c r="A18" s="346" t="s">
        <v>334</v>
      </c>
      <c r="B18" s="346"/>
      <c r="C18" s="346"/>
      <c r="D18" s="346"/>
      <c r="E18" s="346"/>
      <c r="F18" s="346"/>
      <c r="G18" s="346"/>
      <c r="H18" s="346"/>
      <c r="I18" s="346"/>
      <c r="J18" s="346"/>
      <c r="K18" s="346"/>
      <c r="L18" s="346"/>
      <c r="M18" s="346"/>
      <c r="N18" s="346"/>
      <c r="O18" s="346"/>
      <c r="P18" s="36"/>
    </row>
    <row r="19" spans="1:16" x14ac:dyDescent="0.25">
      <c r="A19" s="345" t="s">
        <v>335</v>
      </c>
      <c r="B19" s="345"/>
      <c r="C19" s="345"/>
      <c r="D19" s="345"/>
      <c r="E19" s="345"/>
      <c r="F19" s="345"/>
      <c r="G19" s="345"/>
      <c r="H19" s="345"/>
      <c r="I19" s="345"/>
      <c r="J19" s="345"/>
      <c r="K19" s="345"/>
      <c r="L19" s="345"/>
      <c r="M19" s="345"/>
      <c r="N19" s="345"/>
      <c r="O19" s="345"/>
      <c r="P19" s="36"/>
    </row>
    <row r="20" spans="1:16" ht="21.75" customHeight="1" x14ac:dyDescent="0.25">
      <c r="A20" s="345"/>
      <c r="B20" s="345"/>
      <c r="C20" s="345"/>
      <c r="D20" s="345"/>
      <c r="E20" s="345"/>
      <c r="F20" s="345"/>
      <c r="G20" s="345"/>
      <c r="H20" s="345"/>
      <c r="I20" s="345"/>
      <c r="J20" s="345"/>
      <c r="K20" s="345"/>
      <c r="L20" s="345"/>
      <c r="M20" s="345"/>
      <c r="N20" s="345"/>
      <c r="O20" s="345"/>
      <c r="P20" s="36"/>
    </row>
  </sheetData>
  <mergeCells count="5">
    <mergeCell ref="A2:A3"/>
    <mergeCell ref="B2:O2"/>
    <mergeCell ref="A1:O1"/>
    <mergeCell ref="A18:O18"/>
    <mergeCell ref="A19:O20"/>
  </mergeCells>
  <phoneticPr fontId="60" type="noConversion"/>
  <pageMargins left="0.7" right="0.7" top="0.75" bottom="0.75" header="0.3" footer="0.3"/>
  <pageSetup paperSize="126" scale="47"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U2:AA112"/>
  <sheetViews>
    <sheetView workbookViewId="0"/>
  </sheetViews>
  <sheetFormatPr baseColWidth="10" defaultColWidth="11.42578125" defaultRowHeight="15" x14ac:dyDescent="0.25"/>
  <sheetData>
    <row r="2" spans="21:27" x14ac:dyDescent="0.25">
      <c r="U2" s="94"/>
      <c r="V2" s="93" t="s">
        <v>336</v>
      </c>
      <c r="W2" s="94"/>
      <c r="X2" s="93" t="s">
        <v>337</v>
      </c>
      <c r="Y2" s="94"/>
      <c r="Z2" s="362" t="s">
        <v>338</v>
      </c>
      <c r="AA2" s="362" t="s">
        <v>339</v>
      </c>
    </row>
    <row r="3" spans="21:27" x14ac:dyDescent="0.25">
      <c r="U3" s="90"/>
      <c r="V3" s="91" t="s">
        <v>340</v>
      </c>
      <c r="W3" s="91" t="s">
        <v>341</v>
      </c>
      <c r="X3" s="91" t="s">
        <v>342</v>
      </c>
      <c r="Y3" s="91" t="s">
        <v>343</v>
      </c>
      <c r="Z3" s="362"/>
      <c r="AA3" s="362"/>
    </row>
    <row r="4" spans="21:27" x14ac:dyDescent="0.25">
      <c r="U4" s="99">
        <v>42826</v>
      </c>
      <c r="V4" s="98">
        <v>30000</v>
      </c>
      <c r="W4" s="98">
        <v>46925.701430000001</v>
      </c>
      <c r="X4" s="98">
        <v>40000</v>
      </c>
      <c r="Y4" s="98">
        <v>25764.053500000002</v>
      </c>
      <c r="Z4" s="95">
        <v>-0.37466624436660834</v>
      </c>
      <c r="AA4" s="95">
        <v>0.27047746459896449</v>
      </c>
    </row>
    <row r="5" spans="21:27" x14ac:dyDescent="0.25">
      <c r="U5" s="99">
        <v>42856</v>
      </c>
      <c r="V5" s="98">
        <v>33750</v>
      </c>
      <c r="W5" s="98">
        <v>43871.711999999992</v>
      </c>
      <c r="X5" s="98">
        <v>43750</v>
      </c>
      <c r="Y5" s="98">
        <v>31906.115999999998</v>
      </c>
      <c r="Z5" s="95">
        <v>-0.36404400014405236</v>
      </c>
      <c r="AA5" s="95">
        <v>0.43180787324205094</v>
      </c>
    </row>
    <row r="6" spans="21:27" x14ac:dyDescent="0.25">
      <c r="U6" s="99">
        <v>42887</v>
      </c>
      <c r="V6" s="98">
        <v>37500</v>
      </c>
      <c r="W6" s="98">
        <v>48537.614399999999</v>
      </c>
      <c r="X6" s="98">
        <v>42500</v>
      </c>
      <c r="Y6" s="98">
        <v>25486.445600000003</v>
      </c>
      <c r="Z6" s="95">
        <v>-0.32814169891564626</v>
      </c>
      <c r="AA6" s="95">
        <v>0.6482934784761083</v>
      </c>
    </row>
    <row r="7" spans="21:27" x14ac:dyDescent="0.25">
      <c r="U7" s="99">
        <v>42917</v>
      </c>
      <c r="V7" s="98">
        <v>36250</v>
      </c>
      <c r="W7" s="98">
        <v>38655.199800000002</v>
      </c>
      <c r="X7" s="98">
        <v>45000</v>
      </c>
      <c r="Y7" s="98">
        <v>25972.531200000001</v>
      </c>
      <c r="Z7" s="95">
        <v>-0.18247032284517739</v>
      </c>
      <c r="AA7" s="95">
        <v>0.69337110800423107</v>
      </c>
    </row>
    <row r="8" spans="21:27" x14ac:dyDescent="0.25">
      <c r="U8" s="99">
        <v>42948</v>
      </c>
      <c r="V8" s="98">
        <v>36250</v>
      </c>
      <c r="W8" s="98">
        <v>38505.667199999996</v>
      </c>
      <c r="X8" s="98">
        <v>45000</v>
      </c>
      <c r="Y8" s="98">
        <v>23750.126400000001</v>
      </c>
      <c r="Z8" s="95">
        <v>-0.12009324131581522</v>
      </c>
      <c r="AA8" s="95">
        <v>0.56976875964086426</v>
      </c>
    </row>
    <row r="9" spans="21:27" x14ac:dyDescent="0.25">
      <c r="U9" s="99">
        <v>42979</v>
      </c>
      <c r="V9" s="98">
        <v>38750</v>
      </c>
      <c r="W9" s="98">
        <v>43426.05</v>
      </c>
      <c r="X9" s="98"/>
      <c r="Y9" s="98">
        <v>25232.537500000002</v>
      </c>
      <c r="Z9" s="95">
        <v>-0.11184031919407666</v>
      </c>
      <c r="AA9" s="95">
        <v>1.0978651469189566</v>
      </c>
    </row>
    <row r="10" spans="21:27" x14ac:dyDescent="0.25">
      <c r="U10" s="99">
        <v>43009</v>
      </c>
      <c r="V10" s="98">
        <v>37500</v>
      </c>
      <c r="W10" s="98">
        <v>36885.199999999997</v>
      </c>
      <c r="X10" s="98">
        <v>45000</v>
      </c>
      <c r="Y10" s="98">
        <v>26190.3</v>
      </c>
      <c r="Z10" s="95">
        <v>5.0719472920790709E-2</v>
      </c>
      <c r="AA10" s="95">
        <v>1.0381958365645492</v>
      </c>
    </row>
    <row r="11" spans="21:27" x14ac:dyDescent="0.25">
      <c r="U11" s="99">
        <v>43040</v>
      </c>
      <c r="V11" s="98">
        <v>37500</v>
      </c>
      <c r="W11" s="98">
        <v>37362.699999999997</v>
      </c>
      <c r="X11" s="98">
        <v>45000</v>
      </c>
      <c r="Y11" s="98">
        <v>23350.2</v>
      </c>
      <c r="Z11" s="95">
        <v>0.17737577613882105</v>
      </c>
      <c r="AA11" s="95">
        <v>1.5426821928658692</v>
      </c>
    </row>
    <row r="12" spans="21:27" x14ac:dyDescent="0.25">
      <c r="U12" s="99">
        <v>43070</v>
      </c>
      <c r="V12" s="98">
        <v>37500</v>
      </c>
      <c r="W12" s="98">
        <v>42349.2</v>
      </c>
      <c r="X12" s="98">
        <v>46875</v>
      </c>
      <c r="Y12" s="98">
        <v>23345.4</v>
      </c>
      <c r="Z12" s="95">
        <v>0.31430568601394082</v>
      </c>
      <c r="AA12" s="95">
        <v>1.7527767932223064</v>
      </c>
    </row>
    <row r="13" spans="21:27" x14ac:dyDescent="0.25">
      <c r="U13" s="99">
        <v>43101</v>
      </c>
      <c r="V13" s="98">
        <v>36300</v>
      </c>
      <c r="W13" s="98">
        <v>35410.527000000002</v>
      </c>
      <c r="X13" s="98">
        <v>45000</v>
      </c>
      <c r="Y13" s="98">
        <v>20134.571800000002</v>
      </c>
      <c r="Z13" s="95">
        <v>0.35279122681587549</v>
      </c>
      <c r="AA13" s="95">
        <v>1.7906136372305537</v>
      </c>
    </row>
    <row r="14" spans="21:27" x14ac:dyDescent="0.25">
      <c r="U14" s="99">
        <v>43132</v>
      </c>
      <c r="V14" s="98">
        <v>41300</v>
      </c>
      <c r="W14" s="98">
        <v>32959.599999999999</v>
      </c>
      <c r="X14" s="98">
        <v>46300</v>
      </c>
      <c r="Y14" s="98">
        <v>21974</v>
      </c>
      <c r="Z14" s="95">
        <v>0.35705511562995929</v>
      </c>
      <c r="AA14" s="95">
        <v>1.9999281525778621</v>
      </c>
    </row>
    <row r="15" spans="21:27" x14ac:dyDescent="0.25">
      <c r="U15" s="99">
        <v>43160</v>
      </c>
      <c r="V15" s="98">
        <v>40000</v>
      </c>
      <c r="W15" s="98">
        <v>33097.9</v>
      </c>
      <c r="X15" s="98">
        <v>50000</v>
      </c>
      <c r="Y15" s="98">
        <v>20207.599999999999</v>
      </c>
      <c r="Z15" s="95">
        <v>0.38362457388175319</v>
      </c>
      <c r="AA15" s="95">
        <v>2.2034960460367348</v>
      </c>
    </row>
    <row r="16" spans="21:27" x14ac:dyDescent="0.25">
      <c r="U16" s="99">
        <v>43191</v>
      </c>
      <c r="V16" s="98">
        <v>40000</v>
      </c>
      <c r="W16" s="98">
        <v>31842.9</v>
      </c>
      <c r="X16" s="98">
        <v>50000</v>
      </c>
      <c r="Y16" s="98">
        <v>19226.099999999999</v>
      </c>
      <c r="Z16" s="95">
        <v>0.26159633605235566</v>
      </c>
      <c r="AA16" s="95">
        <v>2.1725909847046441</v>
      </c>
    </row>
    <row r="17" spans="21:27" x14ac:dyDescent="0.25">
      <c r="U17" s="99">
        <v>43221</v>
      </c>
      <c r="V17" s="98">
        <v>37500</v>
      </c>
      <c r="W17" s="98">
        <v>28778.6</v>
      </c>
      <c r="X17" s="98">
        <v>47500</v>
      </c>
      <c r="Y17" s="98">
        <v>17684.8</v>
      </c>
      <c r="Z17" s="95">
        <v>0.44914003244172385</v>
      </c>
      <c r="AA17" s="95">
        <v>2.3310955477589559</v>
      </c>
    </row>
    <row r="18" spans="21:27" x14ac:dyDescent="0.25">
      <c r="U18" s="99">
        <v>43252</v>
      </c>
      <c r="V18" s="90">
        <v>35000</v>
      </c>
      <c r="W18" s="90">
        <v>26036.5</v>
      </c>
      <c r="X18" s="90">
        <v>45000</v>
      </c>
      <c r="Y18" s="90">
        <v>16989.900000000001</v>
      </c>
      <c r="Z18" s="95">
        <v>0.36793493890717333</v>
      </c>
      <c r="AA18" s="95">
        <v>2.223311358083401</v>
      </c>
    </row>
    <row r="19" spans="21:27" x14ac:dyDescent="0.25">
      <c r="U19" s="99">
        <v>43282</v>
      </c>
      <c r="V19" s="90">
        <v>36250</v>
      </c>
      <c r="W19" s="90">
        <v>24378</v>
      </c>
      <c r="X19" s="90">
        <v>43750</v>
      </c>
      <c r="Y19" s="90">
        <v>15691.7</v>
      </c>
      <c r="Z19" s="95">
        <v>0.49639758191223171</v>
      </c>
      <c r="AA19" s="95">
        <v>2.6110921724345189</v>
      </c>
    </row>
    <row r="20" spans="21:27" x14ac:dyDescent="0.25">
      <c r="U20" s="99">
        <v>43313</v>
      </c>
      <c r="V20" s="90">
        <v>37500</v>
      </c>
      <c r="W20" s="90">
        <v>21549</v>
      </c>
      <c r="X20" s="90">
        <v>43750</v>
      </c>
      <c r="Y20" s="90">
        <v>13418.5</v>
      </c>
      <c r="Z20" s="95">
        <v>0.49623846344469724</v>
      </c>
      <c r="AA20" s="95">
        <v>2.494688538494831</v>
      </c>
    </row>
    <row r="21" spans="21:27" x14ac:dyDescent="0.25">
      <c r="U21" s="99">
        <v>43344</v>
      </c>
      <c r="V21" s="90">
        <v>33750</v>
      </c>
      <c r="W21" s="90">
        <v>16574.2</v>
      </c>
      <c r="X21" s="90">
        <v>38750</v>
      </c>
      <c r="Y21" s="90">
        <v>10940.1</v>
      </c>
      <c r="Z21" s="95">
        <v>0.48255057996936568</v>
      </c>
      <c r="AA21" s="95">
        <v>1.5331878086333783</v>
      </c>
    </row>
    <row r="22" spans="21:27" x14ac:dyDescent="0.25">
      <c r="U22" s="99">
        <v>43374</v>
      </c>
      <c r="V22" s="90">
        <v>25000</v>
      </c>
      <c r="W22" s="90">
        <v>17075.5</v>
      </c>
      <c r="X22" s="90">
        <v>35000</v>
      </c>
      <c r="Y22" s="90">
        <v>11494.6</v>
      </c>
      <c r="Z22" s="95">
        <v>0.29158153309088064</v>
      </c>
      <c r="AA22" s="95">
        <v>1.8700294651575113</v>
      </c>
    </row>
    <row r="23" spans="21:27" x14ac:dyDescent="0.25">
      <c r="U23" s="99">
        <v>43405</v>
      </c>
      <c r="V23" s="90">
        <v>27500</v>
      </c>
      <c r="W23" s="90">
        <v>15981.2</v>
      </c>
      <c r="X23" s="90">
        <v>35000</v>
      </c>
      <c r="Y23" s="90">
        <v>12682</v>
      </c>
      <c r="Z23" s="95">
        <v>0.27643685153040365</v>
      </c>
      <c r="AA23" s="95">
        <v>1.7527100095786614</v>
      </c>
    </row>
    <row r="24" spans="21:27" x14ac:dyDescent="0.25">
      <c r="U24" s="99">
        <v>43435</v>
      </c>
      <c r="V24" s="90">
        <v>25000</v>
      </c>
      <c r="W24" s="90">
        <v>17237.2</v>
      </c>
      <c r="X24" s="90">
        <v>30625</v>
      </c>
      <c r="Y24" s="90">
        <v>12669.5</v>
      </c>
      <c r="Z24" s="95">
        <v>2.2528652270935368E-2</v>
      </c>
      <c r="AA24" s="95">
        <v>1.5070014581675442</v>
      </c>
    </row>
    <row r="25" spans="21:27" x14ac:dyDescent="0.25">
      <c r="U25" s="99">
        <v>43466</v>
      </c>
      <c r="V25" s="90">
        <v>26250</v>
      </c>
      <c r="W25" s="90">
        <v>16241</v>
      </c>
      <c r="X25" s="90">
        <v>32500</v>
      </c>
      <c r="Y25" s="90">
        <v>11843</v>
      </c>
      <c r="Z25" s="95">
        <v>7.8957483575454956E-2</v>
      </c>
      <c r="AA25" s="95">
        <v>1.2175347651785873</v>
      </c>
    </row>
    <row r="26" spans="21:27" x14ac:dyDescent="0.25">
      <c r="U26" s="99">
        <v>43497</v>
      </c>
      <c r="V26" s="90">
        <v>25000</v>
      </c>
      <c r="W26" s="92">
        <v>15749.8</v>
      </c>
      <c r="X26" s="90">
        <v>30000</v>
      </c>
      <c r="Y26" s="92">
        <v>10835.7</v>
      </c>
      <c r="Z26" s="95">
        <v>0.12184757313427586</v>
      </c>
      <c r="AA26" s="95">
        <v>1.2177146905012077</v>
      </c>
    </row>
    <row r="27" spans="21:27" x14ac:dyDescent="0.25">
      <c r="U27" s="99">
        <v>43525</v>
      </c>
      <c r="V27" s="90">
        <v>30000</v>
      </c>
      <c r="W27" s="96">
        <v>13142</v>
      </c>
      <c r="X27" s="90">
        <v>31250</v>
      </c>
      <c r="Y27" s="92">
        <v>10658.1</v>
      </c>
      <c r="Z27" s="95">
        <v>0.11137189832366889</v>
      </c>
      <c r="AA27" s="95">
        <v>1.1473782136656223</v>
      </c>
    </row>
    <row r="28" spans="21:27" x14ac:dyDescent="0.25">
      <c r="U28" s="99">
        <v>43556</v>
      </c>
      <c r="V28" s="90">
        <v>27500</v>
      </c>
      <c r="W28" s="96">
        <v>11341.8</v>
      </c>
      <c r="X28" s="90">
        <v>30000</v>
      </c>
      <c r="Y28" s="92">
        <v>9681.6</v>
      </c>
      <c r="Z28" s="95">
        <v>0.23239181541438048</v>
      </c>
      <c r="AA28" s="95">
        <v>1.609315664849694</v>
      </c>
    </row>
    <row r="29" spans="21:27" x14ac:dyDescent="0.25">
      <c r="U29" s="99">
        <v>43586</v>
      </c>
      <c r="V29" s="90">
        <v>27500</v>
      </c>
      <c r="W29" s="90">
        <v>10455.5</v>
      </c>
      <c r="X29" s="90">
        <v>30000</v>
      </c>
      <c r="Y29" s="90">
        <v>8767</v>
      </c>
      <c r="Z29" s="95">
        <v>0.45805398153089816</v>
      </c>
      <c r="AA29" s="95">
        <v>1.8370682340909372</v>
      </c>
    </row>
    <row r="30" spans="21:27" x14ac:dyDescent="0.25">
      <c r="U30" s="99">
        <v>43617</v>
      </c>
      <c r="V30" s="36">
        <v>26250</v>
      </c>
      <c r="W30" s="90">
        <v>12008.2</v>
      </c>
      <c r="X30" s="36">
        <v>30000</v>
      </c>
      <c r="Y30" s="90">
        <v>10086</v>
      </c>
      <c r="Z30" s="95">
        <v>0.44332530861466868</v>
      </c>
      <c r="AA30" s="95">
        <v>1.5726813616715374</v>
      </c>
    </row>
    <row r="31" spans="21:27" x14ac:dyDescent="0.25">
      <c r="U31" s="99">
        <v>43647</v>
      </c>
      <c r="V31" s="36">
        <v>27500</v>
      </c>
      <c r="W31" s="90">
        <v>11260.3</v>
      </c>
      <c r="X31" s="36">
        <v>28750</v>
      </c>
      <c r="Y31" s="90">
        <v>10623.4</v>
      </c>
      <c r="Z31" s="95">
        <v>0.36327869879432506</v>
      </c>
      <c r="AA31" s="95">
        <v>1.1264297641193992</v>
      </c>
    </row>
    <row r="32" spans="21:27" x14ac:dyDescent="0.25">
      <c r="U32" s="99">
        <v>43678</v>
      </c>
      <c r="V32" s="36">
        <v>25000</v>
      </c>
      <c r="W32" s="90">
        <v>9868.7000000000007</v>
      </c>
      <c r="X32" s="36">
        <v>28750</v>
      </c>
      <c r="Y32" s="90">
        <v>8526.7999999999993</v>
      </c>
      <c r="Z32" s="95">
        <v>0.28954712135507021</v>
      </c>
      <c r="AA32" s="95">
        <v>0.96805810020067717</v>
      </c>
    </row>
    <row r="33" spans="21:27" x14ac:dyDescent="0.25">
      <c r="U33" s="99">
        <v>43709</v>
      </c>
      <c r="V33" s="36">
        <v>25000</v>
      </c>
      <c r="W33" s="90">
        <v>9904.4</v>
      </c>
      <c r="X33" s="36">
        <v>22500</v>
      </c>
      <c r="Y33" s="90">
        <v>8096.9</v>
      </c>
      <c r="Z33" s="95">
        <v>0.21650514135391097</v>
      </c>
      <c r="AA33" s="95">
        <v>0.7484245231032689</v>
      </c>
    </row>
    <row r="34" spans="21:27" x14ac:dyDescent="0.25">
      <c r="U34" s="99">
        <v>43739</v>
      </c>
      <c r="V34" s="36">
        <v>25000</v>
      </c>
      <c r="W34" s="90">
        <v>9776</v>
      </c>
      <c r="X34" s="36">
        <v>30000</v>
      </c>
      <c r="Y34" s="90">
        <v>7651.5</v>
      </c>
      <c r="Z34" s="95">
        <v>0.12969622572422335</v>
      </c>
      <c r="AA34" s="95">
        <v>0.5942162430556206</v>
      </c>
    </row>
    <row r="35" spans="21:27" x14ac:dyDescent="0.25">
      <c r="U35" s="99">
        <v>43770</v>
      </c>
      <c r="V35" s="36">
        <v>25000</v>
      </c>
      <c r="W35" s="90">
        <v>12340.8</v>
      </c>
      <c r="X35" s="36">
        <v>27500</v>
      </c>
      <c r="Y35" s="90">
        <v>9096.9</v>
      </c>
      <c r="Z35" s="95">
        <v>-4.4669085008714471E-2</v>
      </c>
      <c r="AA35" s="95">
        <v>0.92281779735769076</v>
      </c>
    </row>
    <row r="36" spans="21:27" x14ac:dyDescent="0.25">
      <c r="U36" s="99">
        <v>43800</v>
      </c>
      <c r="V36" s="36">
        <v>25000</v>
      </c>
      <c r="W36" s="106">
        <v>10155.6</v>
      </c>
      <c r="X36" s="36">
        <v>27500</v>
      </c>
      <c r="Y36" s="106">
        <v>9119.4</v>
      </c>
      <c r="Z36" s="95">
        <v>6.8407673634106381E-2</v>
      </c>
      <c r="AA36" s="95">
        <v>0.98581087069182605</v>
      </c>
    </row>
    <row r="37" spans="21:27" x14ac:dyDescent="0.25">
      <c r="U37" s="99">
        <v>43831</v>
      </c>
      <c r="V37" s="36">
        <v>25000</v>
      </c>
      <c r="W37" s="106">
        <v>11188.7</v>
      </c>
      <c r="X37" s="36">
        <v>25000</v>
      </c>
      <c r="Y37" s="106">
        <v>9168.1</v>
      </c>
      <c r="Z37" s="95">
        <v>7.2907074162152252E-2</v>
      </c>
      <c r="AA37" s="95">
        <v>0.84879947124444688</v>
      </c>
    </row>
    <row r="38" spans="21:27" x14ac:dyDescent="0.25">
      <c r="U38" s="99">
        <v>43862</v>
      </c>
      <c r="V38" s="36">
        <v>23750</v>
      </c>
      <c r="W38" s="106">
        <v>13103.5</v>
      </c>
      <c r="X38" s="36">
        <v>30000</v>
      </c>
      <c r="Y38" s="106">
        <v>10006.200000000001</v>
      </c>
      <c r="Z38" s="95">
        <v>-3.6397971062288592E-2</v>
      </c>
      <c r="AA38" s="95">
        <v>0.81688227631070309</v>
      </c>
    </row>
    <row r="39" spans="21:27" x14ac:dyDescent="0.25">
      <c r="U39" s="99">
        <v>43891</v>
      </c>
      <c r="V39" s="36">
        <v>23750</v>
      </c>
      <c r="W39" s="106">
        <v>12589.6</v>
      </c>
      <c r="X39" s="36">
        <v>30000</v>
      </c>
      <c r="Y39" s="106">
        <v>10822.6</v>
      </c>
      <c r="Z39" s="95">
        <v>-4.8949720939023056E-2</v>
      </c>
      <c r="AA39" s="95">
        <v>0.63964711318072465</v>
      </c>
    </row>
    <row r="40" spans="21:27" x14ac:dyDescent="0.25">
      <c r="U40" s="99">
        <v>43922</v>
      </c>
      <c r="V40" s="36">
        <v>23750</v>
      </c>
      <c r="W40" s="106">
        <v>11803.6</v>
      </c>
      <c r="X40" s="36">
        <v>31250</v>
      </c>
      <c r="Y40" s="106">
        <v>7921.5</v>
      </c>
      <c r="Z40" s="95">
        <v>1.9733058358915256E-2</v>
      </c>
      <c r="AA40" s="95">
        <v>0.70776338688531393</v>
      </c>
    </row>
    <row r="41" spans="21:27" x14ac:dyDescent="0.25">
      <c r="U41" s="99">
        <v>43952</v>
      </c>
      <c r="V41" s="36">
        <v>25000</v>
      </c>
      <c r="W41" s="106">
        <v>10964.8</v>
      </c>
      <c r="X41" s="36">
        <v>31250</v>
      </c>
      <c r="Y41" s="106">
        <v>13163.8</v>
      </c>
      <c r="Z41" s="95">
        <v>2.0426905800310813E-2</v>
      </c>
      <c r="AA41" s="95">
        <v>0.62326436515916273</v>
      </c>
    </row>
    <row r="42" spans="21:27" x14ac:dyDescent="0.25">
      <c r="U42" s="99">
        <v>43983</v>
      </c>
      <c r="V42" s="36">
        <v>25000</v>
      </c>
      <c r="W42" s="106">
        <v>11447.4</v>
      </c>
      <c r="X42" s="36">
        <v>30000</v>
      </c>
      <c r="Y42" s="106">
        <v>12848.5</v>
      </c>
      <c r="Z42" s="94"/>
      <c r="AA42" s="94"/>
    </row>
    <row r="43" spans="21:27" x14ac:dyDescent="0.25">
      <c r="U43" s="99">
        <v>44013</v>
      </c>
      <c r="V43" s="36">
        <v>23750</v>
      </c>
      <c r="W43" s="106">
        <v>12079.4</v>
      </c>
      <c r="X43" s="36">
        <v>30000</v>
      </c>
      <c r="Y43" s="106">
        <v>11462.2</v>
      </c>
      <c r="Z43" s="90"/>
      <c r="AA43" s="90"/>
    </row>
    <row r="44" spans="21:27" x14ac:dyDescent="0.25">
      <c r="U44" s="99">
        <v>44044</v>
      </c>
      <c r="V44" s="36">
        <v>28750</v>
      </c>
      <c r="W44" s="106">
        <v>14715.9</v>
      </c>
      <c r="X44" s="36">
        <v>40000</v>
      </c>
      <c r="Y44" s="106">
        <v>11739.5</v>
      </c>
      <c r="Z44" s="90"/>
      <c r="AA44" s="90"/>
    </row>
    <row r="45" spans="21:27" x14ac:dyDescent="0.25">
      <c r="U45" s="99">
        <v>44075</v>
      </c>
      <c r="V45" s="36">
        <v>28750</v>
      </c>
      <c r="W45" s="106">
        <v>12508</v>
      </c>
      <c r="X45" s="36">
        <v>40000</v>
      </c>
      <c r="Y45" s="106">
        <v>14796.5</v>
      </c>
      <c r="Z45" s="90"/>
      <c r="AA45" s="100"/>
    </row>
    <row r="46" spans="21:27" x14ac:dyDescent="0.25">
      <c r="U46" s="99">
        <v>44105</v>
      </c>
      <c r="V46" s="36">
        <v>27500</v>
      </c>
      <c r="W46" s="106">
        <v>12922</v>
      </c>
      <c r="X46" s="36">
        <v>35000</v>
      </c>
      <c r="Y46" s="106">
        <v>15487.1</v>
      </c>
      <c r="Z46" s="90"/>
      <c r="AA46" s="100"/>
    </row>
    <row r="47" spans="21:27" x14ac:dyDescent="0.25">
      <c r="U47" s="99">
        <v>44136</v>
      </c>
      <c r="V47" s="36"/>
      <c r="W47" s="106">
        <v>17821</v>
      </c>
      <c r="X47" s="36"/>
      <c r="Y47" s="106">
        <v>14101.8</v>
      </c>
      <c r="Z47" s="90"/>
      <c r="AA47" s="100"/>
    </row>
    <row r="48" spans="21:27" x14ac:dyDescent="0.25">
      <c r="U48" s="99">
        <v>44166</v>
      </c>
      <c r="V48" s="36"/>
      <c r="W48" s="106">
        <v>15522</v>
      </c>
      <c r="X48" s="36"/>
      <c r="Y48" s="106">
        <v>12936.4</v>
      </c>
      <c r="Z48" s="90"/>
      <c r="AA48" s="100"/>
    </row>
    <row r="49" spans="21:27" x14ac:dyDescent="0.25">
      <c r="U49" s="99">
        <v>44197</v>
      </c>
      <c r="V49" s="36"/>
      <c r="W49" s="36"/>
      <c r="X49" s="36"/>
      <c r="Y49" s="36"/>
      <c r="Z49" s="90"/>
      <c r="AA49" s="100"/>
    </row>
    <row r="50" spans="21:27" x14ac:dyDescent="0.25">
      <c r="U50" s="99"/>
      <c r="V50" s="90"/>
      <c r="W50" s="90"/>
      <c r="X50" s="90"/>
      <c r="Y50" s="90"/>
      <c r="Z50" s="90"/>
      <c r="AA50" s="100"/>
    </row>
    <row r="51" spans="21:27" x14ac:dyDescent="0.25">
      <c r="U51" s="99"/>
      <c r="V51" s="90"/>
      <c r="W51" s="92"/>
      <c r="X51" s="90"/>
      <c r="Y51" s="92"/>
      <c r="Z51" s="90"/>
      <c r="AA51" s="100"/>
    </row>
    <row r="52" spans="21:27" x14ac:dyDescent="0.25">
      <c r="U52" s="99"/>
      <c r="V52" s="90"/>
      <c r="W52" s="96"/>
      <c r="X52" s="90"/>
      <c r="Y52" s="92"/>
      <c r="Z52" s="90"/>
      <c r="AA52" s="90"/>
    </row>
    <row r="53" spans="21:27" x14ac:dyDescent="0.25">
      <c r="U53" s="99"/>
      <c r="V53" s="90"/>
      <c r="W53" s="96"/>
      <c r="X53" s="90"/>
      <c r="Y53" s="92"/>
      <c r="Z53" s="90"/>
      <c r="AA53" s="90"/>
    </row>
    <row r="54" spans="21:27" x14ac:dyDescent="0.25">
      <c r="U54" s="99"/>
      <c r="V54" s="90"/>
      <c r="W54" s="90"/>
      <c r="X54" s="90"/>
      <c r="Y54" s="90"/>
      <c r="Z54" s="90"/>
      <c r="AA54" s="90"/>
    </row>
    <row r="55" spans="21:27" x14ac:dyDescent="0.25">
      <c r="U55" s="99"/>
      <c r="V55" s="36"/>
      <c r="W55" s="90"/>
      <c r="X55" s="36"/>
      <c r="Y55" s="90"/>
      <c r="Z55" s="90"/>
      <c r="AA55" s="90"/>
    </row>
    <row r="56" spans="21:27" x14ac:dyDescent="0.25">
      <c r="U56" s="99"/>
      <c r="V56" s="36"/>
      <c r="W56" s="90"/>
      <c r="X56" s="36"/>
      <c r="Y56" s="90"/>
      <c r="Z56" s="90"/>
      <c r="AA56" s="90"/>
    </row>
    <row r="57" spans="21:27" x14ac:dyDescent="0.25">
      <c r="U57" s="99"/>
      <c r="V57" s="36"/>
      <c r="W57" s="90"/>
      <c r="X57" s="36"/>
      <c r="Y57" s="90"/>
      <c r="Z57" s="90"/>
      <c r="AA57" s="90"/>
    </row>
    <row r="58" spans="21:27" x14ac:dyDescent="0.25">
      <c r="U58" s="99"/>
      <c r="V58" s="36"/>
      <c r="W58" s="90"/>
      <c r="X58" s="36"/>
      <c r="Y58" s="90"/>
      <c r="Z58" s="90"/>
      <c r="AA58" s="90"/>
    </row>
    <row r="59" spans="21:27" x14ac:dyDescent="0.25">
      <c r="U59" s="99"/>
      <c r="V59" s="36"/>
      <c r="W59" s="90"/>
      <c r="X59" s="36"/>
      <c r="Y59" s="90"/>
      <c r="Z59" s="90"/>
      <c r="AA59" s="90"/>
    </row>
    <row r="60" spans="21:27" x14ac:dyDescent="0.25">
      <c r="U60" s="99"/>
      <c r="V60" s="36"/>
      <c r="W60" s="90"/>
      <c r="X60" s="36"/>
      <c r="Y60" s="90"/>
      <c r="Z60" s="90"/>
      <c r="AA60" s="90"/>
    </row>
    <row r="61" spans="21:27" x14ac:dyDescent="0.25">
      <c r="U61" s="99"/>
      <c r="V61" s="36"/>
      <c r="W61" s="106"/>
      <c r="X61" s="36"/>
      <c r="Y61" s="106"/>
      <c r="Z61" s="90"/>
      <c r="AA61" s="90"/>
    </row>
    <row r="62" spans="21:27" x14ac:dyDescent="0.25">
      <c r="U62" s="99"/>
      <c r="V62" s="36"/>
      <c r="W62" s="106"/>
      <c r="X62" s="36"/>
      <c r="Y62" s="106"/>
      <c r="Z62" s="90"/>
      <c r="AA62" s="90"/>
    </row>
    <row r="63" spans="21:27" x14ac:dyDescent="0.25">
      <c r="U63" s="99"/>
      <c r="V63" s="36"/>
      <c r="W63" s="106"/>
      <c r="X63" s="36"/>
      <c r="Y63" s="106"/>
      <c r="Z63" s="90"/>
      <c r="AA63" s="90"/>
    </row>
    <row r="64" spans="21:27" x14ac:dyDescent="0.25">
      <c r="U64" s="99"/>
      <c r="V64" s="36"/>
      <c r="W64" s="106"/>
      <c r="X64" s="36"/>
      <c r="Y64" s="106"/>
      <c r="Z64" s="90"/>
      <c r="AA64" s="90"/>
    </row>
    <row r="65" spans="21:27" x14ac:dyDescent="0.25">
      <c r="U65" s="99"/>
      <c r="V65" s="36"/>
      <c r="W65" s="106"/>
      <c r="X65" s="36"/>
      <c r="Y65" s="106"/>
      <c r="Z65" s="90"/>
      <c r="AA65" s="90"/>
    </row>
    <row r="66" spans="21:27" x14ac:dyDescent="0.25">
      <c r="U66" s="99"/>
      <c r="V66" s="36"/>
      <c r="W66" s="106"/>
      <c r="X66" s="36"/>
      <c r="Y66" s="106"/>
      <c r="Z66" s="106"/>
      <c r="AA66" s="90"/>
    </row>
    <row r="67" spans="21:27" x14ac:dyDescent="0.25">
      <c r="U67" s="99"/>
      <c r="V67" s="36"/>
      <c r="W67" s="106"/>
      <c r="X67" s="36"/>
      <c r="Y67" s="106"/>
      <c r="Z67" s="106"/>
      <c r="AA67" s="90"/>
    </row>
    <row r="68" spans="21:27" x14ac:dyDescent="0.25">
      <c r="U68" s="99"/>
      <c r="V68" s="36"/>
      <c r="W68" s="106"/>
      <c r="X68" s="36"/>
      <c r="Y68" s="106"/>
      <c r="Z68" s="106"/>
      <c r="AA68" s="90"/>
    </row>
    <row r="69" spans="21:27" x14ac:dyDescent="0.25">
      <c r="U69" s="99"/>
      <c r="V69" s="36"/>
      <c r="W69" s="106"/>
      <c r="X69" s="36"/>
      <c r="Y69" s="106"/>
      <c r="Z69" s="106"/>
      <c r="AA69" s="90"/>
    </row>
    <row r="70" spans="21:27" x14ac:dyDescent="0.25">
      <c r="U70" s="99"/>
      <c r="V70" s="36"/>
      <c r="W70" s="106"/>
      <c r="X70" s="36"/>
      <c r="Y70" s="106"/>
      <c r="Z70" s="106"/>
      <c r="AA70" s="90"/>
    </row>
    <row r="71" spans="21:27" x14ac:dyDescent="0.25">
      <c r="U71" s="99"/>
      <c r="V71" s="36"/>
      <c r="W71" s="106"/>
      <c r="X71" s="36"/>
      <c r="Y71" s="106"/>
      <c r="Z71" s="107"/>
      <c r="AA71" s="90"/>
    </row>
    <row r="72" spans="21:27" x14ac:dyDescent="0.25">
      <c r="U72" s="99"/>
      <c r="V72" s="36"/>
      <c r="W72" s="106"/>
      <c r="X72" s="36"/>
      <c r="Y72" s="106"/>
      <c r="Z72" s="107"/>
      <c r="AA72" s="90"/>
    </row>
    <row r="73" spans="21:27" x14ac:dyDescent="0.25">
      <c r="U73" s="99"/>
      <c r="V73" s="36"/>
      <c r="W73" s="106"/>
      <c r="X73" s="36"/>
      <c r="Y73" s="106"/>
      <c r="Z73" s="107"/>
      <c r="AA73" s="90"/>
    </row>
    <row r="74" spans="21:27" x14ac:dyDescent="0.25">
      <c r="U74" s="99"/>
      <c r="V74" s="36"/>
      <c r="W74" s="36"/>
      <c r="X74" s="36"/>
      <c r="Y74" s="36"/>
      <c r="Z74" s="107"/>
      <c r="AA74" s="90"/>
    </row>
    <row r="75" spans="21:27" x14ac:dyDescent="0.25">
      <c r="U75" s="36"/>
      <c r="V75" s="91" t="s">
        <v>340</v>
      </c>
      <c r="W75" s="91" t="s">
        <v>341</v>
      </c>
      <c r="X75" s="91" t="s">
        <v>342</v>
      </c>
      <c r="Y75" s="91" t="s">
        <v>343</v>
      </c>
      <c r="Z75" s="106"/>
      <c r="AA75" s="90"/>
    </row>
    <row r="76" spans="21:27" x14ac:dyDescent="0.25">
      <c r="U76" s="36"/>
      <c r="V76" s="36"/>
      <c r="W76" s="36"/>
      <c r="X76" s="36"/>
      <c r="Y76" s="36"/>
      <c r="Z76" s="106"/>
      <c r="AA76" s="90"/>
    </row>
    <row r="77" spans="21:27" x14ac:dyDescent="0.25">
      <c r="U77" s="36"/>
      <c r="V77" s="36"/>
      <c r="W77" s="36"/>
      <c r="X77" s="36"/>
      <c r="Y77" s="36"/>
      <c r="Z77" s="90"/>
      <c r="AA77" s="90"/>
    </row>
    <row r="78" spans="21:27" x14ac:dyDescent="0.25">
      <c r="U78" s="36"/>
      <c r="V78" s="36"/>
      <c r="W78" s="36"/>
      <c r="X78" s="36"/>
      <c r="Y78" s="36"/>
      <c r="Z78" s="90"/>
      <c r="AA78" s="90"/>
    </row>
    <row r="79" spans="21:27" x14ac:dyDescent="0.25">
      <c r="U79" s="36"/>
      <c r="V79" s="36"/>
      <c r="W79" s="36"/>
      <c r="X79" s="36"/>
      <c r="Y79" s="36"/>
      <c r="Z79" s="97"/>
      <c r="AA79" s="97"/>
    </row>
    <row r="80" spans="21:27" x14ac:dyDescent="0.25">
      <c r="U80" s="36"/>
      <c r="V80" s="36"/>
      <c r="W80" s="36"/>
      <c r="X80" s="36"/>
      <c r="Y80" s="36"/>
      <c r="Z80" s="90"/>
      <c r="AA80" s="90"/>
    </row>
    <row r="97" spans="21:27" x14ac:dyDescent="0.25">
      <c r="U97" s="36"/>
      <c r="V97" s="36"/>
      <c r="W97" s="36"/>
      <c r="X97" s="36"/>
      <c r="Y97" s="36"/>
      <c r="Z97" s="90"/>
      <c r="AA97" s="90"/>
    </row>
    <row r="98" spans="21:27" x14ac:dyDescent="0.25">
      <c r="U98" s="36"/>
      <c r="V98" s="36"/>
      <c r="W98" s="36"/>
      <c r="X98" s="36"/>
      <c r="Y98" s="36"/>
      <c r="Z98" s="90"/>
      <c r="AA98" s="90"/>
    </row>
    <row r="99" spans="21:27" x14ac:dyDescent="0.25">
      <c r="U99" s="36"/>
      <c r="V99" s="36"/>
      <c r="W99" s="36"/>
      <c r="X99" s="36"/>
      <c r="Y99" s="36"/>
      <c r="Z99" s="90"/>
      <c r="AA99" s="90"/>
    </row>
    <row r="100" spans="21:27" x14ac:dyDescent="0.25">
      <c r="U100" s="36"/>
      <c r="V100" s="36"/>
      <c r="W100" s="36"/>
      <c r="X100" s="36"/>
      <c r="Y100" s="36"/>
      <c r="Z100" s="90"/>
      <c r="AA100" s="90"/>
    </row>
    <row r="101" spans="21:27" x14ac:dyDescent="0.25">
      <c r="U101" s="36"/>
      <c r="V101" s="36"/>
      <c r="W101" s="36"/>
      <c r="X101" s="36"/>
      <c r="Y101" s="36"/>
      <c r="Z101" s="98"/>
      <c r="AA101" s="98"/>
    </row>
    <row r="102" spans="21:27" x14ac:dyDescent="0.25">
      <c r="U102" s="36"/>
      <c r="V102" s="36"/>
      <c r="W102" s="36"/>
      <c r="X102" s="36"/>
      <c r="Y102" s="36"/>
      <c r="Z102" s="90"/>
      <c r="AA102" s="90"/>
    </row>
    <row r="103" spans="21:27" x14ac:dyDescent="0.25">
      <c r="U103" s="36"/>
      <c r="V103" s="36"/>
      <c r="W103" s="36"/>
      <c r="X103" s="36"/>
      <c r="Y103" s="36"/>
      <c r="Z103" s="90"/>
      <c r="AA103" s="90"/>
    </row>
    <row r="104" spans="21:27" x14ac:dyDescent="0.25">
      <c r="U104" s="36"/>
      <c r="V104" s="36"/>
      <c r="W104" s="36"/>
      <c r="X104" s="36"/>
      <c r="Y104" s="36"/>
      <c r="Z104" s="90"/>
      <c r="AA104" s="90"/>
    </row>
    <row r="105" spans="21:27" x14ac:dyDescent="0.25">
      <c r="U105" s="36"/>
      <c r="V105" s="36"/>
      <c r="W105" s="36"/>
      <c r="X105" s="36"/>
      <c r="Y105" s="36"/>
      <c r="Z105" s="90"/>
      <c r="AA105" s="90"/>
    </row>
    <row r="106" spans="21:27" x14ac:dyDescent="0.25">
      <c r="U106" s="36"/>
      <c r="V106" s="36"/>
      <c r="W106" s="36"/>
      <c r="X106" s="36"/>
      <c r="Y106" s="36"/>
      <c r="Z106" s="90"/>
      <c r="AA106" s="90"/>
    </row>
    <row r="107" spans="21:27" x14ac:dyDescent="0.25">
      <c r="U107" s="36"/>
      <c r="V107" s="36"/>
      <c r="W107" s="36"/>
      <c r="X107" s="36"/>
      <c r="Y107" s="36"/>
      <c r="Z107" s="90"/>
      <c r="AA107" s="90"/>
    </row>
    <row r="108" spans="21:27" x14ac:dyDescent="0.25">
      <c r="U108" s="36"/>
      <c r="V108" s="36"/>
      <c r="W108" s="36"/>
      <c r="X108" s="36"/>
      <c r="Y108" s="36"/>
      <c r="Z108" s="90"/>
      <c r="AA108" s="90"/>
    </row>
    <row r="109" spans="21:27" x14ac:dyDescent="0.25">
      <c r="U109" s="99"/>
      <c r="V109" s="90"/>
      <c r="W109" s="90"/>
      <c r="X109" s="90"/>
      <c r="Y109" s="90"/>
      <c r="Z109" s="90"/>
      <c r="AA109" s="90"/>
    </row>
    <row r="110" spans="21:27" x14ac:dyDescent="0.25">
      <c r="U110" s="90"/>
      <c r="V110" s="93" t="s">
        <v>336</v>
      </c>
      <c r="W110" s="94"/>
      <c r="X110" s="93" t="s">
        <v>337</v>
      </c>
      <c r="Y110" s="94"/>
      <c r="Z110" s="90"/>
      <c r="AA110" s="90"/>
    </row>
    <row r="111" spans="21:27" x14ac:dyDescent="0.25">
      <c r="U111" s="90"/>
      <c r="V111" s="91" t="s">
        <v>340</v>
      </c>
      <c r="W111" s="91" t="s">
        <v>341</v>
      </c>
      <c r="X111" s="91" t="s">
        <v>342</v>
      </c>
      <c r="Y111" s="91" t="s">
        <v>343</v>
      </c>
      <c r="Z111" s="90"/>
      <c r="AA111" s="90"/>
    </row>
    <row r="112" spans="21:27" x14ac:dyDescent="0.25">
      <c r="U112" s="36"/>
      <c r="V112" s="36"/>
      <c r="W112" s="36"/>
      <c r="X112" s="36"/>
      <c r="Y112" s="36"/>
      <c r="Z112" s="90"/>
      <c r="AA112" s="90"/>
    </row>
  </sheetData>
  <mergeCells count="2">
    <mergeCell ref="Z2:Z3"/>
    <mergeCell ref="AA2:AA3"/>
  </mergeCells>
  <phoneticPr fontId="60" type="noConversion"/>
  <pageMargins left="0.7" right="0.7" top="0.75" bottom="0.75" header="0.3" footer="0.3"/>
  <pageSetup paperSize="126" scale="45"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workbookViewId="0"/>
  </sheetViews>
  <sheetFormatPr baseColWidth="10" defaultColWidth="11.42578125" defaultRowHeight="15" x14ac:dyDescent="0.25"/>
  <cols>
    <col min="1" max="1" width="14.7109375" customWidth="1"/>
    <col min="6" max="6" width="10.140625" customWidth="1"/>
  </cols>
  <sheetData>
    <row r="2" spans="1:7" x14ac:dyDescent="0.25">
      <c r="A2" s="36"/>
      <c r="B2" s="36"/>
      <c r="C2" s="36"/>
      <c r="D2" s="3" t="s">
        <v>13</v>
      </c>
      <c r="E2" s="36"/>
      <c r="F2" s="36"/>
      <c r="G2" s="36"/>
    </row>
    <row r="4" spans="1:7" x14ac:dyDescent="0.25">
      <c r="A4" s="175" t="s">
        <v>14</v>
      </c>
      <c r="B4" s="175" t="s">
        <v>15</v>
      </c>
      <c r="C4" s="175"/>
      <c r="D4" s="175"/>
      <c r="E4" s="175"/>
      <c r="F4" s="175"/>
      <c r="G4" s="175" t="s">
        <v>16</v>
      </c>
    </row>
    <row r="5" spans="1:7" x14ac:dyDescent="0.25">
      <c r="A5" s="36"/>
      <c r="B5" s="13" t="s">
        <v>17</v>
      </c>
      <c r="C5" s="36"/>
      <c r="D5" s="36"/>
      <c r="E5" s="36"/>
      <c r="F5" s="36"/>
      <c r="G5" s="3">
        <v>5</v>
      </c>
    </row>
    <row r="7" spans="1:7" x14ac:dyDescent="0.25">
      <c r="A7" s="175" t="s">
        <v>18</v>
      </c>
      <c r="B7" s="175" t="s">
        <v>15</v>
      </c>
      <c r="C7" s="175"/>
      <c r="D7" s="175"/>
      <c r="E7" s="175"/>
      <c r="F7" s="175"/>
      <c r="G7" s="175" t="s">
        <v>16</v>
      </c>
    </row>
    <row r="8" spans="1:7" x14ac:dyDescent="0.25">
      <c r="A8" s="12"/>
      <c r="B8" s="12"/>
      <c r="C8" s="12"/>
      <c r="D8" s="12"/>
      <c r="E8" s="12"/>
      <c r="F8" s="12"/>
      <c r="G8" s="12"/>
    </row>
    <row r="9" spans="1:7" x14ac:dyDescent="0.25">
      <c r="A9" s="3">
        <v>1</v>
      </c>
      <c r="B9" s="10" t="s">
        <v>19</v>
      </c>
      <c r="C9" s="36"/>
      <c r="D9" s="36"/>
      <c r="E9" s="36"/>
      <c r="F9" s="36"/>
      <c r="G9" s="3">
        <v>6</v>
      </c>
    </row>
    <row r="10" spans="1:7" x14ac:dyDescent="0.25">
      <c r="A10" s="3">
        <v>2</v>
      </c>
      <c r="B10" s="10" t="s">
        <v>20</v>
      </c>
      <c r="C10" s="36"/>
      <c r="D10" s="36"/>
      <c r="E10" s="36"/>
      <c r="F10" s="36"/>
      <c r="G10" s="3">
        <v>10</v>
      </c>
    </row>
    <row r="11" spans="1:7" x14ac:dyDescent="0.25">
      <c r="A11" s="3">
        <v>3</v>
      </c>
      <c r="B11" s="10" t="s">
        <v>21</v>
      </c>
      <c r="C11" s="36"/>
      <c r="D11" s="36"/>
      <c r="E11" s="36"/>
      <c r="F11" s="36"/>
      <c r="G11" s="3">
        <v>11</v>
      </c>
    </row>
    <row r="12" spans="1:7" x14ac:dyDescent="0.25">
      <c r="A12" s="3">
        <v>4</v>
      </c>
      <c r="B12" s="10" t="s">
        <v>22</v>
      </c>
      <c r="C12" s="36"/>
      <c r="D12" s="36"/>
      <c r="E12" s="36"/>
      <c r="F12" s="36"/>
      <c r="G12" s="3">
        <v>12</v>
      </c>
    </row>
    <row r="13" spans="1:7" x14ac:dyDescent="0.25">
      <c r="A13" s="3">
        <v>5</v>
      </c>
      <c r="B13" s="10" t="s">
        <v>23</v>
      </c>
      <c r="C13" s="36"/>
      <c r="D13" s="36"/>
      <c r="E13" s="36"/>
      <c r="F13" s="36"/>
      <c r="G13" s="3">
        <v>13</v>
      </c>
    </row>
    <row r="14" spans="1:7" x14ac:dyDescent="0.25">
      <c r="A14" s="3">
        <v>6</v>
      </c>
      <c r="B14" s="10" t="s">
        <v>24</v>
      </c>
      <c r="C14" s="36"/>
      <c r="D14" s="36"/>
      <c r="E14" s="36"/>
      <c r="F14" s="36"/>
      <c r="G14" s="3">
        <v>14</v>
      </c>
    </row>
    <row r="15" spans="1:7" x14ac:dyDescent="0.25">
      <c r="A15" s="3">
        <v>7</v>
      </c>
      <c r="B15" s="10" t="s">
        <v>25</v>
      </c>
      <c r="C15" s="36"/>
      <c r="D15" s="36"/>
      <c r="E15" s="36"/>
      <c r="F15" s="36"/>
      <c r="G15" s="3">
        <v>15</v>
      </c>
    </row>
    <row r="16" spans="1:7" x14ac:dyDescent="0.25">
      <c r="A16" s="3">
        <v>8</v>
      </c>
      <c r="B16" s="10" t="s">
        <v>26</v>
      </c>
      <c r="C16" s="36"/>
      <c r="D16" s="36"/>
      <c r="E16" s="36"/>
      <c r="F16" s="36"/>
      <c r="G16" s="3">
        <v>16</v>
      </c>
    </row>
    <row r="17" spans="1:7" x14ac:dyDescent="0.25">
      <c r="A17" s="3">
        <v>9</v>
      </c>
      <c r="B17" s="10" t="s">
        <v>27</v>
      </c>
      <c r="C17" s="36"/>
      <c r="D17" s="36"/>
      <c r="E17" s="36"/>
      <c r="F17" s="36"/>
      <c r="G17" s="3">
        <v>21</v>
      </c>
    </row>
    <row r="18" spans="1:7" s="36" customFormat="1" x14ac:dyDescent="0.25">
      <c r="A18" s="3">
        <v>10</v>
      </c>
      <c r="B18" s="11" t="s">
        <v>28</v>
      </c>
      <c r="G18" s="3">
        <v>22</v>
      </c>
    </row>
    <row r="19" spans="1:7" x14ac:dyDescent="0.25">
      <c r="A19" s="3">
        <v>11</v>
      </c>
      <c r="B19" s="11" t="s">
        <v>29</v>
      </c>
      <c r="C19" s="36"/>
      <c r="D19" s="36"/>
      <c r="E19" s="36"/>
      <c r="F19" s="36"/>
      <c r="G19" s="3">
        <v>23</v>
      </c>
    </row>
    <row r="20" spans="1:7" x14ac:dyDescent="0.25">
      <c r="A20" s="3">
        <v>12</v>
      </c>
      <c r="B20" s="10" t="s">
        <v>30</v>
      </c>
      <c r="C20" s="36"/>
      <c r="D20" s="36"/>
      <c r="E20" s="36"/>
      <c r="F20" s="36"/>
      <c r="G20" s="3">
        <v>24</v>
      </c>
    </row>
    <row r="21" spans="1:7" x14ac:dyDescent="0.25">
      <c r="A21" s="3">
        <v>13</v>
      </c>
      <c r="B21" s="11" t="s">
        <v>31</v>
      </c>
      <c r="C21" s="36"/>
      <c r="D21" s="36"/>
      <c r="E21" s="36"/>
      <c r="F21" s="36"/>
      <c r="G21" s="3">
        <v>25</v>
      </c>
    </row>
    <row r="22" spans="1:7" x14ac:dyDescent="0.25">
      <c r="A22" s="3">
        <v>14</v>
      </c>
      <c r="B22" s="11" t="s">
        <v>32</v>
      </c>
      <c r="C22" s="36"/>
      <c r="D22" s="36"/>
      <c r="E22" s="36"/>
      <c r="F22" s="36"/>
      <c r="G22" s="3">
        <v>27</v>
      </c>
    </row>
    <row r="23" spans="1:7" x14ac:dyDescent="0.25">
      <c r="A23" s="3">
        <v>15</v>
      </c>
      <c r="B23" s="11" t="s">
        <v>33</v>
      </c>
      <c r="C23" s="36"/>
      <c r="D23" s="36"/>
      <c r="E23" s="36"/>
      <c r="F23" s="36"/>
      <c r="G23" s="3">
        <v>28</v>
      </c>
    </row>
    <row r="24" spans="1:7" x14ac:dyDescent="0.25">
      <c r="A24" s="3">
        <v>16</v>
      </c>
      <c r="B24" s="11" t="s">
        <v>34</v>
      </c>
      <c r="C24" s="36"/>
      <c r="D24" s="36"/>
      <c r="E24" s="36"/>
      <c r="F24" s="36"/>
      <c r="G24" s="3">
        <v>29</v>
      </c>
    </row>
    <row r="25" spans="1:7" x14ac:dyDescent="0.25">
      <c r="A25" s="3"/>
      <c r="B25" s="36"/>
      <c r="C25" s="36"/>
      <c r="D25" s="36"/>
      <c r="E25" s="36"/>
      <c r="F25" s="36"/>
      <c r="G25" s="3"/>
    </row>
    <row r="26" spans="1:7" x14ac:dyDescent="0.25">
      <c r="A26" s="3"/>
      <c r="B26" s="36"/>
      <c r="C26" s="36"/>
      <c r="D26" s="36"/>
      <c r="E26" s="36"/>
      <c r="F26" s="36"/>
      <c r="G26" s="3"/>
    </row>
    <row r="27" spans="1:7" x14ac:dyDescent="0.25">
      <c r="A27" s="3"/>
      <c r="B27" s="36"/>
      <c r="C27" s="36"/>
      <c r="D27" s="36"/>
      <c r="E27" s="36"/>
      <c r="F27" s="36"/>
      <c r="G27" s="3"/>
    </row>
    <row r="28" spans="1:7" x14ac:dyDescent="0.25">
      <c r="A28" s="3"/>
      <c r="B28" s="36"/>
      <c r="C28" s="36"/>
      <c r="D28" s="36"/>
      <c r="E28" s="36"/>
      <c r="F28" s="36"/>
      <c r="G28" s="3"/>
    </row>
    <row r="29" spans="1:7" x14ac:dyDescent="0.25">
      <c r="A29" s="3"/>
      <c r="B29" s="36"/>
      <c r="C29" s="36"/>
      <c r="D29" s="36"/>
      <c r="E29" s="36"/>
      <c r="F29" s="36"/>
      <c r="G29" s="3"/>
    </row>
    <row r="30" spans="1:7" x14ac:dyDescent="0.25">
      <c r="A30" s="3"/>
      <c r="B30" s="36"/>
      <c r="C30" s="36"/>
      <c r="D30" s="36"/>
      <c r="E30" s="36"/>
      <c r="F30" s="36"/>
      <c r="G30" s="3"/>
    </row>
    <row r="40" spans="4:4" s="36" customFormat="1" x14ac:dyDescent="0.25"/>
    <row r="47" spans="4:4" x14ac:dyDescent="0.25">
      <c r="D47" s="3" t="s">
        <v>13</v>
      </c>
    </row>
    <row r="49" spans="1:7" x14ac:dyDescent="0.25">
      <c r="A49" s="175" t="s">
        <v>35</v>
      </c>
      <c r="B49" s="176" t="s">
        <v>15</v>
      </c>
      <c r="C49" s="175"/>
      <c r="D49" s="175"/>
      <c r="E49" s="175"/>
      <c r="F49" s="175"/>
      <c r="G49" s="175" t="s">
        <v>16</v>
      </c>
    </row>
    <row r="50" spans="1:7" x14ac:dyDescent="0.25">
      <c r="A50" s="12"/>
      <c r="B50" s="14"/>
      <c r="C50" s="12"/>
      <c r="D50" s="12"/>
      <c r="E50" s="12"/>
      <c r="F50" s="12"/>
      <c r="G50" s="12"/>
    </row>
    <row r="51" spans="1:7" x14ac:dyDescent="0.25">
      <c r="A51" s="3">
        <v>1</v>
      </c>
      <c r="B51" s="10" t="s">
        <v>36</v>
      </c>
      <c r="C51" s="36"/>
      <c r="D51" s="36"/>
      <c r="E51" s="36"/>
      <c r="F51" s="36"/>
      <c r="G51" s="3">
        <v>7</v>
      </c>
    </row>
    <row r="52" spans="1:7" x14ac:dyDescent="0.25">
      <c r="A52" s="3">
        <v>2</v>
      </c>
      <c r="B52" s="10" t="s">
        <v>37</v>
      </c>
      <c r="C52" s="36"/>
      <c r="D52" s="36"/>
      <c r="E52" s="36"/>
      <c r="F52" s="36"/>
      <c r="G52" s="3">
        <v>7</v>
      </c>
    </row>
    <row r="53" spans="1:7" x14ac:dyDescent="0.25">
      <c r="A53" s="3">
        <v>3</v>
      </c>
      <c r="B53" s="10" t="s">
        <v>38</v>
      </c>
      <c r="C53" s="36"/>
      <c r="D53" s="36"/>
      <c r="E53" s="36"/>
      <c r="F53" s="36"/>
      <c r="G53" s="3">
        <v>7</v>
      </c>
    </row>
    <row r="54" spans="1:7" x14ac:dyDescent="0.25">
      <c r="A54" s="3">
        <v>4</v>
      </c>
      <c r="B54" s="10" t="s">
        <v>39</v>
      </c>
      <c r="C54" s="36"/>
      <c r="D54" s="36"/>
      <c r="E54" s="36"/>
      <c r="F54" s="36"/>
      <c r="G54" s="3">
        <v>8</v>
      </c>
    </row>
    <row r="55" spans="1:7" x14ac:dyDescent="0.25">
      <c r="A55" s="3">
        <v>5</v>
      </c>
      <c r="B55" s="10" t="s">
        <v>40</v>
      </c>
      <c r="C55" s="36"/>
      <c r="D55" s="36"/>
      <c r="E55" s="36"/>
      <c r="F55" s="36"/>
      <c r="G55" s="3">
        <v>8</v>
      </c>
    </row>
    <row r="56" spans="1:7" x14ac:dyDescent="0.25">
      <c r="A56" s="3">
        <v>6</v>
      </c>
      <c r="B56" s="10" t="s">
        <v>41</v>
      </c>
      <c r="C56" s="36"/>
      <c r="D56" s="36"/>
      <c r="E56" s="36"/>
      <c r="F56" s="36"/>
      <c r="G56" s="3">
        <v>8</v>
      </c>
    </row>
    <row r="57" spans="1:7" s="36" customFormat="1" x14ac:dyDescent="0.25">
      <c r="A57" s="3">
        <v>7</v>
      </c>
      <c r="B57" s="10" t="s">
        <v>42</v>
      </c>
      <c r="G57" s="3">
        <v>9</v>
      </c>
    </row>
    <row r="58" spans="1:7" x14ac:dyDescent="0.25">
      <c r="A58" s="3">
        <v>8</v>
      </c>
      <c r="B58" s="11" t="s">
        <v>43</v>
      </c>
      <c r="C58" s="36"/>
      <c r="D58" s="36"/>
      <c r="E58" s="36"/>
      <c r="F58" s="36"/>
      <c r="G58" s="3">
        <v>10</v>
      </c>
    </row>
    <row r="59" spans="1:7" x14ac:dyDescent="0.25">
      <c r="A59" s="3">
        <v>9</v>
      </c>
      <c r="B59" s="11" t="s">
        <v>44</v>
      </c>
      <c r="C59" s="36"/>
      <c r="D59" s="36"/>
      <c r="E59" s="36"/>
      <c r="F59" s="36"/>
      <c r="G59" s="3">
        <v>11</v>
      </c>
    </row>
    <row r="60" spans="1:7" x14ac:dyDescent="0.25">
      <c r="A60" s="3">
        <v>10</v>
      </c>
      <c r="B60" s="10" t="s">
        <v>45</v>
      </c>
      <c r="C60" s="36"/>
      <c r="D60" s="36"/>
      <c r="E60" s="36"/>
      <c r="F60" s="36"/>
      <c r="G60" s="3">
        <v>17</v>
      </c>
    </row>
    <row r="61" spans="1:7" x14ac:dyDescent="0.25">
      <c r="A61" s="3">
        <v>11</v>
      </c>
      <c r="B61" s="10" t="s">
        <v>46</v>
      </c>
      <c r="C61" s="36"/>
      <c r="D61" s="36"/>
      <c r="E61" s="36"/>
      <c r="F61" s="36"/>
      <c r="G61" s="3">
        <v>17</v>
      </c>
    </row>
    <row r="62" spans="1:7" x14ac:dyDescent="0.25">
      <c r="A62" s="3">
        <v>12</v>
      </c>
      <c r="B62" s="10" t="s">
        <v>47</v>
      </c>
      <c r="C62" s="36"/>
      <c r="D62" s="36"/>
      <c r="E62" s="36"/>
      <c r="F62" s="36"/>
      <c r="G62" s="3">
        <v>17</v>
      </c>
    </row>
    <row r="63" spans="1:7" x14ac:dyDescent="0.25">
      <c r="A63" s="3">
        <v>13</v>
      </c>
      <c r="B63" s="10" t="s">
        <v>48</v>
      </c>
      <c r="C63" s="36"/>
      <c r="D63" s="36"/>
      <c r="E63" s="36"/>
      <c r="F63" s="36"/>
      <c r="G63" s="3">
        <v>18</v>
      </c>
    </row>
    <row r="64" spans="1:7" x14ac:dyDescent="0.25">
      <c r="A64" s="3">
        <v>14</v>
      </c>
      <c r="B64" s="10" t="s">
        <v>49</v>
      </c>
      <c r="C64" s="36"/>
      <c r="D64" s="36"/>
      <c r="E64" s="36"/>
      <c r="F64" s="36"/>
      <c r="G64" s="3">
        <v>18</v>
      </c>
    </row>
    <row r="65" spans="1:7" x14ac:dyDescent="0.25">
      <c r="A65" s="3">
        <v>15</v>
      </c>
      <c r="B65" s="10" t="s">
        <v>50</v>
      </c>
      <c r="C65" s="36"/>
      <c r="D65" s="36"/>
      <c r="E65" s="36"/>
      <c r="F65" s="36"/>
      <c r="G65" s="3">
        <v>18</v>
      </c>
    </row>
    <row r="66" spans="1:7" x14ac:dyDescent="0.25">
      <c r="A66" s="3">
        <v>16</v>
      </c>
      <c r="B66" s="10" t="s">
        <v>51</v>
      </c>
      <c r="C66" s="36"/>
      <c r="D66" s="36"/>
      <c r="E66" s="36"/>
      <c r="F66" s="36"/>
      <c r="G66" s="3">
        <v>19</v>
      </c>
    </row>
    <row r="67" spans="1:7" x14ac:dyDescent="0.25">
      <c r="A67" s="3">
        <v>17</v>
      </c>
      <c r="B67" s="10" t="s">
        <v>52</v>
      </c>
      <c r="C67" s="36"/>
      <c r="D67" s="36"/>
      <c r="E67" s="36"/>
      <c r="F67" s="36"/>
      <c r="G67" s="3">
        <v>19</v>
      </c>
    </row>
    <row r="68" spans="1:7" x14ac:dyDescent="0.25">
      <c r="A68" s="3">
        <v>18</v>
      </c>
      <c r="B68" s="10" t="s">
        <v>53</v>
      </c>
      <c r="C68" s="36"/>
      <c r="D68" s="36"/>
      <c r="E68" s="36"/>
      <c r="F68" s="36"/>
      <c r="G68" s="3">
        <v>19</v>
      </c>
    </row>
    <row r="69" spans="1:7" x14ac:dyDescent="0.25">
      <c r="A69" s="3">
        <v>19</v>
      </c>
      <c r="B69" s="10" t="s">
        <v>54</v>
      </c>
      <c r="C69" s="36"/>
      <c r="D69" s="36"/>
      <c r="E69" s="36"/>
      <c r="F69" s="36"/>
      <c r="G69" s="3">
        <v>20</v>
      </c>
    </row>
    <row r="70" spans="1:7" x14ac:dyDescent="0.25">
      <c r="A70" s="3">
        <v>20</v>
      </c>
      <c r="B70" s="10" t="s">
        <v>55</v>
      </c>
      <c r="C70" s="36"/>
      <c r="D70" s="36"/>
      <c r="E70" s="36"/>
      <c r="F70" s="36"/>
      <c r="G70" s="3">
        <v>20</v>
      </c>
    </row>
    <row r="71" spans="1:7" x14ac:dyDescent="0.25">
      <c r="A71" s="3">
        <v>21</v>
      </c>
      <c r="B71" s="10" t="s">
        <v>56</v>
      </c>
      <c r="C71" s="36"/>
      <c r="D71" s="36"/>
      <c r="E71" s="36"/>
      <c r="F71" s="36"/>
      <c r="G71" s="3">
        <v>20</v>
      </c>
    </row>
    <row r="72" spans="1:7" x14ac:dyDescent="0.25">
      <c r="A72" s="3">
        <v>22</v>
      </c>
      <c r="B72" s="11" t="s">
        <v>57</v>
      </c>
      <c r="C72" s="36"/>
      <c r="D72" s="36"/>
      <c r="E72" s="36"/>
      <c r="F72" s="36"/>
      <c r="G72" s="3">
        <v>22</v>
      </c>
    </row>
    <row r="73" spans="1:7" x14ac:dyDescent="0.25">
      <c r="A73" s="3">
        <v>23</v>
      </c>
      <c r="B73" s="11" t="s">
        <v>58</v>
      </c>
      <c r="C73" s="36"/>
      <c r="D73" s="36"/>
      <c r="E73" s="36"/>
      <c r="F73" s="36"/>
      <c r="G73" s="3">
        <v>26</v>
      </c>
    </row>
    <row r="74" spans="1:7" x14ac:dyDescent="0.25">
      <c r="A74" s="3">
        <v>24</v>
      </c>
      <c r="B74" s="11" t="s">
        <v>59</v>
      </c>
      <c r="C74" s="36"/>
      <c r="D74" s="36"/>
      <c r="E74" s="36"/>
      <c r="F74" s="36"/>
      <c r="G74" s="3">
        <v>26</v>
      </c>
    </row>
    <row r="75" spans="1:7" x14ac:dyDescent="0.25">
      <c r="A75" s="3">
        <v>25</v>
      </c>
      <c r="B75" s="11" t="s">
        <v>60</v>
      </c>
      <c r="C75" s="36"/>
      <c r="D75" s="36"/>
      <c r="E75" s="36"/>
      <c r="F75" s="36"/>
      <c r="G75" s="3">
        <v>30</v>
      </c>
    </row>
    <row r="76" spans="1:7" x14ac:dyDescent="0.25">
      <c r="A76" s="3">
        <v>26</v>
      </c>
      <c r="B76" s="11" t="s">
        <v>61</v>
      </c>
      <c r="C76" s="36"/>
      <c r="D76" s="36"/>
      <c r="E76" s="36"/>
      <c r="F76" s="36"/>
      <c r="G76" s="3">
        <v>31</v>
      </c>
    </row>
    <row r="77" spans="1:7" x14ac:dyDescent="0.25">
      <c r="A77" s="3"/>
      <c r="B77" s="36"/>
      <c r="C77" s="36"/>
      <c r="D77" s="36"/>
      <c r="E77" s="36"/>
      <c r="F77" s="36"/>
      <c r="G77" s="3"/>
    </row>
    <row r="78" spans="1:7" x14ac:dyDescent="0.25">
      <c r="A78" s="3"/>
      <c r="B78" s="36"/>
      <c r="C78" s="36"/>
      <c r="D78" s="36"/>
      <c r="E78" s="36"/>
      <c r="F78" s="36"/>
      <c r="G78" s="3"/>
    </row>
  </sheetData>
  <phoneticPr fontId="60" type="noConversion"/>
  <pageMargins left="0.7" right="0.7" top="0.75" bottom="0.75" header="0.3" footer="0.3"/>
  <pageSetup paperSize="126"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workbookViewId="0"/>
  </sheetViews>
  <sheetFormatPr baseColWidth="10" defaultColWidth="11.42578125" defaultRowHeight="15" x14ac:dyDescent="0.25"/>
  <sheetData>
    <row r="4" spans="10:10" ht="18" x14ac:dyDescent="0.25">
      <c r="J4" s="114"/>
    </row>
    <row r="5" spans="10:10" ht="18" x14ac:dyDescent="0.25">
      <c r="J5" s="114"/>
    </row>
    <row r="6" spans="10:10" ht="18" x14ac:dyDescent="0.25">
      <c r="J6" s="114"/>
    </row>
  </sheetData>
  <phoneticPr fontId="60" type="noConversion"/>
  <pageMargins left="0.7" right="0.7" top="0.75" bottom="0.75" header="0.3" footer="0.3"/>
  <pageSetup paperSize="126"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zoomScale="80" zoomScaleNormal="80" zoomScalePageLayoutView="80" workbookViewId="0">
      <selection sqref="A1:K1"/>
    </sheetView>
  </sheetViews>
  <sheetFormatPr baseColWidth="10" defaultColWidth="11.42578125" defaultRowHeight="15" x14ac:dyDescent="0.25"/>
  <cols>
    <col min="1" max="1" width="38" customWidth="1"/>
    <col min="2" max="5" width="12.28515625" customWidth="1"/>
    <col min="6" max="6" width="10" style="36" customWidth="1"/>
    <col min="7" max="9" width="10" customWidth="1"/>
  </cols>
  <sheetData>
    <row r="1" spans="1:15" ht="15.75" thickBot="1" x14ac:dyDescent="0.3">
      <c r="A1" s="264" t="s">
        <v>344</v>
      </c>
      <c r="B1" s="265"/>
      <c r="C1" s="265"/>
      <c r="D1" s="265"/>
      <c r="E1" s="265"/>
      <c r="F1" s="265"/>
      <c r="G1" s="265"/>
      <c r="H1" s="265"/>
      <c r="I1" s="265"/>
      <c r="J1" s="265"/>
      <c r="K1" s="266"/>
      <c r="L1" s="36"/>
      <c r="M1" s="36"/>
      <c r="N1" s="36"/>
      <c r="O1" s="36"/>
    </row>
    <row r="2" spans="1:15" ht="15.75" thickBot="1" x14ac:dyDescent="0.3">
      <c r="A2" s="259"/>
      <c r="B2" s="267" t="s">
        <v>62</v>
      </c>
      <c r="C2" s="268"/>
      <c r="D2" s="268"/>
      <c r="E2" s="268"/>
      <c r="F2" s="268"/>
      <c r="G2" s="268"/>
      <c r="H2" s="268"/>
      <c r="I2" s="268"/>
      <c r="J2" s="268"/>
      <c r="K2" s="269"/>
      <c r="L2" s="36"/>
      <c r="M2" s="36"/>
      <c r="N2" s="36"/>
      <c r="O2" s="36"/>
    </row>
    <row r="3" spans="1:15" x14ac:dyDescent="0.25">
      <c r="A3" s="260"/>
      <c r="B3" s="262" t="s">
        <v>63</v>
      </c>
      <c r="C3" s="270" t="s">
        <v>64</v>
      </c>
      <c r="D3" s="271"/>
      <c r="E3" s="272"/>
      <c r="F3" s="270" t="s">
        <v>65</v>
      </c>
      <c r="G3" s="271"/>
      <c r="H3" s="272"/>
      <c r="I3" s="270" t="s">
        <v>66</v>
      </c>
      <c r="J3" s="271"/>
      <c r="K3" s="272"/>
      <c r="L3" s="36"/>
      <c r="M3" s="36"/>
      <c r="N3" s="36"/>
      <c r="O3" s="36"/>
    </row>
    <row r="4" spans="1:15" ht="15.75" thickBot="1" x14ac:dyDescent="0.3">
      <c r="A4" s="261"/>
      <c r="B4" s="263"/>
      <c r="C4" s="133" t="s">
        <v>352</v>
      </c>
      <c r="D4" s="134" t="s">
        <v>353</v>
      </c>
      <c r="E4" s="130" t="s">
        <v>345</v>
      </c>
      <c r="F4" s="133">
        <v>43891</v>
      </c>
      <c r="G4" s="134">
        <v>44256</v>
      </c>
      <c r="H4" s="130" t="s">
        <v>345</v>
      </c>
      <c r="I4" s="133" t="s">
        <v>354</v>
      </c>
      <c r="J4" s="134" t="s">
        <v>355</v>
      </c>
      <c r="K4" s="130" t="s">
        <v>345</v>
      </c>
      <c r="L4" s="36"/>
      <c r="M4" s="36"/>
      <c r="N4" s="36"/>
      <c r="O4" s="36"/>
    </row>
    <row r="5" spans="1:15" x14ac:dyDescent="0.25">
      <c r="A5" s="135" t="s">
        <v>67</v>
      </c>
      <c r="B5" s="136">
        <v>445.9349441494</v>
      </c>
      <c r="C5" s="15">
        <v>104.31905973309998</v>
      </c>
      <c r="D5" s="16">
        <v>96.209305150000006</v>
      </c>
      <c r="E5" s="17">
        <v>-7.7739912570615188E-2</v>
      </c>
      <c r="F5" s="15">
        <v>30.973476172099996</v>
      </c>
      <c r="G5" s="16">
        <v>33.510164060000001</v>
      </c>
      <c r="H5" s="17">
        <v>8.1898714687535845E-2</v>
      </c>
      <c r="I5" s="15">
        <v>447.74824821319999</v>
      </c>
      <c r="J5" s="16">
        <v>437.79788353420003</v>
      </c>
      <c r="K5" s="17">
        <v>-2.2223123638580922E-2</v>
      </c>
      <c r="L5" s="36"/>
      <c r="M5" s="36"/>
      <c r="N5" s="36"/>
      <c r="O5" s="36"/>
    </row>
    <row r="6" spans="1:15" x14ac:dyDescent="0.25">
      <c r="A6" s="137" t="s">
        <v>68</v>
      </c>
      <c r="B6" s="138">
        <v>339.82814500000001</v>
      </c>
      <c r="C6" s="121">
        <v>83.475905999999995</v>
      </c>
      <c r="D6" s="118">
        <v>87.266957489999996</v>
      </c>
      <c r="E6" s="122">
        <v>4.5414918767099133E-2</v>
      </c>
      <c r="F6" s="121">
        <v>21.215472999999999</v>
      </c>
      <c r="G6" s="118">
        <v>29.439339</v>
      </c>
      <c r="H6" s="122">
        <v>0.38763528864051255</v>
      </c>
      <c r="I6" s="121">
        <v>348.29158875000002</v>
      </c>
      <c r="J6" s="118">
        <v>343.42719649000003</v>
      </c>
      <c r="K6" s="122">
        <v>-1.3966436219312817E-2</v>
      </c>
      <c r="L6" s="36"/>
      <c r="M6" s="132"/>
      <c r="N6" s="132"/>
      <c r="O6" s="132"/>
    </row>
    <row r="7" spans="1:15" x14ac:dyDescent="0.25">
      <c r="A7" s="137" t="s">
        <v>69</v>
      </c>
      <c r="B7" s="138">
        <v>33.566876958699993</v>
      </c>
      <c r="C7" s="121">
        <v>7.0262292187000011</v>
      </c>
      <c r="D7" s="118">
        <v>8.5210539999999995</v>
      </c>
      <c r="E7" s="122">
        <v>0.21274921935674795</v>
      </c>
      <c r="F7" s="121">
        <v>1.5665101597000002</v>
      </c>
      <c r="G7" s="118">
        <v>2.321542</v>
      </c>
      <c r="H7" s="122">
        <v>0.48198336641786899</v>
      </c>
      <c r="I7" s="121">
        <v>28.902907770499993</v>
      </c>
      <c r="J7" s="118">
        <v>35.061701739999997</v>
      </c>
      <c r="K7" s="122">
        <v>0.21308561818081251</v>
      </c>
      <c r="L7" s="36"/>
      <c r="M7" s="105"/>
      <c r="N7" s="105"/>
      <c r="O7" s="105"/>
    </row>
    <row r="8" spans="1:15" x14ac:dyDescent="0.25">
      <c r="A8" s="137" t="s">
        <v>70</v>
      </c>
      <c r="B8" s="138">
        <v>37.717303819999998</v>
      </c>
      <c r="C8" s="121">
        <v>8.6882339999999996</v>
      </c>
      <c r="D8" s="118">
        <v>8.7986383499999992</v>
      </c>
      <c r="E8" s="122">
        <v>1.270734075532487E-2</v>
      </c>
      <c r="F8" s="121">
        <v>2.8593734999999998</v>
      </c>
      <c r="G8" s="118">
        <v>3.493906</v>
      </c>
      <c r="H8" s="122">
        <v>0.221913121877922</v>
      </c>
      <c r="I8" s="121">
        <v>41.283980399999997</v>
      </c>
      <c r="J8" s="118">
        <v>37.854798170000002</v>
      </c>
      <c r="K8" s="122">
        <v>-8.3063265624454985E-2</v>
      </c>
      <c r="L8" s="36"/>
      <c r="M8" s="36"/>
      <c r="N8" s="36"/>
      <c r="O8" s="36"/>
    </row>
    <row r="9" spans="1:15" x14ac:dyDescent="0.25">
      <c r="A9" s="137" t="s">
        <v>71</v>
      </c>
      <c r="B9" s="138">
        <v>22.384134079999999</v>
      </c>
      <c r="C9" s="121">
        <v>3.8305370000000001</v>
      </c>
      <c r="D9" s="118">
        <v>5.5693425000000003</v>
      </c>
      <c r="E9" s="122">
        <v>0.45393256872339305</v>
      </c>
      <c r="F9" s="121">
        <v>0.918686</v>
      </c>
      <c r="G9" s="118">
        <v>1.7957145000000001</v>
      </c>
      <c r="H9" s="122">
        <v>0.95465534469884172</v>
      </c>
      <c r="I9" s="121">
        <v>19.148188859600001</v>
      </c>
      <c r="J9" s="118">
        <v>25.041625576700003</v>
      </c>
      <c r="K9" s="122">
        <v>0.30778037339783748</v>
      </c>
      <c r="L9" s="36"/>
      <c r="M9" s="36"/>
      <c r="N9" s="36"/>
      <c r="O9" s="36"/>
    </row>
    <row r="10" spans="1:15" x14ac:dyDescent="0.25">
      <c r="A10" s="137" t="s">
        <v>72</v>
      </c>
      <c r="B10" s="138">
        <v>3.4756999999999998</v>
      </c>
      <c r="C10" s="121">
        <v>0.70839450000000004</v>
      </c>
      <c r="D10" s="118">
        <v>0.73722600000000005</v>
      </c>
      <c r="E10" s="122">
        <v>4.0699779571975903E-2</v>
      </c>
      <c r="F10" s="121">
        <v>0.144675</v>
      </c>
      <c r="G10" s="118">
        <v>0.26870850000000002</v>
      </c>
      <c r="H10" s="122">
        <v>0.85732503888024891</v>
      </c>
      <c r="I10" s="121">
        <v>4.5945185000000004</v>
      </c>
      <c r="J10" s="118">
        <v>3.5045320000000002</v>
      </c>
      <c r="K10" s="122">
        <v>-0.23723628493388371</v>
      </c>
      <c r="L10" s="36"/>
      <c r="M10" s="36"/>
      <c r="N10" s="36"/>
      <c r="O10" s="36"/>
    </row>
    <row r="11" spans="1:15" x14ac:dyDescent="0.25">
      <c r="A11" s="137" t="s">
        <v>73</v>
      </c>
      <c r="B11" s="138">
        <v>0.63114119999999996</v>
      </c>
      <c r="C11" s="128">
        <v>0.16538700000000001</v>
      </c>
      <c r="D11" s="119">
        <v>0.108843</v>
      </c>
      <c r="E11" s="122">
        <v>-0.34188902392570164</v>
      </c>
      <c r="F11" s="128">
        <v>8.0490000000000006E-2</v>
      </c>
      <c r="G11" s="119">
        <v>5.5463999999999999E-2</v>
      </c>
      <c r="H11" s="122">
        <v>-0.31092061125605674</v>
      </c>
      <c r="I11" s="121">
        <v>0.80262990000000012</v>
      </c>
      <c r="J11" s="118">
        <v>0.57460020000000001</v>
      </c>
      <c r="K11" s="122">
        <v>-0.2841031713371257</v>
      </c>
      <c r="L11" s="36"/>
      <c r="M11" s="36"/>
      <c r="N11" s="36"/>
      <c r="O11" s="36"/>
    </row>
    <row r="12" spans="1:15" x14ac:dyDescent="0.25">
      <c r="A12" s="139" t="s">
        <v>74</v>
      </c>
      <c r="B12" s="140">
        <v>849.97136824940014</v>
      </c>
      <c r="C12" s="141">
        <v>201.18751823310001</v>
      </c>
      <c r="D12" s="120">
        <v>198.69031248999997</v>
      </c>
      <c r="E12" s="124">
        <v>-1.2412329378240661E-2</v>
      </c>
      <c r="F12" s="120">
        <v>56.19217367209999</v>
      </c>
      <c r="G12" s="120">
        <v>68.563296059999999</v>
      </c>
      <c r="H12" s="142">
        <v>0.22015739166969439</v>
      </c>
      <c r="I12" s="120">
        <v>861.8691546227999</v>
      </c>
      <c r="J12" s="120">
        <v>848.20063597089995</v>
      </c>
      <c r="K12" s="142">
        <v>-1.5859157481836084E-2</v>
      </c>
      <c r="L12" s="36"/>
      <c r="M12" s="36"/>
      <c r="N12" s="36"/>
      <c r="O12" s="36"/>
    </row>
    <row r="13" spans="1:15" ht="15.75" thickBot="1" x14ac:dyDescent="0.3">
      <c r="A13" s="143" t="s">
        <v>75</v>
      </c>
      <c r="B13" s="123">
        <v>883.53824520809997</v>
      </c>
      <c r="C13" s="123">
        <v>208.21374745179997</v>
      </c>
      <c r="D13" s="120">
        <v>207.21136648999999</v>
      </c>
      <c r="E13" s="124">
        <v>-4.81419202174449E-3</v>
      </c>
      <c r="F13" s="120">
        <v>57.758683831799992</v>
      </c>
      <c r="G13" s="120">
        <v>70.884838060000007</v>
      </c>
      <c r="H13" s="124">
        <v>0.22725854118187505</v>
      </c>
      <c r="I13" s="120">
        <v>890.77206239329996</v>
      </c>
      <c r="J13" s="120">
        <v>883.26233771089994</v>
      </c>
      <c r="K13" s="124">
        <v>-8.4305794932804101E-3</v>
      </c>
      <c r="L13" s="36"/>
      <c r="M13" s="36"/>
      <c r="N13" s="36"/>
      <c r="O13" s="36"/>
    </row>
    <row r="14" spans="1:15" ht="15.75" thickBot="1" x14ac:dyDescent="0.3">
      <c r="A14" s="18"/>
      <c r="B14" s="252" t="s">
        <v>76</v>
      </c>
      <c r="C14" s="253"/>
      <c r="D14" s="253"/>
      <c r="E14" s="253"/>
      <c r="F14" s="253"/>
      <c r="G14" s="253"/>
      <c r="H14" s="253"/>
      <c r="I14" s="253"/>
      <c r="J14" s="253"/>
      <c r="K14" s="254"/>
      <c r="L14" s="36"/>
      <c r="M14" s="36"/>
      <c r="N14" s="36"/>
      <c r="O14" s="36"/>
    </row>
    <row r="15" spans="1:15" x14ac:dyDescent="0.25">
      <c r="A15" s="135" t="s">
        <v>67</v>
      </c>
      <c r="B15" s="136">
        <v>1394.0789985400002</v>
      </c>
      <c r="C15" s="15">
        <v>327.9229208299999</v>
      </c>
      <c r="D15" s="16">
        <v>325.99443424000003</v>
      </c>
      <c r="E15" s="144">
        <v>-5.8809142865606789E-3</v>
      </c>
      <c r="F15" s="15">
        <v>92.93357223999999</v>
      </c>
      <c r="G15" s="16">
        <v>113.42074668000001</v>
      </c>
      <c r="H15" s="144">
        <v>0.22044966039928071</v>
      </c>
      <c r="I15" s="15">
        <v>1448.4006275999998</v>
      </c>
      <c r="J15" s="16">
        <v>1391.9860771800002</v>
      </c>
      <c r="K15" s="144">
        <v>-3.8949548450195381E-2</v>
      </c>
      <c r="L15" s="36"/>
      <c r="M15" s="36"/>
      <c r="N15" s="36"/>
      <c r="O15" s="36"/>
    </row>
    <row r="16" spans="1:15" x14ac:dyDescent="0.25">
      <c r="A16" s="137" t="s">
        <v>68</v>
      </c>
      <c r="B16" s="138">
        <v>293.13517254000004</v>
      </c>
      <c r="C16" s="121">
        <v>71.751795670000007</v>
      </c>
      <c r="D16" s="118">
        <v>77.461547809999999</v>
      </c>
      <c r="E16" s="144">
        <v>7.9576435498007747E-2</v>
      </c>
      <c r="F16" s="121">
        <v>18.193960500000003</v>
      </c>
      <c r="G16" s="118">
        <v>26.242387019999999</v>
      </c>
      <c r="H16" s="144">
        <v>0.4423680330623998</v>
      </c>
      <c r="I16" s="121">
        <v>310.81266003999997</v>
      </c>
      <c r="J16" s="118">
        <v>299.05463473999998</v>
      </c>
      <c r="K16" s="144">
        <v>-3.7829943279938383E-2</v>
      </c>
      <c r="L16" s="36"/>
      <c r="M16" s="36"/>
      <c r="N16" s="36"/>
      <c r="O16" s="36"/>
    </row>
    <row r="17" spans="1:11" x14ac:dyDescent="0.25">
      <c r="A17" s="137" t="s">
        <v>77</v>
      </c>
      <c r="B17" s="138">
        <v>61.552470159999999</v>
      </c>
      <c r="C17" s="121">
        <v>13.648601039999996</v>
      </c>
      <c r="D17" s="118">
        <v>15.576607940000001</v>
      </c>
      <c r="E17" s="144">
        <v>0.1412604042238168</v>
      </c>
      <c r="F17" s="121">
        <v>2.9916250599999996</v>
      </c>
      <c r="G17" s="118">
        <v>3.7526402000000001</v>
      </c>
      <c r="H17" s="144">
        <v>0.25438185759815779</v>
      </c>
      <c r="I17" s="121">
        <v>59.341712369999996</v>
      </c>
      <c r="J17" s="118">
        <v>63.480477060000005</v>
      </c>
      <c r="K17" s="144">
        <v>6.9744611752935226E-2</v>
      </c>
    </row>
    <row r="18" spans="1:11" x14ac:dyDescent="0.25">
      <c r="A18" s="137" t="s">
        <v>70</v>
      </c>
      <c r="B18" s="138">
        <v>79.760177880000001</v>
      </c>
      <c r="C18" s="121">
        <v>17.428253229999999</v>
      </c>
      <c r="D18" s="118">
        <v>19.006298709999999</v>
      </c>
      <c r="E18" s="144">
        <v>9.0545246226032772E-2</v>
      </c>
      <c r="F18" s="121">
        <v>5.8025040300000024</v>
      </c>
      <c r="G18" s="118">
        <v>7.2887221500000008</v>
      </c>
      <c r="H18" s="144">
        <v>0.2561339229263746</v>
      </c>
      <c r="I18" s="121">
        <v>86.687666149999984</v>
      </c>
      <c r="J18" s="118">
        <v>81.381029589999997</v>
      </c>
      <c r="K18" s="144">
        <v>-6.1215589202939791E-2</v>
      </c>
    </row>
    <row r="19" spans="1:11" x14ac:dyDescent="0.25">
      <c r="A19" s="137" t="s">
        <v>71</v>
      </c>
      <c r="B19" s="138">
        <v>41.488577760000005</v>
      </c>
      <c r="C19" s="121">
        <v>6.9534163599999994</v>
      </c>
      <c r="D19" s="118">
        <v>10.48254388</v>
      </c>
      <c r="E19" s="144">
        <v>0.50753864536309745</v>
      </c>
      <c r="F19" s="121">
        <v>1.6773890299999998</v>
      </c>
      <c r="G19" s="118">
        <v>3.3763835299999996</v>
      </c>
      <c r="H19" s="144">
        <v>1.0128804168941059</v>
      </c>
      <c r="I19" s="121">
        <v>35.762828239999997</v>
      </c>
      <c r="J19" s="118">
        <v>46.695094310000002</v>
      </c>
      <c r="K19" s="144">
        <v>0.30568796171921564</v>
      </c>
    </row>
    <row r="20" spans="1:11" x14ac:dyDescent="0.25">
      <c r="A20" s="137" t="s">
        <v>72</v>
      </c>
      <c r="B20" s="138">
        <v>14.67488619</v>
      </c>
      <c r="C20" s="121">
        <v>3.0059271100000005</v>
      </c>
      <c r="D20" s="118">
        <v>3.0283102299999998</v>
      </c>
      <c r="E20" s="144">
        <v>7.4463282644265938E-3</v>
      </c>
      <c r="F20" s="121">
        <v>0.61371274999999992</v>
      </c>
      <c r="G20" s="118">
        <v>1.0929648700000001</v>
      </c>
      <c r="H20" s="144">
        <v>0.78090624644835915</v>
      </c>
      <c r="I20" s="121">
        <v>18.627003379999994</v>
      </c>
      <c r="J20" s="118">
        <v>14.697269310000003</v>
      </c>
      <c r="K20" s="144">
        <v>-0.21096974053375583</v>
      </c>
    </row>
    <row r="21" spans="1:11" x14ac:dyDescent="0.25">
      <c r="A21" s="137" t="s">
        <v>73</v>
      </c>
      <c r="B21" s="138">
        <v>2.45042698</v>
      </c>
      <c r="C21" s="128">
        <v>0.54832126999999997</v>
      </c>
      <c r="D21" s="119">
        <v>0.46005243000000001</v>
      </c>
      <c r="E21" s="144">
        <v>-0.16098014946602379</v>
      </c>
      <c r="F21" s="128">
        <v>0.26258040000000005</v>
      </c>
      <c r="G21" s="119">
        <v>0.23738491</v>
      </c>
      <c r="H21" s="144">
        <v>-9.5953429882809416E-2</v>
      </c>
      <c r="I21" s="121">
        <v>3.05152957</v>
      </c>
      <c r="J21" s="118">
        <v>2.3621581399999996</v>
      </c>
      <c r="K21" s="144">
        <v>-0.22591012611422945</v>
      </c>
    </row>
    <row r="22" spans="1:11" x14ac:dyDescent="0.25">
      <c r="A22" s="145" t="s">
        <v>74</v>
      </c>
      <c r="B22" s="146">
        <v>1825.5882398900001</v>
      </c>
      <c r="C22" s="147">
        <v>427.61063446999998</v>
      </c>
      <c r="D22" s="120">
        <v>436.43318729999999</v>
      </c>
      <c r="E22" s="142">
        <v>2.063221098543333E-2</v>
      </c>
      <c r="F22" s="147">
        <v>119.48371895</v>
      </c>
      <c r="G22" s="120">
        <v>151.65858916000002</v>
      </c>
      <c r="H22" s="142">
        <v>0.26928246369251485</v>
      </c>
      <c r="I22" s="147">
        <v>1903.3423149799999</v>
      </c>
      <c r="J22" s="120">
        <v>1836.1762632699999</v>
      </c>
      <c r="K22" s="142">
        <v>-3.5288477107548455E-2</v>
      </c>
    </row>
    <row r="23" spans="1:11" ht="15.75" thickBot="1" x14ac:dyDescent="0.3">
      <c r="A23" s="148" t="s">
        <v>78</v>
      </c>
      <c r="B23" s="149">
        <v>1887.1407100500005</v>
      </c>
      <c r="C23" s="125">
        <v>441.25923551</v>
      </c>
      <c r="D23" s="126">
        <v>452.00979524000002</v>
      </c>
      <c r="E23" s="142">
        <v>2.436336480884016E-2</v>
      </c>
      <c r="F23" s="125">
        <v>122.47534401</v>
      </c>
      <c r="G23" s="150">
        <v>155.41122936000002</v>
      </c>
      <c r="H23" s="142">
        <v>0.26891849634087039</v>
      </c>
      <c r="I23" s="125">
        <v>1962.6840273499997</v>
      </c>
      <c r="J23" s="150">
        <v>1899.6567403299998</v>
      </c>
      <c r="K23" s="142">
        <v>-3.2112803763476361E-2</v>
      </c>
    </row>
    <row r="24" spans="1:11" ht="15.75" thickBot="1" x14ac:dyDescent="0.3">
      <c r="A24" s="18"/>
      <c r="B24" s="252" t="s">
        <v>79</v>
      </c>
      <c r="C24" s="253"/>
      <c r="D24" s="253"/>
      <c r="E24" s="253"/>
      <c r="F24" s="253"/>
      <c r="G24" s="253"/>
      <c r="H24" s="253"/>
      <c r="I24" s="253"/>
      <c r="J24" s="253"/>
      <c r="K24" s="254"/>
    </row>
    <row r="25" spans="1:11" x14ac:dyDescent="0.25">
      <c r="A25" s="135" t="s">
        <v>67</v>
      </c>
      <c r="B25" s="151">
        <v>3.1261936675519801</v>
      </c>
      <c r="C25" s="19">
        <v>3.1434612396717316</v>
      </c>
      <c r="D25" s="20">
        <v>3.3883877836113863</v>
      </c>
      <c r="E25" s="17">
        <v>7.7916196595200216E-2</v>
      </c>
      <c r="F25" s="19">
        <v>3.0004243541676425</v>
      </c>
      <c r="G25" s="20">
        <v>3.3846670066108895</v>
      </c>
      <c r="H25" s="17">
        <v>0.12806276949109785</v>
      </c>
      <c r="I25" s="19">
        <v>3.2348549288133199</v>
      </c>
      <c r="J25" s="20">
        <v>3.1795176028329535</v>
      </c>
      <c r="K25" s="17">
        <v>-1.7106586600675322E-2</v>
      </c>
    </row>
    <row r="26" spans="1:11" x14ac:dyDescent="0.25">
      <c r="A26" s="137" t="s">
        <v>68</v>
      </c>
      <c r="B26" s="152">
        <v>0.86259827754996588</v>
      </c>
      <c r="C26" s="128">
        <v>0.85955096635908346</v>
      </c>
      <c r="D26" s="119">
        <v>0.88763891899034508</v>
      </c>
      <c r="E26" s="122">
        <v>3.2677471994752683E-2</v>
      </c>
      <c r="F26" s="128">
        <v>0.85757977208427094</v>
      </c>
      <c r="G26" s="119">
        <v>0.89140544290073898</v>
      </c>
      <c r="H26" s="122">
        <v>3.9443177086905701E-2</v>
      </c>
      <c r="I26" s="128">
        <v>0.8923920935199442</v>
      </c>
      <c r="J26" s="119">
        <v>0.8707948519991715</v>
      </c>
      <c r="K26" s="122">
        <v>-2.4201515990112221E-2</v>
      </c>
    </row>
    <row r="27" spans="1:11" x14ac:dyDescent="0.25">
      <c r="A27" s="137" t="s">
        <v>69</v>
      </c>
      <c r="B27" s="152">
        <v>1.8337264511003784</v>
      </c>
      <c r="C27" s="128">
        <v>1.9425214599709959</v>
      </c>
      <c r="D27" s="119">
        <v>1.828014226878506</v>
      </c>
      <c r="E27" s="122">
        <v>-5.8947731313197194E-2</v>
      </c>
      <c r="F27" s="128">
        <v>1.9097386898358328</v>
      </c>
      <c r="G27" s="119">
        <v>1.6164429504182996</v>
      </c>
      <c r="H27" s="122">
        <v>-0.15357899014065945</v>
      </c>
      <c r="I27" s="128">
        <v>2.0531398723338015</v>
      </c>
      <c r="J27" s="119">
        <v>1.8105361094774977</v>
      </c>
      <c r="K27" s="122">
        <v>-0.11816231622862416</v>
      </c>
    </row>
    <row r="28" spans="1:11" x14ac:dyDescent="0.25">
      <c r="A28" s="137" t="s">
        <v>70</v>
      </c>
      <c r="B28" s="152">
        <v>2.1146839726573012</v>
      </c>
      <c r="C28" s="128">
        <v>2.0059603861958597</v>
      </c>
      <c r="D28" s="119">
        <v>2.1601409165771659</v>
      </c>
      <c r="E28" s="122">
        <v>7.6861203961109625E-2</v>
      </c>
      <c r="F28" s="128">
        <v>2.0292920914319179</v>
      </c>
      <c r="G28" s="119">
        <v>2.0861242832520395</v>
      </c>
      <c r="H28" s="122">
        <v>2.8005919926499701E-2</v>
      </c>
      <c r="I28" s="128">
        <v>2.0997894415723537</v>
      </c>
      <c r="J28" s="119">
        <v>2.1498207235059206</v>
      </c>
      <c r="K28" s="122">
        <v>2.3826808985239367E-2</v>
      </c>
    </row>
    <row r="29" spans="1:11" x14ac:dyDescent="0.25">
      <c r="A29" s="137" t="s">
        <v>71</v>
      </c>
      <c r="B29" s="152">
        <v>1.8534814709258571</v>
      </c>
      <c r="C29" s="128">
        <v>1.8152588945100907</v>
      </c>
      <c r="D29" s="119">
        <v>1.8821869691081128</v>
      </c>
      <c r="E29" s="122">
        <v>3.6869713075326827E-2</v>
      </c>
      <c r="F29" s="128">
        <v>1.8258567453950532</v>
      </c>
      <c r="G29" s="119">
        <v>1.8802451781728104</v>
      </c>
      <c r="H29" s="122">
        <v>2.9787897059793345E-2</v>
      </c>
      <c r="I29" s="128">
        <v>1.8676872524197086</v>
      </c>
      <c r="J29" s="119">
        <v>1.8646990055408976</v>
      </c>
      <c r="K29" s="122">
        <v>-1.5999717698664817E-3</v>
      </c>
    </row>
    <row r="30" spans="1:11" x14ac:dyDescent="0.25">
      <c r="A30" s="137" t="s">
        <v>72</v>
      </c>
      <c r="B30" s="152">
        <v>4.2221383289697041</v>
      </c>
      <c r="C30" s="128">
        <v>4.243295381316484</v>
      </c>
      <c r="D30" s="119">
        <v>4.1077094812174284</v>
      </c>
      <c r="E30" s="122">
        <v>-3.1952972375208555E-2</v>
      </c>
      <c r="F30" s="128">
        <v>4.2420096768619313</v>
      </c>
      <c r="G30" s="119">
        <v>4.0674741215852865</v>
      </c>
      <c r="H30" s="122">
        <v>-4.1144544348554857E-2</v>
      </c>
      <c r="I30" s="128">
        <v>4.0541796447222911</v>
      </c>
      <c r="J30" s="119">
        <v>4.1937894446391137</v>
      </c>
      <c r="K30" s="122">
        <v>3.4436017185021761E-2</v>
      </c>
    </row>
    <row r="31" spans="1:11" x14ac:dyDescent="0.25">
      <c r="A31" s="137" t="s">
        <v>73</v>
      </c>
      <c r="B31" s="152">
        <v>3.8825337024424966</v>
      </c>
      <c r="C31" s="128">
        <v>3.3153831316850777</v>
      </c>
      <c r="D31" s="119">
        <v>4.2267525702158153</v>
      </c>
      <c r="E31" s="122">
        <v>0.27489113696115264</v>
      </c>
      <c r="F31" s="128">
        <v>3.2622735743570632</v>
      </c>
      <c r="G31" s="119">
        <v>4.2799817899899031</v>
      </c>
      <c r="H31" s="122">
        <v>0.31196286652121508</v>
      </c>
      <c r="I31" s="128">
        <v>3.8019136466259225</v>
      </c>
      <c r="J31" s="119">
        <v>4.1109594810443841</v>
      </c>
      <c r="K31" s="122">
        <v>8.1286915785877989E-2</v>
      </c>
    </row>
    <row r="32" spans="1:11" x14ac:dyDescent="0.25">
      <c r="A32" s="139" t="s">
        <v>74</v>
      </c>
      <c r="B32" s="153">
        <v>2.1478232186220332</v>
      </c>
      <c r="C32" s="154">
        <v>2.1254332188469141</v>
      </c>
      <c r="D32" s="127">
        <v>2.1965499063874367</v>
      </c>
      <c r="E32" s="142">
        <v>3.345985510620042E-2</v>
      </c>
      <c r="F32" s="154">
        <v>2.1263409322306557</v>
      </c>
      <c r="G32" s="127">
        <v>2.2119500939290173</v>
      </c>
      <c r="H32" s="142">
        <v>4.0261258390277277E-2</v>
      </c>
      <c r="I32" s="154">
        <v>2.2083889471749392</v>
      </c>
      <c r="J32" s="127">
        <v>2.1647900100525219</v>
      </c>
      <c r="K32" s="142">
        <v>-1.974241773768648E-2</v>
      </c>
    </row>
    <row r="33" spans="1:11" x14ac:dyDescent="0.25">
      <c r="A33" s="143" t="s">
        <v>75</v>
      </c>
      <c r="B33" s="153">
        <v>2.1358902348426603</v>
      </c>
      <c r="C33" s="129">
        <v>2.1192608120755736</v>
      </c>
      <c r="D33" s="127">
        <v>2.1813947897583792</v>
      </c>
      <c r="E33" s="124">
        <v>2.9318702695187548E-2</v>
      </c>
      <c r="F33" s="155">
        <v>2.1204663244519639</v>
      </c>
      <c r="G33" s="156">
        <v>2.1924467010625488</v>
      </c>
      <c r="H33" s="124">
        <v>3.3945541025834691E-2</v>
      </c>
      <c r="I33" s="129">
        <v>2.2033515757967517</v>
      </c>
      <c r="J33" s="127">
        <v>2.1507276595232518</v>
      </c>
      <c r="K33" s="124">
        <v>-2.3883576661827388E-2</v>
      </c>
    </row>
    <row r="34" spans="1:11" x14ac:dyDescent="0.25">
      <c r="A34" s="255" t="s">
        <v>80</v>
      </c>
      <c r="B34" s="256"/>
      <c r="C34" s="256"/>
      <c r="D34" s="256"/>
      <c r="E34" s="256"/>
      <c r="F34" s="256"/>
      <c r="G34" s="256"/>
      <c r="H34" s="256"/>
      <c r="I34" s="256"/>
      <c r="J34" s="256"/>
      <c r="K34" s="256"/>
    </row>
    <row r="35" spans="1:11" ht="49.5" customHeight="1" x14ac:dyDescent="0.25">
      <c r="A35" s="257" t="s">
        <v>81</v>
      </c>
      <c r="B35" s="258"/>
      <c r="C35" s="258"/>
      <c r="D35" s="258"/>
      <c r="E35" s="258"/>
      <c r="F35" s="258"/>
      <c r="G35" s="258"/>
      <c r="H35" s="258"/>
      <c r="I35" s="258"/>
      <c r="J35" s="258"/>
      <c r="K35" s="258"/>
    </row>
    <row r="36" spans="1:11" ht="15" customHeight="1" x14ac:dyDescent="0.25">
      <c r="A36" s="257" t="s">
        <v>82</v>
      </c>
      <c r="B36" s="258"/>
      <c r="C36" s="258"/>
      <c r="D36" s="258"/>
      <c r="E36" s="258"/>
      <c r="F36" s="258"/>
      <c r="G36" s="258"/>
      <c r="H36" s="258"/>
      <c r="I36" s="258"/>
      <c r="J36" s="258"/>
      <c r="K36" s="258"/>
    </row>
  </sheetData>
  <mergeCells count="12">
    <mergeCell ref="A2:A4"/>
    <mergeCell ref="B3:B4"/>
    <mergeCell ref="A1:K1"/>
    <mergeCell ref="B2:K2"/>
    <mergeCell ref="C3:E3"/>
    <mergeCell ref="F3:H3"/>
    <mergeCell ref="I3:K3"/>
    <mergeCell ref="B14:K14"/>
    <mergeCell ref="B24:K24"/>
    <mergeCell ref="A34:K34"/>
    <mergeCell ref="A35:K35"/>
    <mergeCell ref="A36:K36"/>
  </mergeCells>
  <phoneticPr fontId="60" type="noConversion"/>
  <pageMargins left="0.7" right="0.7" top="0.75" bottom="0.75" header="0.3" footer="0.3"/>
  <pageSetup paperSize="126" scale="35"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K32"/>
  <sheetViews>
    <sheetView showWhiteSpace="0" workbookViewId="0"/>
  </sheetViews>
  <sheetFormatPr baseColWidth="10" defaultColWidth="11.42578125" defaultRowHeight="15" x14ac:dyDescent="0.25"/>
  <cols>
    <col min="17" max="17" width="11.42578125" customWidth="1"/>
    <col min="18" max="23" width="5.42578125" customWidth="1"/>
    <col min="24" max="28" width="6" customWidth="1"/>
    <col min="29" max="36" width="6" bestFit="1" customWidth="1"/>
    <col min="37" max="37" width="6" style="36" bestFit="1" customWidth="1"/>
  </cols>
  <sheetData>
    <row r="2" spans="15:37" x14ac:dyDescent="0.25">
      <c r="O2" s="21" t="s">
        <v>83</v>
      </c>
      <c r="P2" s="21"/>
      <c r="Q2" s="21"/>
      <c r="R2" s="22">
        <f>R6/Q6-1</f>
        <v>3.3175296121701336E-2</v>
      </c>
      <c r="S2" s="22">
        <f>S6/R6-1</f>
        <v>1.7987214310092314E-2</v>
      </c>
      <c r="T2" s="22">
        <f t="shared" ref="T2:AG2" si="0">T6/S6-1</f>
        <v>0.11349702717252819</v>
      </c>
      <c r="U2" s="22">
        <f t="shared" si="0"/>
        <v>0.24954699849420248</v>
      </c>
      <c r="V2" s="22">
        <f t="shared" si="0"/>
        <v>4.7964708012287804E-2</v>
      </c>
      <c r="W2" s="22">
        <f t="shared" si="0"/>
        <v>9.8144241079429095E-2</v>
      </c>
      <c r="X2" s="22">
        <f t="shared" si="0"/>
        <v>0.30099876730443031</v>
      </c>
      <c r="Y2" s="22">
        <f t="shared" si="0"/>
        <v>9.6464535760310222E-2</v>
      </c>
      <c r="Z2" s="22">
        <f t="shared" si="0"/>
        <v>4.0006110379404713E-3</v>
      </c>
      <c r="AA2" s="22">
        <f t="shared" si="0"/>
        <v>0.11691849358949513</v>
      </c>
      <c r="AB2" s="22">
        <f t="shared" si="0"/>
        <v>9.6259110759669309E-2</v>
      </c>
      <c r="AC2" s="22">
        <f t="shared" si="0"/>
        <v>5.7751878345935648E-2</v>
      </c>
      <c r="AD2" s="22">
        <f t="shared" si="0"/>
        <v>5.0535777007490124E-2</v>
      </c>
      <c r="AE2" s="22">
        <f t="shared" si="0"/>
        <v>-1.7559406408334421E-2</v>
      </c>
      <c r="AF2" s="22">
        <f t="shared" si="0"/>
        <v>5.0507832556421217E-3</v>
      </c>
      <c r="AG2" s="22">
        <f t="shared" si="0"/>
        <v>-8.6790252369350895E-6</v>
      </c>
      <c r="AH2" s="22">
        <f>AH6/AG6-1</f>
        <v>8.8334258199987303E-2</v>
      </c>
      <c r="AI2" s="22">
        <f>AI6/AH6-1</f>
        <v>-1.1340969739138784E-2</v>
      </c>
      <c r="AJ2" s="22">
        <f t="shared" ref="AJ2:AK2" si="1">AJ6/AI6-1</f>
        <v>-3.1506352087114275E-2</v>
      </c>
      <c r="AK2" s="22">
        <f t="shared" si="1"/>
        <v>-5.0962363307764935E-2</v>
      </c>
    </row>
    <row r="3" spans="15:37" x14ac:dyDescent="0.25">
      <c r="O3" s="23" t="s">
        <v>84</v>
      </c>
      <c r="P3" s="24"/>
      <c r="Q3" s="25"/>
      <c r="R3" s="25"/>
      <c r="S3" s="25"/>
      <c r="T3" s="25"/>
      <c r="U3" s="25"/>
      <c r="V3" s="25"/>
      <c r="W3" s="25"/>
      <c r="X3" s="25"/>
      <c r="Y3" s="25"/>
      <c r="Z3" s="25"/>
      <c r="AA3" s="25"/>
      <c r="AB3" s="25"/>
      <c r="AC3" s="25"/>
      <c r="AD3" s="25"/>
      <c r="AE3" s="25"/>
      <c r="AF3" s="25"/>
      <c r="AG3" s="25"/>
      <c r="AH3" s="25"/>
      <c r="AI3" s="25"/>
      <c r="AJ3" s="25"/>
      <c r="AK3" s="25"/>
    </row>
    <row r="4" spans="15:37" x14ac:dyDescent="0.25">
      <c r="O4" s="26"/>
      <c r="P4" s="27"/>
      <c r="Q4" s="27">
        <v>2000</v>
      </c>
      <c r="R4" s="27">
        <v>2001</v>
      </c>
      <c r="S4" s="27">
        <v>2002</v>
      </c>
      <c r="T4" s="27">
        <v>2003</v>
      </c>
      <c r="U4" s="27">
        <v>2004</v>
      </c>
      <c r="V4" s="27">
        <v>2005</v>
      </c>
      <c r="W4" s="27">
        <v>2006</v>
      </c>
      <c r="X4" s="27">
        <v>2007</v>
      </c>
      <c r="Y4" s="27">
        <v>2008</v>
      </c>
      <c r="Z4" s="27">
        <v>2009</v>
      </c>
      <c r="AA4" s="27">
        <v>2010</v>
      </c>
      <c r="AB4" s="27">
        <v>2011</v>
      </c>
      <c r="AC4" s="27">
        <v>2012</v>
      </c>
      <c r="AD4" s="27">
        <v>2013</v>
      </c>
      <c r="AE4" s="27">
        <v>2014</v>
      </c>
      <c r="AF4" s="27">
        <v>2015</v>
      </c>
      <c r="AG4" s="27">
        <v>2016</v>
      </c>
      <c r="AH4" s="27">
        <v>2017</v>
      </c>
      <c r="AI4" s="27">
        <v>2018</v>
      </c>
      <c r="AJ4" s="27">
        <v>2019</v>
      </c>
      <c r="AK4" s="27">
        <v>2020</v>
      </c>
    </row>
    <row r="5" spans="15:37" x14ac:dyDescent="0.25">
      <c r="O5" s="28" t="s">
        <v>85</v>
      </c>
      <c r="P5" s="29" t="s">
        <v>86</v>
      </c>
      <c r="Q5" s="29">
        <v>264.75042000000002</v>
      </c>
      <c r="R5" s="29">
        <v>308.94225599999999</v>
      </c>
      <c r="S5" s="29">
        <v>344.06530935310002</v>
      </c>
      <c r="T5" s="29">
        <v>390.96013003370001</v>
      </c>
      <c r="U5" s="29">
        <v>465.3393175571</v>
      </c>
      <c r="V5" s="29">
        <v>413.65611972459999</v>
      </c>
      <c r="W5" s="29">
        <v>470.09455889540004</v>
      </c>
      <c r="X5" s="29">
        <v>599.78646680209988</v>
      </c>
      <c r="Y5" s="29">
        <v>581.72047084199994</v>
      </c>
      <c r="Z5" s="29">
        <v>687.65672542569996</v>
      </c>
      <c r="AA5" s="29">
        <v>725.38451726690005</v>
      </c>
      <c r="AB5" s="29">
        <v>660.04612720440002</v>
      </c>
      <c r="AC5" s="29">
        <v>743.9480811599999</v>
      </c>
      <c r="AD5" s="29">
        <v>873.51530059059996</v>
      </c>
      <c r="AE5" s="29">
        <v>796.43082167889997</v>
      </c>
      <c r="AF5" s="29">
        <v>875.0329999999999</v>
      </c>
      <c r="AG5" s="29">
        <f>AG10+AG15+AG20+AG25</f>
        <v>906.32799999999997</v>
      </c>
      <c r="AH5" s="29">
        <f t="shared" ref="AH5:AK6" si="2">AH10+AH15+AH20+AH25+AH30</f>
        <v>939.54</v>
      </c>
      <c r="AI5" s="29">
        <f t="shared" si="2"/>
        <v>844.7</v>
      </c>
      <c r="AJ5" s="29">
        <f t="shared" si="2"/>
        <v>867.75499999999988</v>
      </c>
      <c r="AK5" s="29">
        <f t="shared" si="2"/>
        <v>849.30000000000007</v>
      </c>
    </row>
    <row r="6" spans="15:37" x14ac:dyDescent="0.25">
      <c r="O6" s="28" t="s">
        <v>87</v>
      </c>
      <c r="P6" s="29" t="s">
        <v>88</v>
      </c>
      <c r="Q6" s="29">
        <v>568.92613499999993</v>
      </c>
      <c r="R6" s="29">
        <v>587.8004279999999</v>
      </c>
      <c r="S6" s="29">
        <v>598.37332026999991</v>
      </c>
      <c r="T6" s="29">
        <v>666.28691326000001</v>
      </c>
      <c r="U6" s="29">
        <v>832.55681260000006</v>
      </c>
      <c r="V6" s="29">
        <v>872.49015702000008</v>
      </c>
      <c r="W6" s="29">
        <v>958.12004132999994</v>
      </c>
      <c r="X6" s="29">
        <v>1246.5129926999998</v>
      </c>
      <c r="Y6" s="29">
        <v>1366.7572898600004</v>
      </c>
      <c r="Z6" s="29">
        <v>1372.2251541599999</v>
      </c>
      <c r="AA6" s="29">
        <v>1532.6636520499999</v>
      </c>
      <c r="AB6" s="29">
        <v>1680.1964922900002</v>
      </c>
      <c r="AC6" s="29">
        <v>1777.2309957100001</v>
      </c>
      <c r="AD6" s="29">
        <v>1867.0447450000001</v>
      </c>
      <c r="AE6" s="29">
        <v>1834.2605475400001</v>
      </c>
      <c r="AF6" s="29">
        <v>1843.5249999999999</v>
      </c>
      <c r="AG6" s="29">
        <f>AG11+AG16+AG21+AG26</f>
        <v>1843.509</v>
      </c>
      <c r="AH6" s="29">
        <f t="shared" si="2"/>
        <v>2006.3540000000003</v>
      </c>
      <c r="AI6" s="29">
        <f t="shared" si="2"/>
        <v>1983.6000000000001</v>
      </c>
      <c r="AJ6" s="29">
        <f t="shared" si="2"/>
        <v>1921.1040000000003</v>
      </c>
      <c r="AK6" s="29">
        <f t="shared" si="2"/>
        <v>1823.1999999999998</v>
      </c>
    </row>
    <row r="7" spans="15:37" x14ac:dyDescent="0.25">
      <c r="O7" s="30" t="s">
        <v>89</v>
      </c>
      <c r="P7" s="31" t="s">
        <v>90</v>
      </c>
      <c r="Q7" s="32">
        <f>Q6/Q5</f>
        <v>2.1489149478969662</v>
      </c>
      <c r="R7" s="32">
        <f t="shared" ref="R7:AE7" si="3">R6/R5</f>
        <v>1.9026223075162625</v>
      </c>
      <c r="S7" s="32">
        <f t="shared" si="3"/>
        <v>1.7391271482586874</v>
      </c>
      <c r="T7" s="32">
        <f t="shared" si="3"/>
        <v>1.7042323809401418</v>
      </c>
      <c r="U7" s="32">
        <f t="shared" si="3"/>
        <v>1.7891391962550858</v>
      </c>
      <c r="V7" s="32">
        <f t="shared" si="3"/>
        <v>2.1092161228048028</v>
      </c>
      <c r="W7" s="32">
        <f t="shared" si="3"/>
        <v>2.0381432271442002</v>
      </c>
      <c r="X7" s="32">
        <f t="shared" si="3"/>
        <v>2.0782612841301202</v>
      </c>
      <c r="Y7" s="32">
        <f t="shared" si="3"/>
        <v>2.3495086701723151</v>
      </c>
      <c r="Z7" s="32">
        <f t="shared" si="3"/>
        <v>1.9955089558827652</v>
      </c>
      <c r="AA7" s="32">
        <f t="shared" si="3"/>
        <v>2.1128982154523532</v>
      </c>
      <c r="AB7" s="32">
        <f t="shared" si="3"/>
        <v>2.5455743516084364</v>
      </c>
      <c r="AC7" s="32">
        <f t="shared" si="3"/>
        <v>2.3889180451125775</v>
      </c>
      <c r="AD7" s="32">
        <f t="shared" si="3"/>
        <v>2.1373921484118896</v>
      </c>
      <c r="AE7" s="32">
        <f t="shared" si="3"/>
        <v>2.3031009067094166</v>
      </c>
      <c r="AF7" s="32">
        <v>2.106806257592571</v>
      </c>
      <c r="AG7" s="32">
        <f>AG6/AG5</f>
        <v>2.0340417597161293</v>
      </c>
      <c r="AH7" s="32">
        <f>AH6/AH5</f>
        <v>2.1354641633139626</v>
      </c>
      <c r="AI7" s="32">
        <f>AI6/AI5</f>
        <v>2.3482893334911803</v>
      </c>
      <c r="AJ7" s="32">
        <f>AJ6/AJ5</f>
        <v>2.2138783412368706</v>
      </c>
      <c r="AK7" s="32">
        <f>AK6/AK5</f>
        <v>2.1467090545154828</v>
      </c>
    </row>
    <row r="8" spans="15:37" x14ac:dyDescent="0.25">
      <c r="O8" s="23" t="s">
        <v>67</v>
      </c>
      <c r="P8" s="24"/>
      <c r="Q8" s="25"/>
      <c r="R8" s="25"/>
      <c r="S8" s="25"/>
      <c r="T8" s="25"/>
      <c r="U8" s="25"/>
      <c r="V8" s="25"/>
      <c r="W8" s="25"/>
      <c r="X8" s="25"/>
      <c r="Y8" s="25"/>
      <c r="Z8" s="25"/>
      <c r="AA8" s="25"/>
      <c r="AB8" s="25"/>
      <c r="AC8" s="25"/>
      <c r="AD8" s="25"/>
      <c r="AE8" s="25"/>
      <c r="AF8" s="25"/>
      <c r="AG8" s="25"/>
      <c r="AH8" s="25"/>
      <c r="AI8" s="25"/>
      <c r="AJ8" s="25"/>
      <c r="AK8" s="25"/>
    </row>
    <row r="9" spans="15:37" x14ac:dyDescent="0.25">
      <c r="O9" s="26"/>
      <c r="P9" s="27"/>
      <c r="Q9" s="27">
        <v>2000</v>
      </c>
      <c r="R9" s="27">
        <v>2001</v>
      </c>
      <c r="S9" s="27">
        <v>2002</v>
      </c>
      <c r="T9" s="27">
        <v>2003</v>
      </c>
      <c r="U9" s="27">
        <v>2004</v>
      </c>
      <c r="V9" s="27">
        <v>2005</v>
      </c>
      <c r="W9" s="27">
        <v>2006</v>
      </c>
      <c r="X9" s="27">
        <v>2007</v>
      </c>
      <c r="Y9" s="27">
        <v>2008</v>
      </c>
      <c r="Z9" s="27">
        <v>2009</v>
      </c>
      <c r="AA9" s="27">
        <v>2010</v>
      </c>
      <c r="AB9" s="27">
        <v>2011</v>
      </c>
      <c r="AC9" s="27">
        <v>2012</v>
      </c>
      <c r="AD9" s="27">
        <v>2013</v>
      </c>
      <c r="AE9" s="27">
        <v>2014</v>
      </c>
      <c r="AF9" s="27">
        <v>2015</v>
      </c>
      <c r="AG9" s="27">
        <v>2016</v>
      </c>
      <c r="AH9" s="27">
        <v>2017</v>
      </c>
      <c r="AI9" s="27">
        <v>2018</v>
      </c>
      <c r="AJ9" s="27">
        <v>2019</v>
      </c>
      <c r="AK9" s="27">
        <v>2020</v>
      </c>
    </row>
    <row r="10" spans="15:37" x14ac:dyDescent="0.25">
      <c r="O10" s="28" t="s">
        <v>91</v>
      </c>
      <c r="P10" s="29" t="s">
        <v>86</v>
      </c>
      <c r="Q10" s="29">
        <v>150.38057900000001</v>
      </c>
      <c r="R10" s="29">
        <v>158.48778799999999</v>
      </c>
      <c r="S10" s="29">
        <v>175.49329445519999</v>
      </c>
      <c r="T10" s="29">
        <v>192.93670056670001</v>
      </c>
      <c r="U10" s="29">
        <v>233.3400807802</v>
      </c>
      <c r="V10" s="29">
        <v>242.48022453990001</v>
      </c>
      <c r="W10" s="29">
        <v>258.75041966539999</v>
      </c>
      <c r="X10" s="29">
        <v>317.69890552209995</v>
      </c>
      <c r="Y10" s="29">
        <v>326.99190337199997</v>
      </c>
      <c r="Z10" s="29">
        <v>348.41301345569997</v>
      </c>
      <c r="AA10" s="29">
        <v>382.55308354490001</v>
      </c>
      <c r="AB10" s="29">
        <v>396.57615365309999</v>
      </c>
      <c r="AC10" s="29">
        <v>401.84123653259996</v>
      </c>
      <c r="AD10" s="29">
        <v>398.37695106059999</v>
      </c>
      <c r="AE10" s="29">
        <v>413.56919094929998</v>
      </c>
      <c r="AF10" s="29">
        <v>437.84699999999998</v>
      </c>
      <c r="AG10" s="29">
        <v>451.06700000000001</v>
      </c>
      <c r="AH10" s="29">
        <v>477.19299999999998</v>
      </c>
      <c r="AI10" s="29">
        <v>456.7</v>
      </c>
      <c r="AJ10" s="29">
        <v>444.00099999999998</v>
      </c>
      <c r="AK10" s="29">
        <v>445.9</v>
      </c>
    </row>
    <row r="11" spans="15:37" x14ac:dyDescent="0.25">
      <c r="O11" s="28" t="s">
        <v>92</v>
      </c>
      <c r="P11" s="29" t="s">
        <v>88</v>
      </c>
      <c r="Q11" s="29">
        <v>434.661993</v>
      </c>
      <c r="R11" s="29">
        <v>453.87927200000001</v>
      </c>
      <c r="S11" s="29">
        <v>471.66601617999999</v>
      </c>
      <c r="T11" s="29">
        <v>524.11470127999996</v>
      </c>
      <c r="U11" s="29">
        <v>650.14249059000008</v>
      </c>
      <c r="V11" s="29">
        <v>696.04023954000002</v>
      </c>
      <c r="W11" s="29">
        <v>772.21546238999997</v>
      </c>
      <c r="X11" s="29">
        <v>1012.17846896</v>
      </c>
      <c r="Y11" s="29">
        <v>1095.4763609000001</v>
      </c>
      <c r="Z11" s="29">
        <v>1069.12207951</v>
      </c>
      <c r="AA11" s="29">
        <v>1186.4632452799999</v>
      </c>
      <c r="AB11" s="29">
        <v>1321.6412109100002</v>
      </c>
      <c r="AC11" s="29">
        <v>1337.7155418900002</v>
      </c>
      <c r="AD11" s="29">
        <v>1362.5547327000002</v>
      </c>
      <c r="AE11" s="29">
        <v>1422.0179057400001</v>
      </c>
      <c r="AF11" s="29">
        <v>1443.4</v>
      </c>
      <c r="AG11" s="29">
        <v>1427.481</v>
      </c>
      <c r="AH11" s="29">
        <v>1520.2370000000001</v>
      </c>
      <c r="AI11" s="29">
        <v>1507.3</v>
      </c>
      <c r="AJ11" s="29">
        <v>1444.989</v>
      </c>
      <c r="AK11" s="29">
        <v>1394.1</v>
      </c>
    </row>
    <row r="12" spans="15:37" x14ac:dyDescent="0.25">
      <c r="O12" s="30" t="s">
        <v>93</v>
      </c>
      <c r="P12" s="31" t="s">
        <v>90</v>
      </c>
      <c r="Q12" s="32">
        <f t="shared" ref="Q12:AE12" si="4">Q11/Q10</f>
        <v>2.8904130831947388</v>
      </c>
      <c r="R12" s="32">
        <f t="shared" si="4"/>
        <v>2.8638122705075548</v>
      </c>
      <c r="S12" s="32">
        <f t="shared" si="4"/>
        <v>2.6876583384239057</v>
      </c>
      <c r="T12" s="32">
        <f t="shared" si="4"/>
        <v>2.7165111652710605</v>
      </c>
      <c r="U12" s="32">
        <f t="shared" si="4"/>
        <v>2.7862443880887167</v>
      </c>
      <c r="V12" s="32">
        <f t="shared" si="4"/>
        <v>2.8705031136486223</v>
      </c>
      <c r="W12" s="32">
        <f t="shared" si="4"/>
        <v>2.9844027437272609</v>
      </c>
      <c r="X12" s="32">
        <f t="shared" si="4"/>
        <v>3.1859677555281674</v>
      </c>
      <c r="Y12" s="32">
        <f t="shared" si="4"/>
        <v>3.3501635655294479</v>
      </c>
      <c r="Z12" s="32">
        <f t="shared" si="4"/>
        <v>3.0685480685868147</v>
      </c>
      <c r="AA12" s="32">
        <f t="shared" si="4"/>
        <v>3.1014342749134984</v>
      </c>
      <c r="AB12" s="32">
        <f t="shared" si="4"/>
        <v>3.3326290517863288</v>
      </c>
      <c r="AC12" s="32">
        <f t="shared" si="4"/>
        <v>3.3289653233024432</v>
      </c>
      <c r="AD12" s="32">
        <f t="shared" si="4"/>
        <v>3.4202649753517798</v>
      </c>
      <c r="AE12" s="32">
        <f t="shared" si="4"/>
        <v>3.4384038677444115</v>
      </c>
      <c r="AF12" s="32">
        <v>3.2965853368870865</v>
      </c>
      <c r="AG12" s="32">
        <f>AG11/AG10</f>
        <v>3.164676201096511</v>
      </c>
      <c r="AH12" s="32">
        <f>AH11/AH10</f>
        <v>3.1857906549341672</v>
      </c>
      <c r="AI12" s="32">
        <f>AI11/AI10</f>
        <v>3.3004160280271515</v>
      </c>
      <c r="AJ12" s="32">
        <f>AJ11/AJ10</f>
        <v>3.2544723998369376</v>
      </c>
      <c r="AK12" s="32">
        <f>AK11/AK10</f>
        <v>3.1264857591388204</v>
      </c>
    </row>
    <row r="13" spans="15:37" x14ac:dyDescent="0.25">
      <c r="O13" s="23" t="s">
        <v>68</v>
      </c>
      <c r="P13" s="24"/>
      <c r="Q13" s="25"/>
      <c r="R13" s="25"/>
      <c r="S13" s="25"/>
      <c r="T13" s="25"/>
      <c r="U13" s="25"/>
      <c r="V13" s="25"/>
      <c r="W13" s="25"/>
      <c r="X13" s="25"/>
      <c r="Y13" s="25"/>
      <c r="Z13" s="25"/>
      <c r="AA13" s="25"/>
      <c r="AB13" s="25"/>
      <c r="AC13" s="25"/>
      <c r="AD13" s="25"/>
      <c r="AE13" s="25"/>
      <c r="AF13" s="25"/>
      <c r="AG13" s="25"/>
      <c r="AH13" s="25"/>
      <c r="AI13" s="25"/>
      <c r="AJ13" s="25"/>
      <c r="AK13" s="25"/>
    </row>
    <row r="14" spans="15:37" x14ac:dyDescent="0.25">
      <c r="O14" s="26"/>
      <c r="P14" s="27"/>
      <c r="Q14" s="27">
        <v>2000</v>
      </c>
      <c r="R14" s="27">
        <v>2001</v>
      </c>
      <c r="S14" s="27">
        <v>2002</v>
      </c>
      <c r="T14" s="27">
        <v>2003</v>
      </c>
      <c r="U14" s="27">
        <v>2004</v>
      </c>
      <c r="V14" s="27">
        <v>2005</v>
      </c>
      <c r="W14" s="27">
        <v>2006</v>
      </c>
      <c r="X14" s="27">
        <v>2007</v>
      </c>
      <c r="Y14" s="27">
        <v>2008</v>
      </c>
      <c r="Z14" s="27">
        <v>2009</v>
      </c>
      <c r="AA14" s="27">
        <v>2010</v>
      </c>
      <c r="AB14" s="27">
        <v>2011</v>
      </c>
      <c r="AC14" s="27">
        <v>2012</v>
      </c>
      <c r="AD14" s="27">
        <v>2013</v>
      </c>
      <c r="AE14" s="27">
        <v>2014</v>
      </c>
      <c r="AF14" s="27">
        <v>2015</v>
      </c>
      <c r="AG14" s="27">
        <v>2016</v>
      </c>
      <c r="AH14" s="27">
        <v>2017</v>
      </c>
      <c r="AI14" s="27">
        <v>2018</v>
      </c>
      <c r="AJ14" s="27">
        <v>2019</v>
      </c>
      <c r="AK14" s="27">
        <v>2020</v>
      </c>
    </row>
    <row r="15" spans="15:37" x14ac:dyDescent="0.25">
      <c r="O15" s="28" t="s">
        <v>94</v>
      </c>
      <c r="P15" s="29" t="s">
        <v>86</v>
      </c>
      <c r="Q15" s="29">
        <v>72.910036000000005</v>
      </c>
      <c r="R15" s="29">
        <v>109.110247</v>
      </c>
      <c r="S15" s="29">
        <v>118.40353100519999</v>
      </c>
      <c r="T15" s="29">
        <v>149.88732758360001</v>
      </c>
      <c r="U15" s="29">
        <v>188.22032426440001</v>
      </c>
      <c r="V15" s="29">
        <v>131.14229065469999</v>
      </c>
      <c r="W15" s="29">
        <v>161.83011181999998</v>
      </c>
      <c r="X15" s="29">
        <v>233.30518985</v>
      </c>
      <c r="Y15" s="29">
        <v>208.40995900999999</v>
      </c>
      <c r="Z15" s="29">
        <v>289.61965530000003</v>
      </c>
      <c r="AA15" s="29">
        <v>290.92445788999999</v>
      </c>
      <c r="AB15" s="29">
        <v>210.15477798930002</v>
      </c>
      <c r="AC15" s="29">
        <v>290.69355034739999</v>
      </c>
      <c r="AD15" s="29">
        <v>410.26098474999998</v>
      </c>
      <c r="AE15" s="29">
        <v>329.41743557000001</v>
      </c>
      <c r="AF15" s="29">
        <v>385.04199999999997</v>
      </c>
      <c r="AG15" s="29">
        <v>401.93400000000003</v>
      </c>
      <c r="AH15" s="29">
        <v>393.92899999999997</v>
      </c>
      <c r="AI15" s="29">
        <v>319.5</v>
      </c>
      <c r="AJ15" s="29">
        <v>360.04599999999999</v>
      </c>
      <c r="AK15" s="29">
        <v>339.8</v>
      </c>
    </row>
    <row r="16" spans="15:37" x14ac:dyDescent="0.25">
      <c r="O16" s="28" t="s">
        <v>95</v>
      </c>
      <c r="P16" s="29" t="s">
        <v>88</v>
      </c>
      <c r="Q16" s="29">
        <v>66.290965999999997</v>
      </c>
      <c r="R16" s="29">
        <v>69.168778000000003</v>
      </c>
      <c r="S16" s="29">
        <v>54.666370960000002</v>
      </c>
      <c r="T16" s="29">
        <v>74.318585330000005</v>
      </c>
      <c r="U16" s="29">
        <v>116.18971509000001</v>
      </c>
      <c r="V16" s="29">
        <v>114.17217457</v>
      </c>
      <c r="W16" s="29">
        <v>114.31705675000001</v>
      </c>
      <c r="X16" s="29">
        <v>150.5098686</v>
      </c>
      <c r="Y16" s="29">
        <v>182.46038066</v>
      </c>
      <c r="Z16" s="29">
        <v>211.21099818000002</v>
      </c>
      <c r="AA16" s="29">
        <v>243.25538308</v>
      </c>
      <c r="AB16" s="29">
        <v>245.24177114</v>
      </c>
      <c r="AC16" s="29">
        <v>330.16294305999998</v>
      </c>
      <c r="AD16" s="29">
        <v>390.96416416000005</v>
      </c>
      <c r="AE16" s="29">
        <v>296.75839437000002</v>
      </c>
      <c r="AF16" s="29">
        <v>292.47399999999999</v>
      </c>
      <c r="AG16" s="29">
        <v>303.22699999999998</v>
      </c>
      <c r="AH16" s="29">
        <v>340.12900000000002</v>
      </c>
      <c r="AI16" s="29">
        <v>327.2</v>
      </c>
      <c r="AJ16" s="29">
        <v>335.96699999999998</v>
      </c>
      <c r="AK16" s="29">
        <v>293.10000000000002</v>
      </c>
    </row>
    <row r="17" spans="15:37" x14ac:dyDescent="0.25">
      <c r="O17" s="30" t="s">
        <v>96</v>
      </c>
      <c r="P17" s="31" t="s">
        <v>90</v>
      </c>
      <c r="Q17" s="32">
        <f t="shared" ref="Q17:AE17" si="5">Q16/Q15</f>
        <v>0.90921592742047186</v>
      </c>
      <c r="R17" s="32">
        <f t="shared" si="5"/>
        <v>0.6339347577501131</v>
      </c>
      <c r="S17" s="32">
        <f t="shared" si="5"/>
        <v>0.46169544519410649</v>
      </c>
      <c r="T17" s="32">
        <f t="shared" si="5"/>
        <v>0.49582967771940983</v>
      </c>
      <c r="U17" s="32">
        <f t="shared" si="5"/>
        <v>0.61730695419897397</v>
      </c>
      <c r="V17" s="32">
        <f t="shared" si="5"/>
        <v>0.87059768439318619</v>
      </c>
      <c r="W17" s="32">
        <f t="shared" si="5"/>
        <v>0.70640164221818191</v>
      </c>
      <c r="X17" s="32">
        <f t="shared" si="5"/>
        <v>0.64512010511539852</v>
      </c>
      <c r="Y17" s="32">
        <f t="shared" si="5"/>
        <v>0.87548781990425484</v>
      </c>
      <c r="Z17" s="32">
        <f t="shared" si="5"/>
        <v>0.72927024915218175</v>
      </c>
      <c r="AA17" s="32">
        <f t="shared" si="5"/>
        <v>0.83614621075267626</v>
      </c>
      <c r="AB17" s="32">
        <f t="shared" si="5"/>
        <v>1.1669578654665964</v>
      </c>
      <c r="AC17" s="32">
        <f t="shared" si="5"/>
        <v>1.1357766371680114</v>
      </c>
      <c r="AD17" s="32">
        <f t="shared" si="5"/>
        <v>0.95296452427286304</v>
      </c>
      <c r="AE17" s="32">
        <f t="shared" si="5"/>
        <v>0.90085818880992397</v>
      </c>
      <c r="AF17" s="32">
        <v>0.75958986292404462</v>
      </c>
      <c r="AG17" s="32">
        <f>AG16/AG15</f>
        <v>0.7544198798807763</v>
      </c>
      <c r="AH17" s="32">
        <f>AH16/AH15</f>
        <v>0.8634271658090672</v>
      </c>
      <c r="AI17" s="32">
        <f>AI16/AI15</f>
        <v>1.0241001564945227</v>
      </c>
      <c r="AJ17" s="32">
        <f>AJ16/AJ15</f>
        <v>0.93312243435561004</v>
      </c>
      <c r="AK17" s="32">
        <f>AK16/AK15</f>
        <v>0.86256621542083578</v>
      </c>
    </row>
    <row r="18" spans="15:37" x14ac:dyDescent="0.25">
      <c r="O18" s="23" t="s">
        <v>97</v>
      </c>
      <c r="P18" s="24"/>
      <c r="Q18" s="25"/>
      <c r="R18" s="25"/>
      <c r="S18" s="25"/>
      <c r="T18" s="25"/>
      <c r="U18" s="25"/>
      <c r="V18" s="25"/>
      <c r="W18" s="25"/>
      <c r="X18" s="25"/>
      <c r="Y18" s="25"/>
      <c r="Z18" s="25"/>
      <c r="AA18" s="25"/>
      <c r="AB18" s="25"/>
      <c r="AC18" s="25"/>
      <c r="AD18" s="25"/>
      <c r="AE18" s="25"/>
      <c r="AF18" s="25"/>
      <c r="AG18" s="25"/>
      <c r="AH18" s="25"/>
      <c r="AI18" s="25"/>
      <c r="AJ18" s="25"/>
      <c r="AK18" s="25"/>
    </row>
    <row r="19" spans="15:37" x14ac:dyDescent="0.25">
      <c r="O19" s="26"/>
      <c r="P19" s="27"/>
      <c r="Q19" s="27">
        <v>2000</v>
      </c>
      <c r="R19" s="27">
        <v>2001</v>
      </c>
      <c r="S19" s="27">
        <v>2002</v>
      </c>
      <c r="T19" s="27">
        <v>2003</v>
      </c>
      <c r="U19" s="27">
        <v>2004</v>
      </c>
      <c r="V19" s="27">
        <v>2005</v>
      </c>
      <c r="W19" s="27">
        <v>2006</v>
      </c>
      <c r="X19" s="27">
        <v>2007</v>
      </c>
      <c r="Y19" s="27">
        <v>2008</v>
      </c>
      <c r="Z19" s="27">
        <v>2009</v>
      </c>
      <c r="AA19" s="27">
        <v>2010</v>
      </c>
      <c r="AB19" s="27">
        <v>2011</v>
      </c>
      <c r="AC19" s="27">
        <v>2012</v>
      </c>
      <c r="AD19" s="27">
        <v>2013</v>
      </c>
      <c r="AE19" s="27">
        <v>2014</v>
      </c>
      <c r="AF19" s="27">
        <v>2015</v>
      </c>
      <c r="AG19" s="27">
        <v>2016</v>
      </c>
      <c r="AH19" s="27">
        <v>2017</v>
      </c>
      <c r="AI19" s="27">
        <v>2018</v>
      </c>
      <c r="AJ19" s="27">
        <v>2019</v>
      </c>
      <c r="AK19" s="27">
        <v>2020</v>
      </c>
    </row>
    <row r="20" spans="15:37" x14ac:dyDescent="0.25">
      <c r="O20" s="28" t="s">
        <v>98</v>
      </c>
      <c r="P20" s="29" t="s">
        <v>86</v>
      </c>
      <c r="Q20" s="29">
        <v>39.981855000000003</v>
      </c>
      <c r="R20" s="29">
        <v>40.052982999999998</v>
      </c>
      <c r="S20" s="29">
        <v>49.388238392700003</v>
      </c>
      <c r="T20" s="29">
        <v>47.342706783399997</v>
      </c>
      <c r="U20" s="29">
        <v>42.646569212499998</v>
      </c>
      <c r="V20" s="29">
        <v>38.658926530000002</v>
      </c>
      <c r="W20" s="29">
        <v>47.957571909999999</v>
      </c>
      <c r="X20" s="29">
        <v>46.841828729999996</v>
      </c>
      <c r="Y20" s="29">
        <v>43.590714210000002</v>
      </c>
      <c r="Z20" s="29">
        <v>47.185891670000004</v>
      </c>
      <c r="AA20" s="29">
        <v>48.600438652000001</v>
      </c>
      <c r="AB20" s="29">
        <v>49.518246762000004</v>
      </c>
      <c r="AC20" s="29">
        <v>47.411845679999999</v>
      </c>
      <c r="AD20" s="29">
        <v>61.3923323</v>
      </c>
      <c r="AE20" s="29">
        <v>49.354199690000002</v>
      </c>
      <c r="AF20" s="29">
        <v>47.796999999999997</v>
      </c>
      <c r="AG20" s="29">
        <v>48.23</v>
      </c>
      <c r="AH20" s="29">
        <v>43.374000000000002</v>
      </c>
      <c r="AI20" s="29">
        <v>43.8</v>
      </c>
      <c r="AJ20" s="29">
        <v>41.093000000000004</v>
      </c>
      <c r="AK20" s="29">
        <v>37.700000000000003</v>
      </c>
    </row>
    <row r="21" spans="15:37" x14ac:dyDescent="0.25">
      <c r="O21" s="28" t="s">
        <v>99</v>
      </c>
      <c r="P21" s="29" t="s">
        <v>88</v>
      </c>
      <c r="Q21" s="29">
        <v>64.322484000000003</v>
      </c>
      <c r="R21" s="29">
        <v>61.564771999999998</v>
      </c>
      <c r="S21" s="29">
        <v>70.012456389999997</v>
      </c>
      <c r="T21" s="29">
        <v>65.760063479999999</v>
      </c>
      <c r="U21" s="29">
        <v>63.218226420000001</v>
      </c>
      <c r="V21" s="29">
        <v>58.501507850000003</v>
      </c>
      <c r="W21" s="29">
        <v>66.993644709999998</v>
      </c>
      <c r="X21" s="29">
        <v>78.070875520000001</v>
      </c>
      <c r="Y21" s="29">
        <v>78.936040340000005</v>
      </c>
      <c r="Z21" s="29">
        <v>82.32576641</v>
      </c>
      <c r="AA21" s="29">
        <v>90.073937659999999</v>
      </c>
      <c r="AB21" s="29">
        <v>98.660379769999992</v>
      </c>
      <c r="AC21" s="29">
        <v>93.425791289999992</v>
      </c>
      <c r="AD21" s="29">
        <v>98.948317870000011</v>
      </c>
      <c r="AE21" s="29">
        <v>98.224757839999995</v>
      </c>
      <c r="AF21" s="29">
        <v>89.888999999999996</v>
      </c>
      <c r="AG21" s="29">
        <v>92.328000000000003</v>
      </c>
      <c r="AH21" s="29">
        <v>87.179000000000002</v>
      </c>
      <c r="AI21" s="29">
        <v>90.2</v>
      </c>
      <c r="AJ21" s="29">
        <v>87.796000000000006</v>
      </c>
      <c r="AK21" s="29">
        <v>79.8</v>
      </c>
    </row>
    <row r="22" spans="15:37" x14ac:dyDescent="0.25">
      <c r="O22" s="30" t="s">
        <v>100</v>
      </c>
      <c r="P22" s="31" t="s">
        <v>90</v>
      </c>
      <c r="Q22" s="32">
        <f t="shared" ref="Q22:AE22" si="6">Q21/Q20</f>
        <v>1.6087918882202938</v>
      </c>
      <c r="R22" s="32">
        <f t="shared" si="6"/>
        <v>1.53708331786424</v>
      </c>
      <c r="S22" s="32">
        <f t="shared" si="6"/>
        <v>1.4175937160040197</v>
      </c>
      <c r="T22" s="32">
        <f t="shared" si="6"/>
        <v>1.3890220468563865</v>
      </c>
      <c r="U22" s="32">
        <f t="shared" si="6"/>
        <v>1.4823754310691495</v>
      </c>
      <c r="V22" s="32">
        <f t="shared" si="6"/>
        <v>1.5132729514515053</v>
      </c>
      <c r="W22" s="32">
        <f t="shared" si="6"/>
        <v>1.3969357088328871</v>
      </c>
      <c r="X22" s="32">
        <f t="shared" si="6"/>
        <v>1.6666914515657938</v>
      </c>
      <c r="Y22" s="32">
        <f t="shared" si="6"/>
        <v>1.810845308928009</v>
      </c>
      <c r="Z22" s="32">
        <f t="shared" si="6"/>
        <v>1.7447114698129429</v>
      </c>
      <c r="AA22" s="32">
        <f t="shared" si="6"/>
        <v>1.8533564749274807</v>
      </c>
      <c r="AB22" s="32">
        <f t="shared" si="6"/>
        <v>1.992404542192139</v>
      </c>
      <c r="AC22" s="32">
        <f t="shared" si="6"/>
        <v>1.9705158057031791</v>
      </c>
      <c r="AD22" s="32">
        <f t="shared" si="6"/>
        <v>1.6117373972123878</v>
      </c>
      <c r="AE22" s="32">
        <f t="shared" si="6"/>
        <v>1.9902006000900061</v>
      </c>
      <c r="AF22" s="32">
        <v>1.8806410444170136</v>
      </c>
      <c r="AG22" s="32">
        <f>AG21/AG20</f>
        <v>1.9143271822517107</v>
      </c>
      <c r="AH22" s="32">
        <f>AH21/AH20</f>
        <v>2.0099368285147783</v>
      </c>
      <c r="AI22" s="32">
        <f>AI21/AI20</f>
        <v>2.0593607305936077</v>
      </c>
      <c r="AJ22" s="32">
        <f>AJ21/AJ20</f>
        <v>2.1365196018786654</v>
      </c>
      <c r="AK22" s="32">
        <f>AK21/AK20</f>
        <v>2.1167108753315649</v>
      </c>
    </row>
    <row r="23" spans="15:37" x14ac:dyDescent="0.25">
      <c r="O23" s="23" t="s">
        <v>101</v>
      </c>
      <c r="P23" s="24"/>
      <c r="Q23" s="25"/>
      <c r="R23" s="25"/>
      <c r="S23" s="25"/>
      <c r="T23" s="25"/>
      <c r="U23" s="25"/>
      <c r="V23" s="25"/>
      <c r="W23" s="25"/>
      <c r="X23" s="25"/>
      <c r="Y23" s="25"/>
      <c r="Z23" s="25"/>
      <c r="AA23" s="25"/>
      <c r="AB23" s="25"/>
      <c r="AC23" s="25"/>
      <c r="AD23" s="25"/>
      <c r="AE23" s="25"/>
      <c r="AF23" s="25"/>
      <c r="AG23" s="25"/>
      <c r="AH23" s="25"/>
      <c r="AI23" s="25"/>
      <c r="AJ23" s="25"/>
      <c r="AK23" s="25"/>
    </row>
    <row r="24" spans="15:37" x14ac:dyDescent="0.25">
      <c r="O24" s="26"/>
      <c r="P24" s="27"/>
      <c r="Q24" s="27">
        <v>2000</v>
      </c>
      <c r="R24" s="27">
        <v>2001</v>
      </c>
      <c r="S24" s="27">
        <v>2002</v>
      </c>
      <c r="T24" s="27">
        <v>2003</v>
      </c>
      <c r="U24" s="27">
        <v>2004</v>
      </c>
      <c r="V24" s="27">
        <v>2005</v>
      </c>
      <c r="W24" s="27">
        <v>2006</v>
      </c>
      <c r="X24" s="27">
        <v>2007</v>
      </c>
      <c r="Y24" s="27">
        <v>2008</v>
      </c>
      <c r="Z24" s="27">
        <v>2009</v>
      </c>
      <c r="AA24" s="27">
        <v>2010</v>
      </c>
      <c r="AB24" s="27">
        <v>2011</v>
      </c>
      <c r="AC24" s="27">
        <v>2012</v>
      </c>
      <c r="AD24" s="27">
        <v>2013</v>
      </c>
      <c r="AE24" s="27">
        <v>2014</v>
      </c>
      <c r="AF24" s="27">
        <v>2015</v>
      </c>
      <c r="AG24" s="27">
        <v>2016</v>
      </c>
      <c r="AH24" s="27">
        <v>2017</v>
      </c>
      <c r="AI24" s="27">
        <v>2018</v>
      </c>
      <c r="AJ24" s="27">
        <v>2019</v>
      </c>
      <c r="AK24" s="27">
        <v>2020</v>
      </c>
    </row>
    <row r="25" spans="15:37" x14ac:dyDescent="0.25">
      <c r="O25" s="28" t="s">
        <v>102</v>
      </c>
      <c r="P25" s="29" t="s">
        <v>86</v>
      </c>
      <c r="Q25" s="29">
        <v>1.4779500000000001</v>
      </c>
      <c r="R25" s="29">
        <v>1.2912380000000001</v>
      </c>
      <c r="S25" s="29">
        <v>0.78024550000000004</v>
      </c>
      <c r="T25" s="29">
        <v>0.79339510000000002</v>
      </c>
      <c r="U25" s="29">
        <v>1.1323433000000001</v>
      </c>
      <c r="V25" s="29">
        <v>1.3746780000000001</v>
      </c>
      <c r="W25" s="29">
        <v>1.5564555</v>
      </c>
      <c r="X25" s="29">
        <v>1.9405427</v>
      </c>
      <c r="Y25" s="29">
        <v>2.7278942499999999</v>
      </c>
      <c r="Z25" s="29">
        <v>2.4381650000000001</v>
      </c>
      <c r="AA25" s="29">
        <v>3.3065371800000003</v>
      </c>
      <c r="AB25" s="29">
        <v>3.7969488</v>
      </c>
      <c r="AC25" s="29">
        <v>4.0014485999999998</v>
      </c>
      <c r="AD25" s="29">
        <v>3.4850324800000001</v>
      </c>
      <c r="AE25" s="29">
        <v>4.0899954695999998</v>
      </c>
      <c r="AF25" s="29">
        <v>4.3470000000000004</v>
      </c>
      <c r="AG25" s="29">
        <v>5.0970000000000004</v>
      </c>
      <c r="AH25" s="29">
        <v>5.444</v>
      </c>
      <c r="AI25" s="29">
        <v>4.5999999999999996</v>
      </c>
      <c r="AJ25" s="29">
        <v>4.6079999999999997</v>
      </c>
      <c r="AK25" s="29">
        <v>3.5</v>
      </c>
    </row>
    <row r="26" spans="15:37" x14ac:dyDescent="0.25">
      <c r="O26" s="28" t="s">
        <v>103</v>
      </c>
      <c r="P26" s="29" t="s">
        <v>88</v>
      </c>
      <c r="Q26" s="29">
        <v>3.6506919999999998</v>
      </c>
      <c r="R26" s="29">
        <v>3.1876060000000002</v>
      </c>
      <c r="S26" s="29">
        <v>2.0284767399999999</v>
      </c>
      <c r="T26" s="29">
        <v>2.0935631699999999</v>
      </c>
      <c r="U26" s="29">
        <v>3.0063805000000001</v>
      </c>
      <c r="V26" s="29">
        <v>3.7762350599999999</v>
      </c>
      <c r="W26" s="29">
        <v>4.5938774800000006</v>
      </c>
      <c r="X26" s="29">
        <v>5.7537796200000004</v>
      </c>
      <c r="Y26" s="29">
        <v>9.8845079600000005</v>
      </c>
      <c r="Z26" s="29">
        <v>9.5663100600000011</v>
      </c>
      <c r="AA26" s="29">
        <v>12.871086029999999</v>
      </c>
      <c r="AB26" s="29">
        <v>14.653130470000001</v>
      </c>
      <c r="AC26" s="29">
        <v>15.92671947</v>
      </c>
      <c r="AD26" s="29">
        <v>14.577530269999999</v>
      </c>
      <c r="AE26" s="29">
        <v>17.259489590000001</v>
      </c>
      <c r="AF26" s="29">
        <v>17.762</v>
      </c>
      <c r="AG26" s="29">
        <v>20.472999999999999</v>
      </c>
      <c r="AH26" s="29">
        <v>21.908999999999999</v>
      </c>
      <c r="AI26" s="29">
        <f>19.2</f>
        <v>19.2</v>
      </c>
      <c r="AJ26" s="29">
        <v>18.536999999999999</v>
      </c>
      <c r="AK26" s="29">
        <v>14.7</v>
      </c>
    </row>
    <row r="27" spans="15:37" x14ac:dyDescent="0.25">
      <c r="O27" s="30" t="s">
        <v>104</v>
      </c>
      <c r="P27" s="31" t="s">
        <v>90</v>
      </c>
      <c r="Q27" s="32">
        <f t="shared" ref="Q27:AE27" si="7">Q26/Q25</f>
        <v>2.470105213302209</v>
      </c>
      <c r="R27" s="32">
        <f t="shared" si="7"/>
        <v>2.4686432710313668</v>
      </c>
      <c r="S27" s="32">
        <f t="shared" si="7"/>
        <v>2.5997929369666339</v>
      </c>
      <c r="T27" s="32">
        <f t="shared" si="7"/>
        <v>2.638739727532978</v>
      </c>
      <c r="U27" s="32">
        <f t="shared" si="7"/>
        <v>2.6550079821199102</v>
      </c>
      <c r="V27" s="32">
        <f t="shared" si="7"/>
        <v>2.7469960674427027</v>
      </c>
      <c r="W27" s="32">
        <f t="shared" si="7"/>
        <v>2.951499403612889</v>
      </c>
      <c r="X27" s="32">
        <f t="shared" si="7"/>
        <v>2.9650363375152735</v>
      </c>
      <c r="Y27" s="32">
        <f t="shared" si="7"/>
        <v>3.6234938212872443</v>
      </c>
      <c r="Z27" s="32">
        <f t="shared" si="7"/>
        <v>3.923569594346568</v>
      </c>
      <c r="AA27" s="32">
        <f t="shared" si="7"/>
        <v>3.8926179653603645</v>
      </c>
      <c r="AB27" s="32">
        <f t="shared" si="7"/>
        <v>3.8591856887825298</v>
      </c>
      <c r="AC27" s="32">
        <f t="shared" si="7"/>
        <v>3.9802384241546926</v>
      </c>
      <c r="AD27" s="32">
        <f t="shared" si="7"/>
        <v>4.1828965307089474</v>
      </c>
      <c r="AE27" s="32">
        <f t="shared" si="7"/>
        <v>4.2199287794536291</v>
      </c>
      <c r="AF27" s="32">
        <v>4.086036346905912</v>
      </c>
      <c r="AG27" s="32">
        <f>AG26/AG25</f>
        <v>4.0166764763586418</v>
      </c>
      <c r="AH27" s="32">
        <f>AH26/AH25</f>
        <v>4.0244305657604702</v>
      </c>
      <c r="AI27" s="32">
        <f>AI26/AI25</f>
        <v>4.1739130434782608</v>
      </c>
      <c r="AJ27" s="32">
        <f>AJ26/AJ25</f>
        <v>4.022786458333333</v>
      </c>
      <c r="AK27" s="32">
        <f>AK26/AK25</f>
        <v>4.2</v>
      </c>
    </row>
    <row r="28" spans="15:37" x14ac:dyDescent="0.25">
      <c r="O28" s="23" t="s">
        <v>105</v>
      </c>
      <c r="P28" s="24"/>
      <c r="Q28" s="25"/>
      <c r="R28" s="25"/>
      <c r="S28" s="25"/>
      <c r="T28" s="25"/>
      <c r="U28" s="25"/>
      <c r="V28" s="25"/>
      <c r="W28" s="25"/>
      <c r="X28" s="25"/>
      <c r="Y28" s="25"/>
      <c r="Z28" s="25"/>
      <c r="AA28" s="25"/>
      <c r="AB28" s="25"/>
      <c r="AC28" s="25"/>
      <c r="AD28" s="25"/>
      <c r="AE28" s="25"/>
      <c r="AF28" s="25"/>
      <c r="AG28" s="25"/>
      <c r="AH28" s="25"/>
      <c r="AI28" s="25"/>
      <c r="AJ28" s="25"/>
      <c r="AK28" s="25"/>
    </row>
    <row r="29" spans="15:37" x14ac:dyDescent="0.25">
      <c r="O29" s="26"/>
      <c r="P29" s="27"/>
      <c r="Q29" s="27">
        <v>2000</v>
      </c>
      <c r="R29" s="27">
        <v>2001</v>
      </c>
      <c r="S29" s="27">
        <v>2002</v>
      </c>
      <c r="T29" s="27">
        <v>2003</v>
      </c>
      <c r="U29" s="27">
        <v>2004</v>
      </c>
      <c r="V29" s="27">
        <v>2005</v>
      </c>
      <c r="W29" s="27">
        <v>2006</v>
      </c>
      <c r="X29" s="27">
        <v>2007</v>
      </c>
      <c r="Y29" s="27">
        <v>2008</v>
      </c>
      <c r="Z29" s="27">
        <v>2009</v>
      </c>
      <c r="AA29" s="27">
        <v>2010</v>
      </c>
      <c r="AB29" s="27">
        <v>2011</v>
      </c>
      <c r="AC29" s="27">
        <v>2012</v>
      </c>
      <c r="AD29" s="27">
        <v>2013</v>
      </c>
      <c r="AE29" s="27">
        <v>2014</v>
      </c>
      <c r="AF29" s="27">
        <v>2015</v>
      </c>
      <c r="AG29" s="27">
        <v>2016</v>
      </c>
      <c r="AH29" s="27">
        <v>2017</v>
      </c>
      <c r="AI29" s="27">
        <v>2018</v>
      </c>
      <c r="AJ29" s="27">
        <v>2019</v>
      </c>
      <c r="AK29" s="27">
        <v>2020</v>
      </c>
    </row>
    <row r="30" spans="15:37" x14ac:dyDescent="0.25">
      <c r="O30" s="28" t="s">
        <v>106</v>
      </c>
      <c r="P30" s="29" t="s">
        <v>86</v>
      </c>
      <c r="Q30" s="29"/>
      <c r="R30" s="29"/>
      <c r="S30" s="29"/>
      <c r="T30" s="29"/>
      <c r="U30" s="29"/>
      <c r="V30" s="29"/>
      <c r="W30" s="29"/>
      <c r="X30" s="29"/>
      <c r="Y30" s="29"/>
      <c r="Z30" s="29"/>
      <c r="AA30" s="29"/>
      <c r="AB30" s="29"/>
      <c r="AC30" s="29"/>
      <c r="AD30" s="29"/>
      <c r="AE30" s="29"/>
      <c r="AF30" s="29"/>
      <c r="AG30" s="29"/>
      <c r="AH30" s="29">
        <v>19.600000000000001</v>
      </c>
      <c r="AI30" s="29">
        <v>20.100000000000001</v>
      </c>
      <c r="AJ30" s="29">
        <v>18.007000000000001</v>
      </c>
      <c r="AK30" s="29">
        <v>22.4</v>
      </c>
    </row>
    <row r="31" spans="15:37" x14ac:dyDescent="0.25">
      <c r="O31" s="28" t="s">
        <v>107</v>
      </c>
      <c r="P31" s="29" t="s">
        <v>88</v>
      </c>
      <c r="Q31" s="29"/>
      <c r="R31" s="29"/>
      <c r="S31" s="29"/>
      <c r="T31" s="29"/>
      <c r="U31" s="29"/>
      <c r="V31" s="29"/>
      <c r="W31" s="29"/>
      <c r="X31" s="29"/>
      <c r="Y31" s="29"/>
      <c r="Z31" s="29"/>
      <c r="AA31" s="29"/>
      <c r="AB31" s="29"/>
      <c r="AC31" s="29"/>
      <c r="AD31" s="29"/>
      <c r="AE31" s="29"/>
      <c r="AF31" s="29"/>
      <c r="AG31" s="29"/>
      <c r="AH31" s="29">
        <v>36.9</v>
      </c>
      <c r="AI31" s="29">
        <v>39.700000000000003</v>
      </c>
      <c r="AJ31" s="29">
        <v>33.814999999999998</v>
      </c>
      <c r="AK31" s="29">
        <v>41.5</v>
      </c>
    </row>
    <row r="32" spans="15:37" x14ac:dyDescent="0.25">
      <c r="O32" s="30" t="s">
        <v>108</v>
      </c>
      <c r="P32" s="31" t="s">
        <v>90</v>
      </c>
      <c r="Q32" s="32"/>
      <c r="R32" s="32"/>
      <c r="S32" s="32"/>
      <c r="T32" s="32"/>
      <c r="U32" s="32"/>
      <c r="V32" s="32"/>
      <c r="W32" s="32"/>
      <c r="X32" s="32"/>
      <c r="Y32" s="32"/>
      <c r="Z32" s="32"/>
      <c r="AA32" s="32"/>
      <c r="AB32" s="32"/>
      <c r="AC32" s="32"/>
      <c r="AD32" s="32"/>
      <c r="AE32" s="32"/>
      <c r="AF32" s="32"/>
      <c r="AG32" s="32"/>
      <c r="AH32" s="32">
        <f>AH31/AH30</f>
        <v>1.8826530612244896</v>
      </c>
      <c r="AI32" s="32">
        <f>AI31/AI30</f>
        <v>1.9751243781094527</v>
      </c>
      <c r="AJ32" s="32">
        <f>AJ31/AJ30</f>
        <v>1.8778808241239515</v>
      </c>
      <c r="AK32" s="32">
        <f>AK31/AK30</f>
        <v>1.8526785714285716</v>
      </c>
    </row>
  </sheetData>
  <phoneticPr fontId="60" type="noConversion"/>
  <pageMargins left="0.7" right="0.7" top="0.75" bottom="0.75" header="0.3" footer="0.3"/>
  <pageSetup paperSize="126" scale="45"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273" t="s">
        <v>109</v>
      </c>
      <c r="B1" s="274"/>
      <c r="C1" s="274"/>
      <c r="D1" s="274"/>
      <c r="E1" s="274"/>
      <c r="F1" s="274"/>
      <c r="G1" s="274"/>
      <c r="H1" s="274"/>
      <c r="I1" s="274"/>
      <c r="J1" s="274"/>
    </row>
    <row r="2" spans="1:10" x14ac:dyDescent="0.25">
      <c r="A2" s="177"/>
      <c r="B2" s="178" t="s">
        <v>110</v>
      </c>
      <c r="C2" s="178" t="s">
        <v>111</v>
      </c>
      <c r="D2" s="178" t="s">
        <v>112</v>
      </c>
      <c r="E2" s="178" t="s">
        <v>110</v>
      </c>
      <c r="F2" s="178" t="s">
        <v>111</v>
      </c>
      <c r="G2" s="178" t="s">
        <v>112</v>
      </c>
      <c r="H2" s="178" t="s">
        <v>110</v>
      </c>
      <c r="I2" s="178" t="s">
        <v>111</v>
      </c>
      <c r="J2" s="178" t="s">
        <v>112</v>
      </c>
    </row>
    <row r="3" spans="1:10" x14ac:dyDescent="0.25">
      <c r="A3" s="177"/>
      <c r="B3" s="178" t="s">
        <v>113</v>
      </c>
      <c r="C3" s="178" t="s">
        <v>114</v>
      </c>
      <c r="D3" s="178" t="s">
        <v>113</v>
      </c>
      <c r="E3" s="178" t="s">
        <v>115</v>
      </c>
      <c r="F3" s="178" t="s">
        <v>116</v>
      </c>
      <c r="G3" s="178" t="s">
        <v>115</v>
      </c>
      <c r="H3" s="178" t="s">
        <v>117</v>
      </c>
      <c r="I3" s="178" t="s">
        <v>118</v>
      </c>
      <c r="J3" s="178" t="s">
        <v>117</v>
      </c>
    </row>
    <row r="4" spans="1:10" x14ac:dyDescent="0.25">
      <c r="A4" s="177" t="s">
        <v>119</v>
      </c>
      <c r="B4" s="179">
        <v>235.29123353999992</v>
      </c>
      <c r="C4" s="179">
        <v>13.23848180888889</v>
      </c>
      <c r="D4" s="180">
        <f>B4/(SUM($B$4:$B$9))</f>
        <v>0.15603556807738458</v>
      </c>
      <c r="E4" s="179">
        <v>213.44108900000001</v>
      </c>
      <c r="F4" s="179">
        <v>12.419422000000001</v>
      </c>
      <c r="G4" s="180">
        <f>E4/SUM($E$4:$E$9)</f>
        <v>0.14771120305668284</v>
      </c>
      <c r="H4" s="179">
        <v>243.245497</v>
      </c>
      <c r="I4" s="179">
        <v>14.622400000000001</v>
      </c>
      <c r="J4" s="180">
        <f>H4/SUM($H$4:$H$9)</f>
        <v>0.17449545294702834</v>
      </c>
    </row>
    <row r="5" spans="1:10" x14ac:dyDescent="0.25">
      <c r="A5" s="177" t="s">
        <v>120</v>
      </c>
      <c r="B5" s="179">
        <v>527.40607547999969</v>
      </c>
      <c r="C5" s="179">
        <v>22.187995882222221</v>
      </c>
      <c r="D5" s="180">
        <f t="shared" ref="D5:D9" si="0">B5/(SUM($B$4:$B$9))</f>
        <v>0.34975424012554884</v>
      </c>
      <c r="E5" s="179">
        <v>517.40012100000001</v>
      </c>
      <c r="F5" s="179">
        <v>22.222055000000001</v>
      </c>
      <c r="G5" s="180">
        <f t="shared" ref="G5:G9" si="1">E5/SUM($E$4:$E$9)</f>
        <v>0.35806505060786709</v>
      </c>
      <c r="H5" s="179">
        <v>516.70932500000004</v>
      </c>
      <c r="I5" s="179">
        <v>22.027394999999999</v>
      </c>
      <c r="J5" s="180">
        <f t="shared" ref="J5:J9" si="2">H5/SUM($H$4:$H$9)</f>
        <v>0.3706684350577239</v>
      </c>
    </row>
    <row r="6" spans="1:10" x14ac:dyDescent="0.25">
      <c r="A6" s="177" t="s">
        <v>121</v>
      </c>
      <c r="B6" s="179">
        <v>303.35164530999998</v>
      </c>
      <c r="C6" s="179">
        <v>8.6860669644444428</v>
      </c>
      <c r="D6" s="180">
        <f t="shared" si="0"/>
        <v>0.20117046262630234</v>
      </c>
      <c r="E6" s="179">
        <v>281.08668599999999</v>
      </c>
      <c r="F6" s="179">
        <v>8.2078319999999998</v>
      </c>
      <c r="G6" s="180">
        <f t="shared" si="1"/>
        <v>0.19452511579097145</v>
      </c>
      <c r="H6" s="179">
        <v>250.59459200000001</v>
      </c>
      <c r="I6" s="179">
        <v>7.3115259999999997</v>
      </c>
      <c r="J6" s="180">
        <f t="shared" si="2"/>
        <v>0.17976742581637908</v>
      </c>
    </row>
    <row r="7" spans="1:10" x14ac:dyDescent="0.25">
      <c r="A7" s="177" t="s">
        <v>122</v>
      </c>
      <c r="B7" s="179">
        <v>210.33013243000008</v>
      </c>
      <c r="C7" s="179">
        <v>4.5181583822222233</v>
      </c>
      <c r="D7" s="180">
        <f t="shared" si="0"/>
        <v>0.13948238191342266</v>
      </c>
      <c r="E7" s="179">
        <v>204.20909800000001</v>
      </c>
      <c r="F7" s="179">
        <v>4.4205009999999998</v>
      </c>
      <c r="G7" s="180">
        <f t="shared" si="1"/>
        <v>0.14132223407415265</v>
      </c>
      <c r="H7" s="179">
        <v>177.58604800000001</v>
      </c>
      <c r="I7" s="179">
        <v>3.835998</v>
      </c>
      <c r="J7" s="180">
        <f t="shared" si="2"/>
        <v>0.12739375760297308</v>
      </c>
    </row>
    <row r="8" spans="1:10" x14ac:dyDescent="0.25">
      <c r="A8" s="177" t="s">
        <v>123</v>
      </c>
      <c r="B8" s="179">
        <v>126.51553557000008</v>
      </c>
      <c r="C8" s="179">
        <v>1.6813224044444444</v>
      </c>
      <c r="D8" s="180">
        <f t="shared" si="0"/>
        <v>8.3899953118837842E-2</v>
      </c>
      <c r="E8" s="179">
        <v>120.66380599999999</v>
      </c>
      <c r="F8" s="179">
        <v>1.6102890000000001</v>
      </c>
      <c r="G8" s="180">
        <f t="shared" si="1"/>
        <v>8.3504989752269221E-2</v>
      </c>
      <c r="H8" s="179">
        <v>101.86844000000001</v>
      </c>
      <c r="I8" s="179">
        <v>1.349445</v>
      </c>
      <c r="J8" s="180">
        <f t="shared" si="2"/>
        <v>7.3076705624717811E-2</v>
      </c>
    </row>
    <row r="9" spans="1:10" x14ac:dyDescent="0.25">
      <c r="A9" s="177" t="s">
        <v>124</v>
      </c>
      <c r="B9" s="179">
        <v>105.03870619999999</v>
      </c>
      <c r="C9" s="179">
        <v>0.42508647111111103</v>
      </c>
      <c r="D9" s="180">
        <f t="shared" si="0"/>
        <v>6.9657394138503706E-2</v>
      </c>
      <c r="E9" s="179">
        <v>108.188372</v>
      </c>
      <c r="F9" s="179">
        <v>0.45341700000000001</v>
      </c>
      <c r="G9" s="180">
        <f t="shared" si="1"/>
        <v>7.4871406718056713E-2</v>
      </c>
      <c r="H9" s="179">
        <v>103.989425</v>
      </c>
      <c r="I9" s="179">
        <v>0.40153899999999998</v>
      </c>
      <c r="J9" s="180">
        <f t="shared" si="2"/>
        <v>7.4598222951177726E-2</v>
      </c>
    </row>
    <row r="10" spans="1:10" x14ac:dyDescent="0.25">
      <c r="A10" s="278" t="s">
        <v>125</v>
      </c>
      <c r="B10" s="278"/>
      <c r="C10" s="278"/>
      <c r="D10" s="278"/>
      <c r="E10" s="278"/>
      <c r="F10" s="278"/>
      <c r="G10" s="278"/>
      <c r="H10" s="278"/>
      <c r="I10" s="278"/>
      <c r="J10" s="278"/>
    </row>
    <row r="11" spans="1:10" x14ac:dyDescent="0.25">
      <c r="A11" s="278" t="s">
        <v>126</v>
      </c>
      <c r="B11" s="278"/>
      <c r="C11" s="278"/>
      <c r="D11" s="278"/>
      <c r="E11" s="278"/>
      <c r="F11" s="278"/>
      <c r="G11" s="278"/>
      <c r="H11" s="278"/>
      <c r="I11" s="278"/>
      <c r="J11" s="278"/>
    </row>
    <row r="29" spans="1:13" ht="30" customHeight="1" x14ac:dyDescent="0.25">
      <c r="A29" s="273" t="s">
        <v>127</v>
      </c>
      <c r="B29" s="274"/>
      <c r="C29" s="274"/>
      <c r="D29" s="274"/>
      <c r="E29" s="274"/>
      <c r="F29" s="274"/>
      <c r="G29" s="274"/>
      <c r="H29" s="274"/>
      <c r="I29" s="274"/>
      <c r="J29" s="274"/>
      <c r="K29" s="36"/>
      <c r="L29" s="36"/>
      <c r="M29" s="36"/>
    </row>
    <row r="30" spans="1:13" x14ac:dyDescent="0.25">
      <c r="A30" s="177"/>
      <c r="B30" s="178" t="s">
        <v>110</v>
      </c>
      <c r="C30" s="178" t="s">
        <v>86</v>
      </c>
      <c r="D30" s="178" t="s">
        <v>112</v>
      </c>
      <c r="E30" s="178" t="s">
        <v>110</v>
      </c>
      <c r="F30" s="178" t="s">
        <v>86</v>
      </c>
      <c r="G30" s="178" t="s">
        <v>112</v>
      </c>
      <c r="H30" s="178" t="s">
        <v>110</v>
      </c>
      <c r="I30" s="178" t="s">
        <v>86</v>
      </c>
      <c r="J30" s="178" t="s">
        <v>112</v>
      </c>
      <c r="K30" s="36"/>
      <c r="L30" s="36"/>
      <c r="M30" s="36"/>
    </row>
    <row r="31" spans="1:13" x14ac:dyDescent="0.25">
      <c r="A31" s="177"/>
      <c r="B31" s="178" t="s">
        <v>113</v>
      </c>
      <c r="C31" s="178" t="s">
        <v>114</v>
      </c>
      <c r="D31" s="178" t="s">
        <v>113</v>
      </c>
      <c r="E31" s="178" t="s">
        <v>115</v>
      </c>
      <c r="F31" s="178" t="s">
        <v>116</v>
      </c>
      <c r="G31" s="178" t="s">
        <v>115</v>
      </c>
      <c r="H31" s="178" t="s">
        <v>117</v>
      </c>
      <c r="I31" s="178" t="s">
        <v>118</v>
      </c>
      <c r="J31" s="178" t="s">
        <v>117</v>
      </c>
      <c r="K31" s="36"/>
      <c r="L31" s="36"/>
      <c r="M31" s="36"/>
    </row>
    <row r="32" spans="1:13" x14ac:dyDescent="0.25">
      <c r="A32" s="177" t="s">
        <v>128</v>
      </c>
      <c r="B32" s="179">
        <v>74.585945950000038</v>
      </c>
      <c r="C32" s="179">
        <v>99.618221000000005</v>
      </c>
      <c r="D32" s="180">
        <f>B32/(SUM($B$32:$B$37))</f>
        <v>0.20822235918178392</v>
      </c>
      <c r="E32" s="179">
        <v>87.236891999999997</v>
      </c>
      <c r="F32" s="179">
        <v>140.716948</v>
      </c>
      <c r="G32" s="180">
        <f>E32/SUM($E$32:$E$37)</f>
        <v>0.24056456923509656</v>
      </c>
      <c r="H32" s="179">
        <v>135.076401</v>
      </c>
      <c r="I32" s="179">
        <v>200.890736</v>
      </c>
      <c r="J32" s="180">
        <f>H32/(SUM($H$32:$H$37))</f>
        <v>0.46049424458222327</v>
      </c>
      <c r="K32" s="36"/>
      <c r="L32" s="36"/>
      <c r="M32" s="33"/>
    </row>
    <row r="33" spans="1:13" x14ac:dyDescent="0.25">
      <c r="A33" s="177" t="s">
        <v>129</v>
      </c>
      <c r="B33" s="179">
        <v>85.707667139999998</v>
      </c>
      <c r="C33" s="179">
        <v>95.318815999999998</v>
      </c>
      <c r="D33" s="180">
        <f t="shared" ref="D33:D37" si="3">B33/(SUM($B$32:$B$37))</f>
        <v>0.23927098362232208</v>
      </c>
      <c r="E33" s="179">
        <v>76.575999999999993</v>
      </c>
      <c r="F33" s="179">
        <v>86.941073000000003</v>
      </c>
      <c r="G33" s="180">
        <f t="shared" ref="G33:G37" si="4">E33/SUM($E$32:$E$37)</f>
        <v>0.2111660792975838</v>
      </c>
      <c r="H33" s="179">
        <v>83.787846000000002</v>
      </c>
      <c r="I33" s="179">
        <v>96.573428000000007</v>
      </c>
      <c r="J33" s="180">
        <f t="shared" ref="J33:J37" si="5">H33/(SUM($H$32:$H$37))</f>
        <v>0.28564442466113427</v>
      </c>
      <c r="K33" s="36"/>
      <c r="L33" s="36"/>
      <c r="M33" s="33"/>
    </row>
    <row r="34" spans="1:13" x14ac:dyDescent="0.25">
      <c r="A34" s="177" t="s">
        <v>130</v>
      </c>
      <c r="B34" s="179">
        <v>157.57347421999998</v>
      </c>
      <c r="C34" s="179">
        <v>139.8292386</v>
      </c>
      <c r="D34" s="180">
        <f t="shared" si="3"/>
        <v>0.43989950289768209</v>
      </c>
      <c r="E34" s="179">
        <v>121.524142</v>
      </c>
      <c r="F34" s="179">
        <v>109.39868300000001</v>
      </c>
      <c r="G34" s="180">
        <f t="shared" si="4"/>
        <v>0.33511513537064924</v>
      </c>
      <c r="H34" s="179">
        <v>28.767187</v>
      </c>
      <c r="I34" s="179">
        <v>23.634761999999998</v>
      </c>
      <c r="J34" s="180">
        <f t="shared" si="5"/>
        <v>9.8071342945542012E-2</v>
      </c>
      <c r="K34" s="36"/>
      <c r="L34" s="36"/>
      <c r="M34" s="33"/>
    </row>
    <row r="35" spans="1:13" x14ac:dyDescent="0.25">
      <c r="A35" s="177" t="s">
        <v>131</v>
      </c>
      <c r="B35" s="179">
        <v>35.111726320000002</v>
      </c>
      <c r="C35" s="179">
        <v>19.646652</v>
      </c>
      <c r="D35" s="180">
        <f t="shared" si="3"/>
        <v>9.8021770672408193E-2</v>
      </c>
      <c r="E35" s="179">
        <v>62.097760999999998</v>
      </c>
      <c r="F35" s="179">
        <v>40.163291999999998</v>
      </c>
      <c r="G35" s="180">
        <f t="shared" si="4"/>
        <v>0.17124086820320214</v>
      </c>
      <c r="H35" s="179">
        <v>27.738354999999999</v>
      </c>
      <c r="I35" s="179">
        <v>15.657431000000001</v>
      </c>
      <c r="J35" s="180">
        <f t="shared" si="5"/>
        <v>9.4563911513148288E-2</v>
      </c>
      <c r="K35" s="36"/>
      <c r="L35" s="36"/>
      <c r="M35" s="33"/>
    </row>
    <row r="36" spans="1:13" x14ac:dyDescent="0.25">
      <c r="A36" s="177" t="s">
        <v>132</v>
      </c>
      <c r="B36" s="179">
        <v>5.2016067400000008</v>
      </c>
      <c r="C36" s="179">
        <v>1.3886400000000001</v>
      </c>
      <c r="D36" s="180">
        <f t="shared" si="3"/>
        <v>1.4521379505795054E-2</v>
      </c>
      <c r="E36" s="179">
        <v>14.746649</v>
      </c>
      <c r="F36" s="179">
        <v>2.3683730000000001</v>
      </c>
      <c r="G36" s="180">
        <f t="shared" si="4"/>
        <v>4.0665378866846465E-2</v>
      </c>
      <c r="H36" s="179">
        <v>9.2970079999999999</v>
      </c>
      <c r="I36" s="179">
        <v>2.1593499999999999</v>
      </c>
      <c r="J36" s="180">
        <f t="shared" si="5"/>
        <v>3.1694793791810359E-2</v>
      </c>
      <c r="K36" s="36"/>
      <c r="L36" s="36"/>
      <c r="M36" s="33"/>
    </row>
    <row r="37" spans="1:13" x14ac:dyDescent="0.25">
      <c r="A37" s="177" t="s">
        <v>133</v>
      </c>
      <c r="B37" s="179">
        <v>2.2926489999999997E-2</v>
      </c>
      <c r="C37" s="179">
        <v>2.5500000000000002E-4</v>
      </c>
      <c r="D37" s="180">
        <f t="shared" si="3"/>
        <v>6.4004120008852335E-5</v>
      </c>
      <c r="E37" s="179">
        <v>0.45255600000000001</v>
      </c>
      <c r="F37" s="179">
        <v>3.1947999999999997E-2</v>
      </c>
      <c r="G37" s="180">
        <f t="shared" si="4"/>
        <v>1.2479690266218833E-3</v>
      </c>
      <c r="H37" s="179">
        <v>8.6623870000000007</v>
      </c>
      <c r="I37" s="179">
        <v>0.84043800000000002</v>
      </c>
      <c r="J37" s="180">
        <f t="shared" si="5"/>
        <v>2.9531282506141628E-2</v>
      </c>
      <c r="K37" s="36"/>
      <c r="L37" s="36"/>
      <c r="M37" s="33"/>
    </row>
    <row r="38" spans="1:13" x14ac:dyDescent="0.25">
      <c r="A38" s="275" t="s">
        <v>125</v>
      </c>
      <c r="B38" s="276"/>
      <c r="C38" s="276"/>
      <c r="D38" s="276"/>
      <c r="E38" s="276"/>
      <c r="F38" s="276"/>
      <c r="G38" s="276"/>
      <c r="H38" s="276"/>
      <c r="I38" s="276"/>
      <c r="J38" s="277"/>
      <c r="K38" s="36"/>
      <c r="L38" s="36"/>
      <c r="M38" s="36"/>
    </row>
  </sheetData>
  <mergeCells count="5">
    <mergeCell ref="A29:J29"/>
    <mergeCell ref="A38:J38"/>
    <mergeCell ref="A1:J1"/>
    <mergeCell ref="A10:J10"/>
    <mergeCell ref="A11:J11"/>
  </mergeCells>
  <phoneticPr fontId="60" type="noConversion"/>
  <pageMargins left="0.7" right="0.7" top="0.75" bottom="0.75" header="0.3" footer="0.3"/>
  <pageSetup paperSize="126" scale="4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workbookViewId="0">
      <selection sqref="A1:I1"/>
    </sheetView>
  </sheetViews>
  <sheetFormatPr baseColWidth="10" defaultColWidth="11.42578125" defaultRowHeight="15" x14ac:dyDescent="0.25"/>
  <cols>
    <col min="1" max="1" width="24.42578125" customWidth="1"/>
    <col min="2" max="4" width="8" customWidth="1"/>
    <col min="5" max="5" width="6.140625" style="34" customWidth="1"/>
    <col min="6" max="6" width="9.42578125" customWidth="1"/>
    <col min="7" max="8" width="9.7109375" bestFit="1" customWidth="1"/>
    <col min="9" max="9" width="5.7109375" customWidth="1"/>
  </cols>
  <sheetData>
    <row r="1" spans="1:10" x14ac:dyDescent="0.25">
      <c r="A1" s="286" t="s">
        <v>134</v>
      </c>
      <c r="B1" s="286"/>
      <c r="C1" s="286"/>
      <c r="D1" s="286"/>
      <c r="E1" s="286"/>
      <c r="F1" s="286"/>
      <c r="G1" s="286"/>
      <c r="H1" s="286"/>
      <c r="I1" s="286"/>
      <c r="J1" s="36"/>
    </row>
    <row r="2" spans="1:10" x14ac:dyDescent="0.25">
      <c r="A2" s="157"/>
      <c r="B2" s="287" t="s">
        <v>135</v>
      </c>
      <c r="C2" s="287"/>
      <c r="D2" s="287"/>
      <c r="E2" s="287"/>
      <c r="F2" s="287" t="s">
        <v>136</v>
      </c>
      <c r="G2" s="287"/>
      <c r="H2" s="287"/>
      <c r="I2" s="287"/>
      <c r="J2" s="36"/>
    </row>
    <row r="3" spans="1:10" s="36" customFormat="1" ht="15" customHeight="1" x14ac:dyDescent="0.25">
      <c r="A3" s="288" t="s">
        <v>137</v>
      </c>
      <c r="B3" s="290">
        <v>2020</v>
      </c>
      <c r="C3" s="280" t="s">
        <v>356</v>
      </c>
      <c r="D3" s="281"/>
      <c r="E3" s="282"/>
      <c r="F3" s="290">
        <v>2020</v>
      </c>
      <c r="G3" s="283" t="str">
        <f>C3</f>
        <v>Ene - mar</v>
      </c>
      <c r="H3" s="284"/>
      <c r="I3" s="285"/>
    </row>
    <row r="4" spans="1:10" ht="25.5" customHeight="1" x14ac:dyDescent="0.25">
      <c r="A4" s="289"/>
      <c r="B4" s="291"/>
      <c r="C4" s="131">
        <v>2020</v>
      </c>
      <c r="D4" s="131">
        <v>2021</v>
      </c>
      <c r="E4" s="158" t="s">
        <v>138</v>
      </c>
      <c r="F4" s="291"/>
      <c r="G4" s="131">
        <v>2020</v>
      </c>
      <c r="H4" s="131">
        <v>2021</v>
      </c>
      <c r="I4" s="158" t="s">
        <v>138</v>
      </c>
      <c r="J4" s="36"/>
    </row>
    <row r="5" spans="1:10" x14ac:dyDescent="0.25">
      <c r="A5" s="280"/>
      <c r="B5" s="281"/>
      <c r="C5" s="281"/>
      <c r="D5" s="281"/>
      <c r="E5" s="281"/>
      <c r="F5" s="281"/>
      <c r="G5" s="281"/>
      <c r="H5" s="281"/>
      <c r="I5" s="282"/>
      <c r="J5" s="36"/>
    </row>
    <row r="6" spans="1:10" x14ac:dyDescent="0.25">
      <c r="A6" s="157" t="s">
        <v>139</v>
      </c>
      <c r="B6" s="159">
        <v>862130.09682690003</v>
      </c>
      <c r="C6" s="159">
        <v>203973.48430180002</v>
      </c>
      <c r="D6" s="159">
        <v>202091.01549199998</v>
      </c>
      <c r="E6" s="160">
        <v>-0.92289878571409645</v>
      </c>
      <c r="F6" s="159">
        <v>1843586.8992699999</v>
      </c>
      <c r="G6" s="159">
        <v>432840.74696999998</v>
      </c>
      <c r="H6" s="159">
        <v>437435.37220000004</v>
      </c>
      <c r="I6" s="160">
        <v>1.0615047825704096</v>
      </c>
      <c r="J6" s="112"/>
    </row>
    <row r="7" spans="1:10" x14ac:dyDescent="0.25">
      <c r="A7" s="280"/>
      <c r="B7" s="281"/>
      <c r="C7" s="281"/>
      <c r="D7" s="281"/>
      <c r="E7" s="281"/>
      <c r="F7" s="281"/>
      <c r="G7" s="281"/>
      <c r="H7" s="281"/>
      <c r="I7" s="282"/>
      <c r="J7" s="112"/>
    </row>
    <row r="8" spans="1:10" x14ac:dyDescent="0.25">
      <c r="A8" s="157" t="s">
        <v>67</v>
      </c>
      <c r="B8" s="159">
        <v>445922.75811729999</v>
      </c>
      <c r="C8" s="159">
        <v>104319.05973310002</v>
      </c>
      <c r="D8" s="159">
        <v>96209.305181999996</v>
      </c>
      <c r="E8" s="161">
        <v>-7.7739912263864284</v>
      </c>
      <c r="F8" s="159">
        <v>1393914.56375</v>
      </c>
      <c r="G8" s="159">
        <v>327922.92083000002</v>
      </c>
      <c r="H8" s="159">
        <v>325994.43424000009</v>
      </c>
      <c r="I8" s="160">
        <v>-0.58809142865608521</v>
      </c>
      <c r="J8" s="112"/>
    </row>
    <row r="9" spans="1:10" x14ac:dyDescent="0.25">
      <c r="A9" s="157" t="s">
        <v>140</v>
      </c>
      <c r="B9" s="159">
        <v>36659.186578300003</v>
      </c>
      <c r="C9" s="159">
        <v>8741.7543378999999</v>
      </c>
      <c r="D9" s="159">
        <v>7636.4737482</v>
      </c>
      <c r="E9" s="161">
        <v>-12.643693096110482</v>
      </c>
      <c r="F9" s="159">
        <v>110509.61102000005</v>
      </c>
      <c r="G9" s="159">
        <v>26534.08219999999</v>
      </c>
      <c r="H9" s="159">
        <v>25124.45288999999</v>
      </c>
      <c r="I9" s="160">
        <v>-5.3125233402646188</v>
      </c>
      <c r="J9" s="112"/>
    </row>
    <row r="10" spans="1:10" x14ac:dyDescent="0.25">
      <c r="A10" s="157" t="s">
        <v>141</v>
      </c>
      <c r="B10" s="159">
        <v>1.3859999999999999</v>
      </c>
      <c r="C10" s="159">
        <v>0.09</v>
      </c>
      <c r="D10" s="159">
        <v>0.57150000000000001</v>
      </c>
      <c r="E10" s="161">
        <v>535</v>
      </c>
      <c r="F10" s="159">
        <v>9.8836199999999987</v>
      </c>
      <c r="G10" s="159">
        <v>0.69162000000000001</v>
      </c>
      <c r="H10" s="159">
        <v>4.1909999999999998</v>
      </c>
      <c r="I10" s="160">
        <v>505.96859547150166</v>
      </c>
      <c r="J10" s="112"/>
    </row>
    <row r="11" spans="1:10" x14ac:dyDescent="0.25">
      <c r="A11" s="157" t="s">
        <v>142</v>
      </c>
      <c r="B11" s="159">
        <v>318.49200000000002</v>
      </c>
      <c r="C11" s="159">
        <v>13.756500000000001</v>
      </c>
      <c r="D11" s="159">
        <v>41.021999999999998</v>
      </c>
      <c r="E11" s="162">
        <v>198.20085050703301</v>
      </c>
      <c r="F11" s="159">
        <v>562.93084999999996</v>
      </c>
      <c r="G11" s="159">
        <v>55.635139999999993</v>
      </c>
      <c r="H11" s="159">
        <v>116.11455000000001</v>
      </c>
      <c r="I11" s="160">
        <v>108.70721274360056</v>
      </c>
      <c r="J11" s="112"/>
    </row>
    <row r="12" spans="1:10" x14ac:dyDescent="0.25">
      <c r="A12" s="157" t="s">
        <v>143</v>
      </c>
      <c r="B12" s="159">
        <v>132.1695</v>
      </c>
      <c r="C12" s="159">
        <v>30.177</v>
      </c>
      <c r="D12" s="159">
        <v>439.79849999999999</v>
      </c>
      <c r="E12" s="161">
        <v>1357.3963614673426</v>
      </c>
      <c r="F12" s="159">
        <v>448.53967</v>
      </c>
      <c r="G12" s="159">
        <v>106.1268</v>
      </c>
      <c r="H12" s="159">
        <v>1410.0713799999999</v>
      </c>
      <c r="I12" s="160">
        <v>1228.6666327449805</v>
      </c>
      <c r="J12" s="112"/>
    </row>
    <row r="13" spans="1:10" x14ac:dyDescent="0.25">
      <c r="A13" s="157" t="s">
        <v>144</v>
      </c>
      <c r="B13" s="159">
        <v>1750.16425</v>
      </c>
      <c r="C13" s="159">
        <v>413.54050000000001</v>
      </c>
      <c r="D13" s="159">
        <v>365.65875</v>
      </c>
      <c r="E13" s="161">
        <v>-11.578491103047952</v>
      </c>
      <c r="F13" s="159">
        <v>5988.6736700000029</v>
      </c>
      <c r="G13" s="159">
        <v>1412.1023799999998</v>
      </c>
      <c r="H13" s="159">
        <v>1446.4593300000001</v>
      </c>
      <c r="I13" s="161">
        <v>2.4330353440803947</v>
      </c>
      <c r="J13" s="112"/>
    </row>
    <row r="14" spans="1:10" x14ac:dyDescent="0.25">
      <c r="A14" s="157" t="s">
        <v>145</v>
      </c>
      <c r="B14" s="159">
        <v>43349.14099710001</v>
      </c>
      <c r="C14" s="159">
        <v>9852.0835236000021</v>
      </c>
      <c r="D14" s="159">
        <v>7849.3876017999992</v>
      </c>
      <c r="E14" s="161">
        <v>-20.327638483805785</v>
      </c>
      <c r="F14" s="159">
        <v>120033.34696000002</v>
      </c>
      <c r="G14" s="159">
        <v>27457.828269999998</v>
      </c>
      <c r="H14" s="159">
        <v>23488.600520000004</v>
      </c>
      <c r="I14" s="160">
        <v>-14.455723558941159</v>
      </c>
      <c r="J14" s="112"/>
    </row>
    <row r="15" spans="1:10" x14ac:dyDescent="0.25">
      <c r="A15" s="157" t="s">
        <v>146</v>
      </c>
      <c r="B15" s="159">
        <v>5663.9015959999997</v>
      </c>
      <c r="C15" s="159">
        <v>1056.46039</v>
      </c>
      <c r="D15" s="159">
        <v>886.88609110000004</v>
      </c>
      <c r="E15" s="161">
        <v>-16.051174327510751</v>
      </c>
      <c r="F15" s="159">
        <v>17039.524790000003</v>
      </c>
      <c r="G15" s="159">
        <v>3343.6829200000006</v>
      </c>
      <c r="H15" s="159">
        <v>2944.4087500000001</v>
      </c>
      <c r="I15" s="160">
        <v>-11.941149312088498</v>
      </c>
      <c r="J15" s="112"/>
    </row>
    <row r="16" spans="1:10" x14ac:dyDescent="0.25">
      <c r="A16" s="157" t="s">
        <v>147</v>
      </c>
      <c r="B16" s="159">
        <v>38398.139868300001</v>
      </c>
      <c r="C16" s="159">
        <v>10486.54441</v>
      </c>
      <c r="D16" s="159">
        <v>8782.8117459999994</v>
      </c>
      <c r="E16" s="161">
        <v>-16.24684545630987</v>
      </c>
      <c r="F16" s="159">
        <v>103287.69540000004</v>
      </c>
      <c r="G16" s="159">
        <v>27818.734770000006</v>
      </c>
      <c r="H16" s="159">
        <v>25445.581229999996</v>
      </c>
      <c r="I16" s="160">
        <v>-8.5307745288230876</v>
      </c>
      <c r="J16" s="112"/>
    </row>
    <row r="17" spans="1:10" x14ac:dyDescent="0.25">
      <c r="A17" s="157" t="s">
        <v>148</v>
      </c>
      <c r="B17" s="159">
        <v>221.42850000000001</v>
      </c>
      <c r="C17" s="159">
        <v>59.485500000000002</v>
      </c>
      <c r="D17" s="159">
        <v>53.360999999999997</v>
      </c>
      <c r="E17" s="161">
        <v>-10.295786368106519</v>
      </c>
      <c r="F17" s="159">
        <v>1316.73947</v>
      </c>
      <c r="G17" s="159">
        <v>307.85171000000003</v>
      </c>
      <c r="H17" s="159">
        <v>319.13186999999999</v>
      </c>
      <c r="I17" s="160">
        <v>3.6641537576646641</v>
      </c>
      <c r="J17" s="112"/>
    </row>
    <row r="18" spans="1:10" x14ac:dyDescent="0.25">
      <c r="A18" s="157" t="s">
        <v>149</v>
      </c>
      <c r="B18" s="159">
        <v>83843.113797799975</v>
      </c>
      <c r="C18" s="159">
        <v>18179.834081999998</v>
      </c>
      <c r="D18" s="159">
        <v>19168.445311200001</v>
      </c>
      <c r="E18" s="161">
        <v>5.4379551801236374</v>
      </c>
      <c r="F18" s="159">
        <v>275290.32125999982</v>
      </c>
      <c r="G18" s="159">
        <v>61324.143490000009</v>
      </c>
      <c r="H18" s="159">
        <v>68192.515180000002</v>
      </c>
      <c r="I18" s="161">
        <v>11.200110265086721</v>
      </c>
      <c r="J18" s="112"/>
    </row>
    <row r="19" spans="1:10" x14ac:dyDescent="0.25">
      <c r="A19" s="157" t="s">
        <v>150</v>
      </c>
      <c r="B19" s="159">
        <v>28341.290679999998</v>
      </c>
      <c r="C19" s="159">
        <v>5919.5282699999998</v>
      </c>
      <c r="D19" s="159">
        <v>6685.5464503000003</v>
      </c>
      <c r="E19" s="161">
        <v>12.940527443414013</v>
      </c>
      <c r="F19" s="159">
        <v>93362.752860000051</v>
      </c>
      <c r="G19" s="159">
        <v>21464.903769999994</v>
      </c>
      <c r="H19" s="159">
        <v>24269.259040000004</v>
      </c>
      <c r="I19" s="161">
        <v>13.064839703215753</v>
      </c>
      <c r="J19" s="112"/>
    </row>
    <row r="20" spans="1:10" x14ac:dyDescent="0.25">
      <c r="A20" s="157" t="s">
        <v>151</v>
      </c>
      <c r="B20" s="159">
        <v>5764.7321899999997</v>
      </c>
      <c r="C20" s="159">
        <v>1500.9291600000001</v>
      </c>
      <c r="D20" s="159">
        <v>1217.1849999999999</v>
      </c>
      <c r="E20" s="161">
        <v>-18.904567088296162</v>
      </c>
      <c r="F20" s="159">
        <v>17968.703159999997</v>
      </c>
      <c r="G20" s="159">
        <v>4741.7429400000001</v>
      </c>
      <c r="H20" s="159">
        <v>4223.4478600000011</v>
      </c>
      <c r="I20" s="160">
        <v>-10.930476125726017</v>
      </c>
      <c r="J20" s="112"/>
    </row>
    <row r="21" spans="1:10" x14ac:dyDescent="0.25">
      <c r="A21" s="157" t="s">
        <v>152</v>
      </c>
      <c r="B21" s="159">
        <v>33137.791668000005</v>
      </c>
      <c r="C21" s="159">
        <v>7270.4881399999995</v>
      </c>
      <c r="D21" s="159">
        <v>7323.0407585000012</v>
      </c>
      <c r="E21" s="161">
        <v>0.72282104706111738</v>
      </c>
      <c r="F21" s="159">
        <v>85588.326990000045</v>
      </c>
      <c r="G21" s="159">
        <v>19916.342380000009</v>
      </c>
      <c r="H21" s="159">
        <v>20298.55457</v>
      </c>
      <c r="I21" s="160">
        <v>1.9190882678528709</v>
      </c>
      <c r="J21" s="112"/>
    </row>
    <row r="22" spans="1:10" x14ac:dyDescent="0.25">
      <c r="A22" s="157" t="s">
        <v>153</v>
      </c>
      <c r="B22" s="159">
        <v>8718.9854570000007</v>
      </c>
      <c r="C22" s="159">
        <v>2361.8258270000001</v>
      </c>
      <c r="D22" s="159">
        <v>1930.2505000000001</v>
      </c>
      <c r="E22" s="161">
        <v>-18.272953156253209</v>
      </c>
      <c r="F22" s="159">
        <v>35311.809090000017</v>
      </c>
      <c r="G22" s="159">
        <v>8978.211589999999</v>
      </c>
      <c r="H22" s="159">
        <v>8652.1200400000016</v>
      </c>
      <c r="I22" s="161">
        <v>-3.6320323566800425</v>
      </c>
      <c r="J22" s="112"/>
    </row>
    <row r="23" spans="1:10" x14ac:dyDescent="0.25">
      <c r="A23" s="157" t="s">
        <v>154</v>
      </c>
      <c r="B23" s="159">
        <v>7210.0983224999991</v>
      </c>
      <c r="C23" s="159">
        <v>1706.4334699999999</v>
      </c>
      <c r="D23" s="159">
        <v>1508.0819322999998</v>
      </c>
      <c r="E23" s="161">
        <v>-11.623748665689277</v>
      </c>
      <c r="F23" s="159">
        <v>28502.259070000007</v>
      </c>
      <c r="G23" s="159">
        <v>7260.7341000000006</v>
      </c>
      <c r="H23" s="159">
        <v>6789.6584900000007</v>
      </c>
      <c r="I23" s="161">
        <v>-6.4879887283022697</v>
      </c>
      <c r="J23" s="112"/>
    </row>
    <row r="24" spans="1:10" x14ac:dyDescent="0.25">
      <c r="A24" s="157" t="s">
        <v>155</v>
      </c>
      <c r="B24" s="159">
        <v>4021.1561699999997</v>
      </c>
      <c r="C24" s="159">
        <v>799.12356</v>
      </c>
      <c r="D24" s="159">
        <v>1173.8726199999999</v>
      </c>
      <c r="E24" s="161">
        <v>46.895008326371936</v>
      </c>
      <c r="F24" s="159">
        <v>15544.538129999997</v>
      </c>
      <c r="G24" s="159">
        <v>3216.2997</v>
      </c>
      <c r="H24" s="159">
        <v>5129.2204699999993</v>
      </c>
      <c r="I24" s="160">
        <v>59.475824656514419</v>
      </c>
      <c r="J24" s="112"/>
    </row>
    <row r="25" spans="1:10" x14ac:dyDescent="0.25">
      <c r="A25" s="157" t="s">
        <v>156</v>
      </c>
      <c r="B25" s="159">
        <v>136982.86657629997</v>
      </c>
      <c r="C25" s="159">
        <v>33743.404062600006</v>
      </c>
      <c r="D25" s="159">
        <v>28827.933350700001</v>
      </c>
      <c r="E25" s="161">
        <v>-14.567204609176159</v>
      </c>
      <c r="F25" s="159">
        <v>453441.86975999986</v>
      </c>
      <c r="G25" s="159">
        <v>108159.76626</v>
      </c>
      <c r="H25" s="159">
        <v>101722.04482000004</v>
      </c>
      <c r="I25" s="160">
        <v>-5.9520482177491374</v>
      </c>
      <c r="J25" s="112"/>
    </row>
    <row r="26" spans="1:10" x14ac:dyDescent="0.25">
      <c r="A26" s="157" t="s">
        <v>157</v>
      </c>
      <c r="B26" s="159">
        <v>11408.713965999999</v>
      </c>
      <c r="C26" s="159">
        <v>2183.6010000000001</v>
      </c>
      <c r="D26" s="159">
        <v>2318.9783219000001</v>
      </c>
      <c r="E26" s="161">
        <v>6.1997279677010511</v>
      </c>
      <c r="F26" s="159">
        <v>29707.037980000001</v>
      </c>
      <c r="G26" s="159">
        <v>5824.0407900000018</v>
      </c>
      <c r="H26" s="159">
        <v>6418.6022500000008</v>
      </c>
      <c r="I26" s="160">
        <v>10.208744777695799</v>
      </c>
      <c r="J26" s="112"/>
    </row>
    <row r="27" spans="1:10" x14ac:dyDescent="0.25">
      <c r="A27" s="280"/>
      <c r="B27" s="281"/>
      <c r="C27" s="281"/>
      <c r="D27" s="281"/>
      <c r="E27" s="281"/>
      <c r="F27" s="281"/>
      <c r="G27" s="281"/>
      <c r="H27" s="281"/>
      <c r="I27" s="282"/>
      <c r="J27" s="112"/>
    </row>
    <row r="28" spans="1:10" x14ac:dyDescent="0.25">
      <c r="A28" s="157" t="s">
        <v>158</v>
      </c>
      <c r="B28" s="159">
        <v>64763.878096699991</v>
      </c>
      <c r="C28" s="159">
        <v>13451.048000000001</v>
      </c>
      <c r="D28" s="159">
        <v>15481.307850000001</v>
      </c>
      <c r="E28" s="160">
        <v>15.09369269963203</v>
      </c>
      <c r="F28" s="159">
        <v>139541.55605000001</v>
      </c>
      <c r="G28" s="159">
        <v>28060.190669999996</v>
      </c>
      <c r="H28" s="159">
        <v>33479.899620000004</v>
      </c>
      <c r="I28" s="160">
        <v>19.314583474282614</v>
      </c>
      <c r="J28" s="112"/>
    </row>
    <row r="29" spans="1:10" x14ac:dyDescent="0.25">
      <c r="A29" s="157" t="s">
        <v>159</v>
      </c>
      <c r="B29" s="159">
        <v>22384.1340767</v>
      </c>
      <c r="C29" s="159">
        <v>3830.5369999999998</v>
      </c>
      <c r="D29" s="159">
        <v>5569.3424999999997</v>
      </c>
      <c r="E29" s="160">
        <v>45.393256872339293</v>
      </c>
      <c r="F29" s="159">
        <v>41488.577760000015</v>
      </c>
      <c r="G29" s="159">
        <v>6953.4163599999983</v>
      </c>
      <c r="H29" s="159">
        <v>10482.543880000001</v>
      </c>
      <c r="I29" s="161">
        <v>50.753864536309777</v>
      </c>
      <c r="J29" s="112"/>
    </row>
    <row r="30" spans="1:10" x14ac:dyDescent="0.25">
      <c r="A30" s="157" t="s">
        <v>160</v>
      </c>
      <c r="B30" s="159">
        <v>37729.273819999995</v>
      </c>
      <c r="C30" s="159">
        <v>8688.2340000000004</v>
      </c>
      <c r="D30" s="159">
        <v>8798.6383500000011</v>
      </c>
      <c r="E30" s="161">
        <v>1.2707340755325163</v>
      </c>
      <c r="F30" s="159">
        <v>79802.984110000005</v>
      </c>
      <c r="G30" s="159">
        <v>17428.253229999995</v>
      </c>
      <c r="H30" s="159">
        <v>19006.298709999999</v>
      </c>
      <c r="I30" s="160">
        <v>9.0545246226032958</v>
      </c>
      <c r="J30" s="112"/>
    </row>
    <row r="31" spans="1:10" x14ac:dyDescent="0.25">
      <c r="A31" s="157" t="s">
        <v>161</v>
      </c>
      <c r="B31" s="159">
        <v>1174.7696999999998</v>
      </c>
      <c r="C31" s="159">
        <v>223.88249999999999</v>
      </c>
      <c r="D31" s="159">
        <v>376.101</v>
      </c>
      <c r="E31" s="161">
        <v>67.990352082007291</v>
      </c>
      <c r="F31" s="159">
        <v>3575.1079900000004</v>
      </c>
      <c r="G31" s="159">
        <v>672.59397000000001</v>
      </c>
      <c r="H31" s="159">
        <v>962.74679999999989</v>
      </c>
      <c r="I31" s="161">
        <v>43.139374264684506</v>
      </c>
      <c r="J31" s="112"/>
    </row>
    <row r="32" spans="1:10" x14ac:dyDescent="0.25">
      <c r="A32" s="157" t="s">
        <v>162</v>
      </c>
      <c r="B32" s="159">
        <v>3475.7004999999999</v>
      </c>
      <c r="C32" s="159">
        <v>708.39449999999999</v>
      </c>
      <c r="D32" s="159">
        <v>737.226</v>
      </c>
      <c r="E32" s="161">
        <v>4.0699779571975938</v>
      </c>
      <c r="F32" s="159">
        <v>14674.886189999997</v>
      </c>
      <c r="G32" s="159">
        <v>3005.927110000001</v>
      </c>
      <c r="H32" s="159">
        <v>3028.3102300000005</v>
      </c>
      <c r="I32" s="160">
        <v>0.74463282644268247</v>
      </c>
      <c r="J32" s="112"/>
    </row>
    <row r="33" spans="1:10" x14ac:dyDescent="0.25">
      <c r="A33" s="280"/>
      <c r="B33" s="281"/>
      <c r="C33" s="281"/>
      <c r="D33" s="281"/>
      <c r="E33" s="281"/>
      <c r="F33" s="281"/>
      <c r="G33" s="281"/>
      <c r="H33" s="281"/>
      <c r="I33" s="282"/>
      <c r="J33" s="112"/>
    </row>
    <row r="34" spans="1:10" x14ac:dyDescent="0.25">
      <c r="A34" s="157" t="s">
        <v>68</v>
      </c>
      <c r="B34" s="159">
        <v>339660.14499999996</v>
      </c>
      <c r="C34" s="159">
        <v>83475.906000000003</v>
      </c>
      <c r="D34" s="159">
        <v>87269.819490000009</v>
      </c>
      <c r="E34" s="161">
        <v>4.5449204109267356</v>
      </c>
      <c r="F34" s="159">
        <v>293344.88259999995</v>
      </c>
      <c r="G34" s="159">
        <v>71751.795669999978</v>
      </c>
      <c r="H34" s="159">
        <v>74413.999299999996</v>
      </c>
      <c r="I34" s="161">
        <v>3.7102954778218873</v>
      </c>
      <c r="J34" s="112"/>
    </row>
    <row r="35" spans="1:10" x14ac:dyDescent="0.25">
      <c r="A35" s="157"/>
      <c r="B35" s="157"/>
      <c r="C35" s="157"/>
      <c r="D35" s="157"/>
      <c r="E35" s="160"/>
      <c r="F35" s="157"/>
      <c r="G35" s="157"/>
      <c r="H35" s="157"/>
      <c r="I35" s="163"/>
      <c r="J35" s="112"/>
    </row>
    <row r="36" spans="1:10" x14ac:dyDescent="0.25">
      <c r="A36" s="157" t="s">
        <v>163</v>
      </c>
      <c r="B36" s="159">
        <v>11783.315612900002</v>
      </c>
      <c r="C36" s="159">
        <v>2727.4705687000001</v>
      </c>
      <c r="D36" s="159">
        <v>3130.5829699999999</v>
      </c>
      <c r="E36" s="160">
        <v>14.779715899634297</v>
      </c>
      <c r="F36" s="159">
        <v>16785.896869999997</v>
      </c>
      <c r="G36" s="159">
        <v>5105.8397999999997</v>
      </c>
      <c r="H36" s="159">
        <v>3547.0390400000001</v>
      </c>
      <c r="I36" s="161">
        <v>-30.529762410485333</v>
      </c>
      <c r="J36" s="112"/>
    </row>
    <row r="37" spans="1:10" x14ac:dyDescent="0.25">
      <c r="A37" s="157" t="s">
        <v>164</v>
      </c>
      <c r="B37" s="159">
        <v>2195.7570968999999</v>
      </c>
      <c r="C37" s="159">
        <v>1080.0956186999999</v>
      </c>
      <c r="D37" s="159">
        <v>71.135999999999996</v>
      </c>
      <c r="E37" s="160">
        <v>-93.413916437729924</v>
      </c>
      <c r="F37" s="159">
        <v>4670.6100100000003</v>
      </c>
      <c r="G37" s="159">
        <v>2200.6938999999998</v>
      </c>
      <c r="H37" s="159">
        <v>119.79302</v>
      </c>
      <c r="I37" s="161">
        <v>-94.556579631542576</v>
      </c>
      <c r="J37" s="112"/>
    </row>
    <row r="38" spans="1:10" x14ac:dyDescent="0.25">
      <c r="A38" s="157" t="s">
        <v>165</v>
      </c>
      <c r="B38" s="159">
        <v>301.53334000000001</v>
      </c>
      <c r="C38" s="159">
        <v>65.596999999999994</v>
      </c>
      <c r="D38" s="159">
        <v>112.43297999999999</v>
      </c>
      <c r="E38" s="160">
        <v>71.399576200131094</v>
      </c>
      <c r="F38" s="159">
        <v>2080.1969200000003</v>
      </c>
      <c r="G38" s="159">
        <v>403.70719000000003</v>
      </c>
      <c r="H38" s="159">
        <v>546.96849999999995</v>
      </c>
      <c r="I38" s="161">
        <v>35.486440060678603</v>
      </c>
      <c r="J38" s="112"/>
    </row>
    <row r="39" spans="1:10" x14ac:dyDescent="0.25">
      <c r="A39" s="157" t="s">
        <v>166</v>
      </c>
      <c r="B39" s="159">
        <v>9286.025176000001</v>
      </c>
      <c r="C39" s="159">
        <v>1581.7779500000001</v>
      </c>
      <c r="D39" s="159">
        <v>2947.0139899999999</v>
      </c>
      <c r="E39" s="160">
        <v>86.310220723458656</v>
      </c>
      <c r="F39" s="159">
        <v>10035.089939999998</v>
      </c>
      <c r="G39" s="159">
        <v>2501.4387099999994</v>
      </c>
      <c r="H39" s="159">
        <v>2880.2775200000001</v>
      </c>
      <c r="I39" s="161">
        <v>15.144836788745494</v>
      </c>
      <c r="J39" s="112"/>
    </row>
    <row r="40" spans="1:10" x14ac:dyDescent="0.25">
      <c r="A40" s="157"/>
      <c r="B40" s="177"/>
      <c r="C40" s="177"/>
      <c r="D40" s="177"/>
      <c r="E40" s="181"/>
      <c r="F40" s="177"/>
      <c r="G40" s="177"/>
      <c r="H40" s="177"/>
      <c r="I40" s="177"/>
      <c r="J40" s="112"/>
    </row>
    <row r="41" spans="1:10" x14ac:dyDescent="0.25">
      <c r="A41" s="279" t="s">
        <v>167</v>
      </c>
      <c r="B41" s="279"/>
      <c r="C41" s="279"/>
      <c r="D41" s="279"/>
      <c r="E41" s="279"/>
      <c r="F41" s="279"/>
      <c r="G41" s="279"/>
      <c r="H41" s="279"/>
      <c r="I41" s="279"/>
      <c r="J41" s="36"/>
    </row>
    <row r="42" spans="1:10" x14ac:dyDescent="0.25">
      <c r="A42" s="279" t="s">
        <v>168</v>
      </c>
      <c r="B42" s="279"/>
      <c r="C42" s="279"/>
      <c r="D42" s="279"/>
      <c r="E42" s="279"/>
      <c r="F42" s="279"/>
      <c r="G42" s="279"/>
      <c r="H42" s="279"/>
      <c r="I42" s="279"/>
      <c r="J42" s="36"/>
    </row>
  </sheetData>
  <mergeCells count="14">
    <mergeCell ref="A41:I41"/>
    <mergeCell ref="A42:I42"/>
    <mergeCell ref="C3:E3"/>
    <mergeCell ref="G3:I3"/>
    <mergeCell ref="A1:I1"/>
    <mergeCell ref="A5:I5"/>
    <mergeCell ref="A7:I7"/>
    <mergeCell ref="A27:I27"/>
    <mergeCell ref="A33:I33"/>
    <mergeCell ref="B2:E2"/>
    <mergeCell ref="F2:I2"/>
    <mergeCell ref="A3:A4"/>
    <mergeCell ref="B3:B4"/>
    <mergeCell ref="F3:F4"/>
  </mergeCells>
  <phoneticPr fontId="60" type="noConversion"/>
  <pageMargins left="0.7" right="0.7" top="0.75" bottom="0.75" header="0.3" footer="0.3"/>
  <pageSetup paperSize="126"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06"/>
  <sheetViews>
    <sheetView workbookViewId="0">
      <selection sqref="A1:J1"/>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292" t="s">
        <v>169</v>
      </c>
      <c r="B1" s="292"/>
      <c r="C1" s="292"/>
      <c r="D1" s="292"/>
      <c r="E1" s="292"/>
      <c r="F1" s="292"/>
      <c r="G1" s="292"/>
      <c r="H1" s="292"/>
      <c r="I1" s="292"/>
      <c r="J1" s="292"/>
      <c r="K1" s="36"/>
      <c r="L1" s="36"/>
      <c r="M1" s="36"/>
      <c r="N1" s="35"/>
      <c r="O1" s="35"/>
      <c r="P1" s="35"/>
      <c r="Q1" s="36"/>
      <c r="R1" s="35"/>
      <c r="S1" s="35"/>
      <c r="T1" s="35"/>
      <c r="U1" s="36"/>
      <c r="V1" s="36"/>
      <c r="W1" s="36"/>
    </row>
    <row r="2" spans="1:23" x14ac:dyDescent="0.25">
      <c r="A2" s="293" t="s">
        <v>170</v>
      </c>
      <c r="B2" s="294" t="s">
        <v>171</v>
      </c>
      <c r="C2" s="294"/>
      <c r="D2" s="294"/>
      <c r="E2" s="294"/>
      <c r="F2" s="294" t="s">
        <v>172</v>
      </c>
      <c r="G2" s="294"/>
      <c r="H2" s="294"/>
      <c r="I2" s="294"/>
      <c r="J2" s="294"/>
      <c r="K2" s="36"/>
      <c r="L2" s="36"/>
      <c r="M2" s="35"/>
      <c r="N2" s="35"/>
      <c r="O2" s="35"/>
      <c r="P2" s="35"/>
      <c r="Q2" s="35"/>
      <c r="R2" s="35"/>
      <c r="S2" s="35"/>
      <c r="T2" s="35"/>
      <c r="U2" s="36"/>
      <c r="V2" s="36"/>
      <c r="W2" s="36"/>
    </row>
    <row r="3" spans="1:23" s="36" customFormat="1" x14ac:dyDescent="0.25">
      <c r="A3" s="293"/>
      <c r="B3" s="299">
        <v>2020</v>
      </c>
      <c r="C3" s="296" t="s">
        <v>357</v>
      </c>
      <c r="D3" s="297"/>
      <c r="E3" s="298"/>
      <c r="F3" s="299">
        <v>2020</v>
      </c>
      <c r="G3" s="296" t="str">
        <f>C3</f>
        <v>Enero - marzo</v>
      </c>
      <c r="H3" s="297"/>
      <c r="I3" s="297"/>
      <c r="J3" s="298"/>
      <c r="M3" s="35"/>
      <c r="N3" s="35"/>
      <c r="O3" s="35"/>
      <c r="P3" s="35"/>
      <c r="Q3" s="35"/>
      <c r="R3" s="35"/>
      <c r="S3" s="35"/>
      <c r="T3" s="35"/>
    </row>
    <row r="4" spans="1:23" x14ac:dyDescent="0.25">
      <c r="A4" s="293"/>
      <c r="B4" s="300"/>
      <c r="C4" s="174">
        <v>2020</v>
      </c>
      <c r="D4" s="174">
        <v>2021</v>
      </c>
      <c r="E4" s="164" t="s">
        <v>173</v>
      </c>
      <c r="F4" s="300"/>
      <c r="G4" s="174">
        <v>2020</v>
      </c>
      <c r="H4" s="174">
        <v>2021</v>
      </c>
      <c r="I4" s="164" t="s">
        <v>173</v>
      </c>
      <c r="J4" s="164" t="s">
        <v>174</v>
      </c>
      <c r="K4" s="36"/>
      <c r="L4" s="35"/>
      <c r="M4" s="35"/>
      <c r="N4" s="35"/>
      <c r="O4" s="35"/>
      <c r="P4" s="35"/>
      <c r="Q4" s="35"/>
      <c r="R4" s="35"/>
      <c r="S4" s="35"/>
      <c r="T4" s="35"/>
      <c r="U4" s="35"/>
      <c r="V4" s="36"/>
      <c r="W4" s="36"/>
    </row>
    <row r="5" spans="1:23" x14ac:dyDescent="0.25">
      <c r="A5" s="165" t="s">
        <v>175</v>
      </c>
      <c r="B5" s="166">
        <v>48851</v>
      </c>
      <c r="C5" s="166">
        <v>12856</v>
      </c>
      <c r="D5" s="166">
        <v>14795</v>
      </c>
      <c r="E5" s="167">
        <f>D5/C5-1</f>
        <v>0.15082451773490968</v>
      </c>
      <c r="F5" s="166">
        <v>181985</v>
      </c>
      <c r="G5" s="166">
        <v>47519</v>
      </c>
      <c r="H5" s="166">
        <v>55186</v>
      </c>
      <c r="I5" s="167">
        <f>H5/G5-1</f>
        <v>0.16134598792062116</v>
      </c>
      <c r="J5" s="167">
        <f>H5/$H$17</f>
        <v>0.16928532426977183</v>
      </c>
      <c r="K5" s="112"/>
      <c r="L5" s="35"/>
      <c r="M5" s="35"/>
      <c r="N5" s="35"/>
      <c r="O5" s="35"/>
      <c r="P5" s="35"/>
      <c r="Q5" s="35"/>
      <c r="R5" s="35"/>
      <c r="S5" s="35"/>
      <c r="T5" s="35"/>
      <c r="U5" s="35"/>
      <c r="V5" s="36"/>
      <c r="W5" s="36"/>
    </row>
    <row r="6" spans="1:23" x14ac:dyDescent="0.25">
      <c r="A6" s="165" t="s">
        <v>176</v>
      </c>
      <c r="B6" s="166">
        <v>72533</v>
      </c>
      <c r="C6" s="166">
        <v>12593</v>
      </c>
      <c r="D6" s="166">
        <v>12222</v>
      </c>
      <c r="E6" s="167">
        <f t="shared" ref="E6:E17" si="0">D6/C6-1</f>
        <v>-2.9460811561978884E-2</v>
      </c>
      <c r="F6" s="166">
        <v>179571</v>
      </c>
      <c r="G6" s="166">
        <v>33354</v>
      </c>
      <c r="H6" s="166">
        <v>33053</v>
      </c>
      <c r="I6" s="167">
        <f t="shared" ref="I6:I17" si="1">H6/G6-1</f>
        <v>-9.0244048689812617E-3</v>
      </c>
      <c r="J6" s="167">
        <f t="shared" ref="J6:J17" si="2">H6/$H$17</f>
        <v>0.10139143665220832</v>
      </c>
      <c r="K6" s="112"/>
      <c r="L6" s="35"/>
      <c r="M6" s="35"/>
      <c r="N6" s="35"/>
      <c r="O6" s="35"/>
      <c r="P6" s="35"/>
      <c r="Q6" s="35"/>
      <c r="R6" s="35"/>
      <c r="S6" s="35"/>
      <c r="T6" s="35"/>
      <c r="U6" s="35"/>
      <c r="V6" s="36"/>
      <c r="W6" s="36"/>
    </row>
    <row r="7" spans="1:23" x14ac:dyDescent="0.25">
      <c r="A7" s="165" t="s">
        <v>179</v>
      </c>
      <c r="B7" s="166">
        <v>52994</v>
      </c>
      <c r="C7" s="166">
        <v>12227</v>
      </c>
      <c r="D7" s="166">
        <v>9826</v>
      </c>
      <c r="E7" s="167">
        <f t="shared" si="0"/>
        <v>-0.19636869223848863</v>
      </c>
      <c r="F7" s="166">
        <v>151146</v>
      </c>
      <c r="G7" s="166">
        <v>35070</v>
      </c>
      <c r="H7" s="166">
        <v>30814</v>
      </c>
      <c r="I7" s="167">
        <f t="shared" si="1"/>
        <v>-0.1213572854291417</v>
      </c>
      <c r="J7" s="167">
        <f t="shared" si="2"/>
        <v>9.4523212083657979E-2</v>
      </c>
      <c r="K7" s="112"/>
      <c r="L7" s="35"/>
      <c r="M7" s="35"/>
      <c r="N7" s="35"/>
      <c r="O7" s="35"/>
      <c r="P7" s="35"/>
      <c r="Q7" s="35"/>
      <c r="R7" s="35"/>
      <c r="S7" s="35"/>
      <c r="T7" s="35"/>
      <c r="U7" s="35"/>
      <c r="V7" s="36"/>
      <c r="W7" s="36"/>
    </row>
    <row r="8" spans="1:23" x14ac:dyDescent="0.25">
      <c r="A8" s="165" t="s">
        <v>177</v>
      </c>
      <c r="B8" s="166">
        <v>47871</v>
      </c>
      <c r="C8" s="166">
        <v>12658</v>
      </c>
      <c r="D8" s="166">
        <v>9508</v>
      </c>
      <c r="E8" s="167">
        <f t="shared" si="0"/>
        <v>-0.24885447938062888</v>
      </c>
      <c r="F8" s="166">
        <v>130602</v>
      </c>
      <c r="G8" s="166">
        <v>34654</v>
      </c>
      <c r="H8" s="166">
        <v>27077</v>
      </c>
      <c r="I8" s="167">
        <f t="shared" si="1"/>
        <v>-0.21864719801465915</v>
      </c>
      <c r="J8" s="167">
        <f t="shared" si="2"/>
        <v>8.3059810916765342E-2</v>
      </c>
      <c r="K8" s="112"/>
      <c r="L8" s="35"/>
      <c r="M8" s="35"/>
      <c r="N8" s="35"/>
      <c r="O8" s="35"/>
      <c r="P8" s="35"/>
      <c r="Q8" s="35"/>
      <c r="R8" s="35"/>
      <c r="S8" s="35"/>
      <c r="T8" s="35"/>
      <c r="U8" s="35"/>
      <c r="V8" s="36"/>
      <c r="W8" s="36"/>
    </row>
    <row r="9" spans="1:23" x14ac:dyDescent="0.25">
      <c r="A9" s="165" t="s">
        <v>178</v>
      </c>
      <c r="B9" s="166">
        <v>29914</v>
      </c>
      <c r="C9" s="166">
        <v>6210</v>
      </c>
      <c r="D9" s="166">
        <v>7865</v>
      </c>
      <c r="E9" s="167">
        <f t="shared" si="0"/>
        <v>0.26650563607085354</v>
      </c>
      <c r="F9" s="166">
        <v>92721</v>
      </c>
      <c r="G9" s="166">
        <v>18679</v>
      </c>
      <c r="H9" s="166">
        <v>26225</v>
      </c>
      <c r="I9" s="167">
        <f t="shared" si="1"/>
        <v>0.40398308260613525</v>
      </c>
      <c r="J9" s="167">
        <f t="shared" si="2"/>
        <v>8.0446265882194154E-2</v>
      </c>
      <c r="K9" s="112"/>
      <c r="L9" s="35"/>
      <c r="M9" s="35"/>
      <c r="N9" s="35"/>
      <c r="O9" s="35"/>
      <c r="P9" s="35"/>
      <c r="Q9" s="35"/>
      <c r="R9" s="35"/>
      <c r="S9" s="35"/>
      <c r="T9" s="35"/>
      <c r="U9" s="35"/>
      <c r="V9" s="36"/>
      <c r="W9" s="36"/>
    </row>
    <row r="10" spans="1:23" x14ac:dyDescent="0.25">
      <c r="A10" s="165" t="s">
        <v>181</v>
      </c>
      <c r="B10" s="166">
        <v>31395</v>
      </c>
      <c r="C10" s="166">
        <v>8059</v>
      </c>
      <c r="D10" s="166">
        <v>6716</v>
      </c>
      <c r="E10" s="167">
        <f t="shared" si="0"/>
        <v>-0.16664598585432433</v>
      </c>
      <c r="F10" s="166">
        <v>103845</v>
      </c>
      <c r="G10" s="166">
        <v>27871</v>
      </c>
      <c r="H10" s="166">
        <v>25888</v>
      </c>
      <c r="I10" s="167">
        <f t="shared" si="1"/>
        <v>-7.1149223206917633E-2</v>
      </c>
      <c r="J10" s="167">
        <f t="shared" si="2"/>
        <v>7.9412504524623159E-2</v>
      </c>
      <c r="K10" s="112"/>
      <c r="L10" s="35"/>
      <c r="M10" s="35"/>
      <c r="N10" s="35"/>
      <c r="O10" s="35"/>
      <c r="P10" s="35"/>
      <c r="Q10" s="35"/>
      <c r="R10" s="35"/>
      <c r="S10" s="35"/>
      <c r="T10" s="35"/>
      <c r="U10" s="35"/>
      <c r="V10" s="36"/>
      <c r="W10" s="36"/>
    </row>
    <row r="11" spans="1:23" x14ac:dyDescent="0.25">
      <c r="A11" s="165" t="s">
        <v>180</v>
      </c>
      <c r="B11" s="166">
        <v>14460</v>
      </c>
      <c r="C11" s="166">
        <v>3202</v>
      </c>
      <c r="D11" s="166">
        <v>4471</v>
      </c>
      <c r="E11" s="167">
        <f t="shared" si="0"/>
        <v>0.39631480324796997</v>
      </c>
      <c r="F11" s="166">
        <v>56106</v>
      </c>
      <c r="G11" s="166">
        <v>12399</v>
      </c>
      <c r="H11" s="166">
        <v>19903</v>
      </c>
      <c r="I11" s="167">
        <f t="shared" si="1"/>
        <v>0.60521009758851529</v>
      </c>
      <c r="J11" s="167">
        <f t="shared" si="2"/>
        <v>6.1053270919096674E-2</v>
      </c>
      <c r="K11" s="112"/>
      <c r="L11" s="35"/>
      <c r="M11" s="35"/>
      <c r="N11" s="35"/>
      <c r="O11" s="35"/>
      <c r="P11" s="35"/>
      <c r="Q11" s="35"/>
      <c r="R11" s="35"/>
      <c r="S11" s="35"/>
      <c r="T11" s="35"/>
      <c r="U11" s="35"/>
      <c r="V11" s="36"/>
      <c r="W11" s="36"/>
    </row>
    <row r="12" spans="1:23" x14ac:dyDescent="0.25">
      <c r="A12" s="165" t="s">
        <v>182</v>
      </c>
      <c r="B12" s="166">
        <v>13703</v>
      </c>
      <c r="C12" s="166">
        <v>3214</v>
      </c>
      <c r="D12" s="166">
        <v>3206</v>
      </c>
      <c r="E12" s="167">
        <f t="shared" si="0"/>
        <v>-2.4891101431238072E-3</v>
      </c>
      <c r="F12" s="166">
        <v>58660</v>
      </c>
      <c r="G12" s="166">
        <v>14115</v>
      </c>
      <c r="H12" s="166">
        <v>15709</v>
      </c>
      <c r="I12" s="167">
        <f t="shared" si="1"/>
        <v>0.11292950761601128</v>
      </c>
      <c r="J12" s="167">
        <f t="shared" si="2"/>
        <v>4.8188003460186382E-2</v>
      </c>
      <c r="K12" s="112"/>
      <c r="L12" s="36"/>
      <c r="M12" s="35"/>
      <c r="N12" s="35"/>
      <c r="O12" s="35"/>
      <c r="P12" s="35"/>
      <c r="Q12" s="35"/>
      <c r="R12" s="35"/>
      <c r="S12" s="35"/>
      <c r="T12" s="35"/>
      <c r="U12" s="36"/>
      <c r="V12" s="36"/>
      <c r="W12" s="36"/>
    </row>
    <row r="13" spans="1:23" x14ac:dyDescent="0.25">
      <c r="A13" s="165" t="s">
        <v>346</v>
      </c>
      <c r="B13" s="166">
        <v>14710</v>
      </c>
      <c r="C13" s="166">
        <v>3035</v>
      </c>
      <c r="D13" s="166">
        <v>2573</v>
      </c>
      <c r="E13" s="167">
        <f t="shared" si="0"/>
        <v>-0.15222405271828665</v>
      </c>
      <c r="F13" s="166">
        <v>46965</v>
      </c>
      <c r="G13" s="166">
        <v>8844</v>
      </c>
      <c r="H13" s="166">
        <v>8608</v>
      </c>
      <c r="I13" s="167">
        <f t="shared" si="1"/>
        <v>-2.66847580280416E-2</v>
      </c>
      <c r="J13" s="167">
        <f t="shared" si="2"/>
        <v>2.6405393964306093E-2</v>
      </c>
      <c r="K13" s="112"/>
      <c r="L13" s="35"/>
      <c r="M13" s="35"/>
      <c r="N13" s="35"/>
      <c r="O13" s="35"/>
      <c r="P13" s="35"/>
      <c r="Q13" s="35"/>
      <c r="R13" s="35"/>
      <c r="S13" s="35"/>
      <c r="T13" s="35"/>
      <c r="U13" s="35"/>
      <c r="V13" s="36"/>
      <c r="W13" s="36"/>
    </row>
    <row r="14" spans="1:23" x14ac:dyDescent="0.25">
      <c r="A14" s="165" t="s">
        <v>184</v>
      </c>
      <c r="B14" s="166">
        <v>13258</v>
      </c>
      <c r="C14" s="166">
        <v>3179</v>
      </c>
      <c r="D14" s="166">
        <v>2914</v>
      </c>
      <c r="E14" s="167">
        <f t="shared" si="0"/>
        <v>-8.3359547027367142E-2</v>
      </c>
      <c r="F14" s="166">
        <v>32905</v>
      </c>
      <c r="G14" s="166">
        <v>8736</v>
      </c>
      <c r="H14" s="166">
        <v>7524</v>
      </c>
      <c r="I14" s="167">
        <f t="shared" si="1"/>
        <v>-0.13873626373626369</v>
      </c>
      <c r="J14" s="167">
        <f t="shared" si="2"/>
        <v>2.3080179389804719E-2</v>
      </c>
      <c r="K14" s="112"/>
      <c r="L14" s="35"/>
      <c r="M14" s="35"/>
      <c r="N14" s="35"/>
      <c r="O14" s="35"/>
      <c r="P14" s="36"/>
      <c r="Q14" s="35"/>
      <c r="R14" s="35"/>
      <c r="S14" s="35"/>
      <c r="T14" s="36"/>
      <c r="U14" s="36"/>
      <c r="V14" s="36"/>
      <c r="W14" s="36"/>
    </row>
    <row r="15" spans="1:23" x14ac:dyDescent="0.25">
      <c r="A15" s="168" t="s">
        <v>185</v>
      </c>
      <c r="B15" s="169">
        <v>339689</v>
      </c>
      <c r="C15" s="169">
        <v>77233</v>
      </c>
      <c r="D15" s="169">
        <v>74096</v>
      </c>
      <c r="E15" s="170">
        <f t="shared" si="0"/>
        <v>-4.0617352686027952E-2</v>
      </c>
      <c r="F15" s="169">
        <v>1034506</v>
      </c>
      <c r="G15" s="169">
        <v>241241</v>
      </c>
      <c r="H15" s="169">
        <v>249987</v>
      </c>
      <c r="I15" s="170">
        <f t="shared" si="1"/>
        <v>3.6254202229305976E-2</v>
      </c>
      <c r="J15" s="170">
        <f t="shared" si="2"/>
        <v>0.76684540206261465</v>
      </c>
      <c r="K15" s="112"/>
      <c r="L15" s="36"/>
      <c r="V15" s="36"/>
      <c r="W15" s="36"/>
    </row>
    <row r="16" spans="1:23" x14ac:dyDescent="0.25">
      <c r="A16" s="173" t="s">
        <v>186</v>
      </c>
      <c r="B16" s="166">
        <v>106219</v>
      </c>
      <c r="C16" s="166">
        <v>27086</v>
      </c>
      <c r="D16" s="166">
        <v>22113</v>
      </c>
      <c r="E16" s="167">
        <f t="shared" si="0"/>
        <v>-0.18360038396219447</v>
      </c>
      <c r="F16" s="166">
        <v>359409</v>
      </c>
      <c r="G16" s="166">
        <v>86682</v>
      </c>
      <c r="H16" s="166">
        <v>76007</v>
      </c>
      <c r="I16" s="167">
        <f t="shared" si="1"/>
        <v>-0.1231512886181676</v>
      </c>
      <c r="J16" s="167">
        <f t="shared" si="2"/>
        <v>0.23315459793738535</v>
      </c>
      <c r="K16" s="112"/>
      <c r="L16" s="35"/>
      <c r="V16" s="36"/>
      <c r="W16" s="36"/>
    </row>
    <row r="17" spans="1:23" x14ac:dyDescent="0.25">
      <c r="A17" s="171" t="s">
        <v>187</v>
      </c>
      <c r="B17" s="169">
        <v>445908</v>
      </c>
      <c r="C17" s="169">
        <v>104319</v>
      </c>
      <c r="D17" s="169">
        <v>96209</v>
      </c>
      <c r="E17" s="170">
        <f t="shared" si="0"/>
        <v>-7.7742309646373187E-2</v>
      </c>
      <c r="F17" s="169">
        <v>1393915</v>
      </c>
      <c r="G17" s="169">
        <v>327923</v>
      </c>
      <c r="H17" s="169">
        <v>325994</v>
      </c>
      <c r="I17" s="170">
        <f t="shared" si="1"/>
        <v>-5.8824785086742937E-3</v>
      </c>
      <c r="J17" s="170">
        <f t="shared" si="2"/>
        <v>1</v>
      </c>
      <c r="K17" s="112"/>
      <c r="L17" s="36"/>
      <c r="M17" s="36"/>
      <c r="N17" s="35"/>
      <c r="O17" s="35"/>
      <c r="P17" s="35"/>
      <c r="Q17" s="36"/>
      <c r="R17" s="35"/>
      <c r="S17" s="35"/>
      <c r="T17" s="35"/>
      <c r="U17" s="36"/>
      <c r="V17" s="36"/>
      <c r="W17" s="36"/>
    </row>
    <row r="18" spans="1:23" x14ac:dyDescent="0.25">
      <c r="A18" s="279" t="s">
        <v>188</v>
      </c>
      <c r="B18" s="279"/>
      <c r="C18" s="279"/>
      <c r="D18" s="279"/>
      <c r="E18" s="279"/>
      <c r="F18" s="279"/>
      <c r="G18" s="279"/>
      <c r="H18" s="279"/>
      <c r="I18" s="279"/>
      <c r="J18" s="279"/>
      <c r="K18" s="36"/>
      <c r="L18" s="36"/>
      <c r="M18" s="36"/>
      <c r="N18" s="36"/>
      <c r="O18" s="36"/>
      <c r="P18" s="36"/>
      <c r="Q18" s="36"/>
      <c r="R18" s="36"/>
      <c r="S18" s="36"/>
      <c r="T18" s="36"/>
      <c r="U18" s="36"/>
      <c r="V18" s="36"/>
      <c r="W18" s="36"/>
    </row>
    <row r="19" spans="1:23" x14ac:dyDescent="0.25">
      <c r="A19" s="279" t="s">
        <v>189</v>
      </c>
      <c r="B19" s="279"/>
      <c r="C19" s="279"/>
      <c r="D19" s="279"/>
      <c r="E19" s="279"/>
      <c r="F19" s="279"/>
      <c r="G19" s="279"/>
      <c r="H19" s="279"/>
      <c r="I19" s="279"/>
      <c r="J19" s="279"/>
      <c r="K19" s="36"/>
      <c r="L19" s="36"/>
      <c r="M19" s="36"/>
      <c r="N19" s="36"/>
      <c r="O19" s="36"/>
      <c r="P19" s="36"/>
      <c r="Q19" s="36"/>
      <c r="R19" s="36"/>
      <c r="S19" s="36"/>
      <c r="T19" s="36"/>
      <c r="U19" s="36"/>
      <c r="V19" s="36"/>
      <c r="W19" s="36"/>
    </row>
    <row r="28" spans="1:23" s="36" customFormat="1" x14ac:dyDescent="0.25"/>
    <row r="30" spans="1:23" x14ac:dyDescent="0.25">
      <c r="A30" s="292" t="s">
        <v>190</v>
      </c>
      <c r="B30" s="292"/>
      <c r="C30" s="292"/>
      <c r="D30" s="292"/>
      <c r="E30" s="292"/>
      <c r="F30" s="292"/>
      <c r="G30" s="292"/>
      <c r="H30" s="292"/>
      <c r="I30" s="292"/>
      <c r="J30" s="292"/>
      <c r="K30" s="36"/>
      <c r="L30" s="35"/>
      <c r="M30" s="35"/>
      <c r="N30" s="35"/>
      <c r="O30" s="35"/>
      <c r="P30" s="35"/>
      <c r="Q30" s="35"/>
      <c r="R30" s="35"/>
      <c r="S30" s="35"/>
      <c r="T30" s="35"/>
      <c r="U30" s="36"/>
      <c r="V30" s="36"/>
      <c r="W30" s="36"/>
    </row>
    <row r="31" spans="1:23" x14ac:dyDescent="0.25">
      <c r="A31" s="293" t="s">
        <v>191</v>
      </c>
      <c r="B31" s="294" t="s">
        <v>171</v>
      </c>
      <c r="C31" s="294"/>
      <c r="D31" s="294"/>
      <c r="E31" s="294"/>
      <c r="F31" s="294" t="s">
        <v>172</v>
      </c>
      <c r="G31" s="294"/>
      <c r="H31" s="294"/>
      <c r="I31" s="294"/>
      <c r="J31" s="294"/>
      <c r="K31" s="36"/>
      <c r="L31" s="35"/>
      <c r="M31" s="35"/>
      <c r="N31" s="35"/>
      <c r="O31" s="35"/>
      <c r="P31" s="35"/>
      <c r="Q31" s="35"/>
      <c r="R31" s="35"/>
      <c r="S31" s="35"/>
      <c r="T31" s="35"/>
      <c r="U31" s="35"/>
      <c r="V31" s="36"/>
      <c r="W31" s="36"/>
    </row>
    <row r="32" spans="1:23" s="36" customFormat="1" x14ac:dyDescent="0.25">
      <c r="A32" s="293"/>
      <c r="B32" s="299">
        <v>2020</v>
      </c>
      <c r="C32" s="296" t="s">
        <v>357</v>
      </c>
      <c r="D32" s="297"/>
      <c r="E32" s="298"/>
      <c r="F32" s="299">
        <v>2020</v>
      </c>
      <c r="G32" s="296" t="str">
        <f>C32</f>
        <v>Enero - marzo</v>
      </c>
      <c r="H32" s="297"/>
      <c r="I32" s="297"/>
      <c r="J32" s="298"/>
      <c r="L32" s="35"/>
      <c r="M32" s="35"/>
      <c r="N32" s="35"/>
      <c r="O32" s="35"/>
      <c r="P32" s="35"/>
      <c r="Q32" s="35"/>
      <c r="R32" s="35"/>
      <c r="S32" s="35"/>
      <c r="T32" s="35"/>
      <c r="U32" s="35"/>
    </row>
    <row r="33" spans="1:23" x14ac:dyDescent="0.25">
      <c r="A33" s="293"/>
      <c r="B33" s="300"/>
      <c r="C33" s="174">
        <v>2020</v>
      </c>
      <c r="D33" s="174">
        <v>2021</v>
      </c>
      <c r="E33" s="164" t="s">
        <v>173</v>
      </c>
      <c r="F33" s="300"/>
      <c r="G33" s="174">
        <v>2020</v>
      </c>
      <c r="H33" s="174">
        <v>2021</v>
      </c>
      <c r="I33" s="164" t="s">
        <v>173</v>
      </c>
      <c r="J33" s="164" t="s">
        <v>174</v>
      </c>
      <c r="K33" s="36"/>
      <c r="L33" s="35"/>
      <c r="M33" s="35"/>
      <c r="N33" s="35"/>
      <c r="O33" s="35"/>
      <c r="P33" s="35"/>
      <c r="Q33" s="35"/>
      <c r="R33" s="35"/>
      <c r="S33" s="35"/>
      <c r="T33" s="35"/>
      <c r="U33" s="35"/>
      <c r="V33" s="36"/>
      <c r="W33" s="36"/>
    </row>
    <row r="34" spans="1:23" x14ac:dyDescent="0.25">
      <c r="A34" s="182" t="s">
        <v>181</v>
      </c>
      <c r="B34" s="183">
        <v>104573</v>
      </c>
      <c r="C34" s="183">
        <v>26108</v>
      </c>
      <c r="D34" s="183">
        <v>26698</v>
      </c>
      <c r="E34" s="184">
        <f>D34/C34-1</f>
        <v>2.2598437260609838E-2</v>
      </c>
      <c r="F34" s="183">
        <v>80145</v>
      </c>
      <c r="G34" s="183">
        <v>20759</v>
      </c>
      <c r="H34" s="183">
        <v>20685</v>
      </c>
      <c r="I34" s="184">
        <f>H34/G34-1</f>
        <v>-3.564718917096199E-3</v>
      </c>
      <c r="J34" s="184">
        <f>H34/$H$46</f>
        <v>0.27797188701050879</v>
      </c>
      <c r="K34" s="112"/>
      <c r="L34" s="112"/>
      <c r="M34" s="35"/>
      <c r="N34" s="35"/>
      <c r="O34" s="35"/>
      <c r="P34" s="35"/>
      <c r="Q34" s="35"/>
      <c r="R34" s="35"/>
      <c r="S34" s="35"/>
      <c r="T34" s="35"/>
      <c r="U34" s="35"/>
      <c r="V34" s="36"/>
      <c r="W34" s="36"/>
    </row>
    <row r="35" spans="1:23" x14ac:dyDescent="0.25">
      <c r="A35" s="182" t="s">
        <v>179</v>
      </c>
      <c r="B35" s="183">
        <v>73238</v>
      </c>
      <c r="C35" s="183">
        <v>17175</v>
      </c>
      <c r="D35" s="183">
        <v>16373</v>
      </c>
      <c r="E35" s="184">
        <f t="shared" ref="E35:E46" si="3">D35/C35-1</f>
        <v>-4.6695778748180539E-2</v>
      </c>
      <c r="F35" s="183">
        <v>65605</v>
      </c>
      <c r="G35" s="183">
        <v>15372</v>
      </c>
      <c r="H35" s="183">
        <v>15588</v>
      </c>
      <c r="I35" s="184">
        <f t="shared" ref="I35:I46" si="4">H35/G35-1</f>
        <v>1.4051522248243575E-2</v>
      </c>
      <c r="J35" s="184">
        <f t="shared" ref="J35:J46" si="5">H35/$H$46</f>
        <v>0.20947671137151611</v>
      </c>
      <c r="K35" s="112"/>
      <c r="L35" s="112"/>
      <c r="M35" s="35"/>
      <c r="N35" s="35"/>
      <c r="O35" s="35"/>
      <c r="P35" s="35"/>
      <c r="Q35" s="35"/>
      <c r="R35" s="35"/>
      <c r="S35" s="35"/>
      <c r="T35" s="35"/>
      <c r="U35" s="35"/>
      <c r="V35" s="36"/>
      <c r="W35" s="36"/>
    </row>
    <row r="36" spans="1:23" x14ac:dyDescent="0.25">
      <c r="A36" s="182" t="s">
        <v>175</v>
      </c>
      <c r="B36" s="183">
        <v>40825</v>
      </c>
      <c r="C36" s="183">
        <v>11280</v>
      </c>
      <c r="D36" s="183">
        <v>14205</v>
      </c>
      <c r="E36" s="184">
        <f t="shared" si="3"/>
        <v>0.25930851063829796</v>
      </c>
      <c r="F36" s="183">
        <v>46526</v>
      </c>
      <c r="G36" s="183">
        <v>10612</v>
      </c>
      <c r="H36" s="183">
        <v>12627</v>
      </c>
      <c r="I36" s="184">
        <f t="shared" si="4"/>
        <v>0.18987938183188846</v>
      </c>
      <c r="J36" s="184">
        <f t="shared" si="5"/>
        <v>0.16968581180960571</v>
      </c>
      <c r="K36" s="112"/>
      <c r="L36" s="112"/>
      <c r="M36" s="35"/>
      <c r="N36" s="35"/>
      <c r="O36" s="35"/>
      <c r="P36" s="35"/>
      <c r="Q36" s="35"/>
      <c r="R36" s="35"/>
      <c r="S36" s="35"/>
      <c r="T36" s="35"/>
      <c r="U36" s="35"/>
      <c r="V36" s="36"/>
      <c r="W36" s="36"/>
    </row>
    <row r="37" spans="1:23" x14ac:dyDescent="0.25">
      <c r="A37" s="182" t="s">
        <v>192</v>
      </c>
      <c r="B37" s="183">
        <v>34786</v>
      </c>
      <c r="C37" s="183">
        <v>8275</v>
      </c>
      <c r="D37" s="183">
        <v>7415</v>
      </c>
      <c r="E37" s="184">
        <f t="shared" si="3"/>
        <v>-0.10392749244712995</v>
      </c>
      <c r="F37" s="183">
        <v>27497</v>
      </c>
      <c r="G37" s="183">
        <v>6719</v>
      </c>
      <c r="H37" s="183">
        <v>5892</v>
      </c>
      <c r="I37" s="184">
        <f t="shared" si="4"/>
        <v>-0.12308379223098675</v>
      </c>
      <c r="J37" s="184">
        <f t="shared" si="5"/>
        <v>7.917864917891794E-2</v>
      </c>
      <c r="K37" s="112"/>
      <c r="L37" s="112"/>
      <c r="M37" s="35"/>
      <c r="N37" s="35"/>
      <c r="O37" s="35"/>
      <c r="P37" s="35"/>
      <c r="Q37" s="35"/>
      <c r="R37" s="35"/>
      <c r="S37" s="35"/>
      <c r="T37" s="35"/>
      <c r="U37" s="35"/>
      <c r="V37" s="36"/>
      <c r="W37" s="36"/>
    </row>
    <row r="38" spans="1:23" x14ac:dyDescent="0.25">
      <c r="A38" s="182" t="s">
        <v>177</v>
      </c>
      <c r="B38" s="183">
        <v>21583</v>
      </c>
      <c r="C38" s="183">
        <v>5802</v>
      </c>
      <c r="D38" s="183">
        <v>5208</v>
      </c>
      <c r="E38" s="184">
        <f t="shared" si="3"/>
        <v>-0.10237849017580147</v>
      </c>
      <c r="F38" s="183">
        <v>17153</v>
      </c>
      <c r="G38" s="183">
        <v>4806</v>
      </c>
      <c r="H38" s="183">
        <v>3910</v>
      </c>
      <c r="I38" s="184">
        <f t="shared" si="4"/>
        <v>-0.18643362463587188</v>
      </c>
      <c r="J38" s="184">
        <f t="shared" si="5"/>
        <v>5.2543876152336924E-2</v>
      </c>
      <c r="K38" s="112"/>
      <c r="L38" s="112"/>
      <c r="M38" s="35"/>
      <c r="N38" s="35"/>
      <c r="O38" s="35"/>
      <c r="P38" s="35"/>
      <c r="Q38" s="35"/>
      <c r="R38" s="35"/>
      <c r="S38" s="35"/>
      <c r="T38" s="35"/>
      <c r="U38" s="35"/>
      <c r="V38" s="36"/>
      <c r="W38" s="36"/>
    </row>
    <row r="39" spans="1:23" x14ac:dyDescent="0.25">
      <c r="A39" s="182" t="s">
        <v>182</v>
      </c>
      <c r="B39" s="183">
        <v>18970</v>
      </c>
      <c r="C39" s="183">
        <v>4015</v>
      </c>
      <c r="D39" s="183">
        <v>4860</v>
      </c>
      <c r="E39" s="184">
        <f t="shared" si="3"/>
        <v>0.21046077210460767</v>
      </c>
      <c r="F39" s="183">
        <v>13079</v>
      </c>
      <c r="G39" s="183">
        <v>2743</v>
      </c>
      <c r="H39" s="183">
        <v>3441</v>
      </c>
      <c r="I39" s="184">
        <f t="shared" si="4"/>
        <v>0.25446591323368573</v>
      </c>
      <c r="J39" s="184">
        <f t="shared" si="5"/>
        <v>4.6241298680355848E-2</v>
      </c>
      <c r="K39" s="112"/>
      <c r="L39" s="112"/>
      <c r="M39" s="35"/>
      <c r="N39" s="35"/>
      <c r="O39" s="35"/>
      <c r="P39" s="35"/>
      <c r="Q39" s="35"/>
      <c r="R39" s="35"/>
      <c r="S39" s="35"/>
      <c r="T39" s="35"/>
      <c r="U39" s="35"/>
      <c r="V39" s="36"/>
      <c r="W39" s="36"/>
    </row>
    <row r="40" spans="1:23" x14ac:dyDescent="0.25">
      <c r="A40" s="182" t="s">
        <v>183</v>
      </c>
      <c r="B40" s="183">
        <v>11044</v>
      </c>
      <c r="C40" s="183">
        <v>2881</v>
      </c>
      <c r="D40" s="183">
        <v>2759</v>
      </c>
      <c r="E40" s="184">
        <f t="shared" si="3"/>
        <v>-4.234640749739671E-2</v>
      </c>
      <c r="F40" s="183">
        <v>13663</v>
      </c>
      <c r="G40" s="183">
        <v>3707</v>
      </c>
      <c r="H40" s="183">
        <v>3379</v>
      </c>
      <c r="I40" s="184">
        <f t="shared" si="4"/>
        <v>-8.8481251685999407E-2</v>
      </c>
      <c r="J40" s="184">
        <f t="shared" si="5"/>
        <v>4.5408122127556641E-2</v>
      </c>
      <c r="K40" s="112"/>
      <c r="L40" s="112"/>
      <c r="M40" s="35"/>
      <c r="N40" s="35"/>
      <c r="O40" s="35"/>
      <c r="P40" s="35"/>
      <c r="Q40" s="35"/>
      <c r="R40" s="35"/>
      <c r="S40" s="35"/>
      <c r="T40" s="35"/>
      <c r="U40" s="36"/>
      <c r="V40" s="36"/>
      <c r="W40" s="36"/>
    </row>
    <row r="41" spans="1:23" x14ac:dyDescent="0.25">
      <c r="A41" s="182" t="s">
        <v>193</v>
      </c>
      <c r="B41" s="183">
        <v>9103</v>
      </c>
      <c r="C41" s="183">
        <v>2681</v>
      </c>
      <c r="D41" s="183">
        <v>2328</v>
      </c>
      <c r="E41" s="184">
        <f t="shared" si="3"/>
        <v>-0.13166728832525176</v>
      </c>
      <c r="F41" s="183">
        <v>7230</v>
      </c>
      <c r="G41" s="183">
        <v>2106</v>
      </c>
      <c r="H41" s="183">
        <v>1871</v>
      </c>
      <c r="I41" s="184">
        <f t="shared" si="4"/>
        <v>-0.1115859449192782</v>
      </c>
      <c r="J41" s="184">
        <f t="shared" si="5"/>
        <v>2.5143118230440509E-2</v>
      </c>
      <c r="K41" s="112"/>
      <c r="L41" s="112"/>
      <c r="M41" s="35"/>
      <c r="N41" s="35"/>
      <c r="O41" s="35"/>
      <c r="P41" s="35"/>
      <c r="Q41" s="35"/>
      <c r="R41" s="35"/>
      <c r="S41" s="35"/>
      <c r="T41" s="35"/>
      <c r="U41" s="36"/>
      <c r="V41" s="36"/>
      <c r="W41" s="36"/>
    </row>
    <row r="42" spans="1:23" x14ac:dyDescent="0.25">
      <c r="A42" s="182" t="s">
        <v>178</v>
      </c>
      <c r="B42" s="183">
        <v>7362</v>
      </c>
      <c r="C42" s="183">
        <v>1458</v>
      </c>
      <c r="D42" s="183">
        <v>2208</v>
      </c>
      <c r="E42" s="184">
        <f t="shared" si="3"/>
        <v>0.51440329218106995</v>
      </c>
      <c r="F42" s="183">
        <v>6085</v>
      </c>
      <c r="G42" s="183">
        <v>1278</v>
      </c>
      <c r="H42" s="183">
        <v>1623</v>
      </c>
      <c r="I42" s="184">
        <f t="shared" si="4"/>
        <v>0.2699530516431925</v>
      </c>
      <c r="J42" s="184">
        <f t="shared" si="5"/>
        <v>2.1810412019243691E-2</v>
      </c>
      <c r="K42" s="112"/>
      <c r="L42" s="36"/>
      <c r="M42" s="35"/>
      <c r="N42" s="35"/>
      <c r="O42" s="35"/>
      <c r="P42" s="35"/>
      <c r="Q42" s="35"/>
      <c r="R42" s="35"/>
      <c r="S42" s="35"/>
      <c r="T42" s="35"/>
      <c r="U42" s="36"/>
      <c r="V42" s="36"/>
      <c r="W42" s="36"/>
    </row>
    <row r="43" spans="1:23" x14ac:dyDescent="0.25">
      <c r="A43" s="182" t="s">
        <v>197</v>
      </c>
      <c r="B43" s="183">
        <v>1753</v>
      </c>
      <c r="C43" s="183">
        <v>576</v>
      </c>
      <c r="D43" s="183">
        <v>720</v>
      </c>
      <c r="E43" s="184">
        <f t="shared" si="3"/>
        <v>0.25</v>
      </c>
      <c r="F43" s="183">
        <v>3441</v>
      </c>
      <c r="G43" s="183">
        <v>1060</v>
      </c>
      <c r="H43" s="183">
        <v>1296</v>
      </c>
      <c r="I43" s="184">
        <f t="shared" si="4"/>
        <v>0.22264150943396221</v>
      </c>
      <c r="J43" s="184">
        <f t="shared" si="5"/>
        <v>1.7416077619802725E-2</v>
      </c>
      <c r="K43" s="112"/>
      <c r="L43" s="112"/>
      <c r="M43" s="35"/>
      <c r="W43" s="36"/>
    </row>
    <row r="44" spans="1:23" x14ac:dyDescent="0.25">
      <c r="A44" s="168" t="s">
        <v>185</v>
      </c>
      <c r="B44" s="185">
        <v>323237</v>
      </c>
      <c r="C44" s="185">
        <v>80251</v>
      </c>
      <c r="D44" s="185">
        <v>82774</v>
      </c>
      <c r="E44" s="186">
        <f t="shared" si="3"/>
        <v>3.1438860574946048E-2</v>
      </c>
      <c r="F44" s="185">
        <v>280424</v>
      </c>
      <c r="G44" s="185">
        <v>69162</v>
      </c>
      <c r="H44" s="185">
        <v>70312</v>
      </c>
      <c r="I44" s="186">
        <f t="shared" si="4"/>
        <v>1.6627627888146757E-2</v>
      </c>
      <c r="J44" s="186">
        <f t="shared" si="5"/>
        <v>0.94487596420028486</v>
      </c>
      <c r="K44" s="112"/>
      <c r="L44" s="36"/>
      <c r="M44" s="35"/>
      <c r="N44" s="35"/>
      <c r="O44" s="35"/>
      <c r="P44" s="36"/>
      <c r="Q44" s="35"/>
      <c r="R44" s="35"/>
      <c r="S44" s="35"/>
      <c r="T44" s="36"/>
      <c r="U44" s="36"/>
      <c r="V44" s="36"/>
      <c r="W44" s="36"/>
    </row>
    <row r="45" spans="1:23" x14ac:dyDescent="0.25">
      <c r="A45" s="173" t="s">
        <v>186</v>
      </c>
      <c r="B45" s="187">
        <v>16399</v>
      </c>
      <c r="C45" s="187">
        <v>3225</v>
      </c>
      <c r="D45" s="187">
        <v>4496</v>
      </c>
      <c r="E45" s="184">
        <f t="shared" si="3"/>
        <v>0.39410852713178302</v>
      </c>
      <c r="F45" s="187">
        <v>12921</v>
      </c>
      <c r="G45" s="187">
        <v>2590</v>
      </c>
      <c r="H45" s="187">
        <v>4102</v>
      </c>
      <c r="I45" s="184">
        <f t="shared" si="4"/>
        <v>0.58378378378378382</v>
      </c>
      <c r="J45" s="184">
        <f t="shared" si="5"/>
        <v>5.5124035799715108E-2</v>
      </c>
      <c r="K45" s="112"/>
      <c r="L45" s="112"/>
      <c r="M45" s="35"/>
      <c r="N45" s="35"/>
      <c r="O45" s="35"/>
      <c r="P45" s="36"/>
      <c r="Q45" s="35"/>
      <c r="R45" s="35"/>
      <c r="S45" s="35"/>
      <c r="T45" s="36"/>
      <c r="U45" s="36"/>
      <c r="V45" s="36"/>
      <c r="W45" s="36"/>
    </row>
    <row r="46" spans="1:23" x14ac:dyDescent="0.25">
      <c r="A46" s="171" t="s">
        <v>187</v>
      </c>
      <c r="B46" s="188">
        <v>339636</v>
      </c>
      <c r="C46" s="188">
        <v>83476</v>
      </c>
      <c r="D46" s="188">
        <v>87270</v>
      </c>
      <c r="E46" s="186">
        <f t="shared" si="3"/>
        <v>4.5450189275959563E-2</v>
      </c>
      <c r="F46" s="188">
        <v>293345</v>
      </c>
      <c r="G46" s="188">
        <v>71752</v>
      </c>
      <c r="H46" s="188">
        <v>74414</v>
      </c>
      <c r="I46" s="186">
        <f t="shared" si="4"/>
        <v>3.7100011149515E-2</v>
      </c>
      <c r="J46" s="186">
        <f t="shared" si="5"/>
        <v>1</v>
      </c>
      <c r="K46" s="112"/>
      <c r="L46" s="112"/>
      <c r="V46" s="36"/>
      <c r="W46" s="36"/>
    </row>
    <row r="47" spans="1:23" x14ac:dyDescent="0.25">
      <c r="A47" s="279" t="s">
        <v>188</v>
      </c>
      <c r="B47" s="279"/>
      <c r="C47" s="279"/>
      <c r="D47" s="279"/>
      <c r="E47" s="279"/>
      <c r="F47" s="279"/>
      <c r="G47" s="279"/>
      <c r="H47" s="279"/>
      <c r="I47" s="279"/>
      <c r="J47" s="279"/>
      <c r="K47" s="112"/>
      <c r="L47" s="36"/>
      <c r="M47" s="36"/>
      <c r="N47" s="36"/>
      <c r="O47" s="36"/>
      <c r="P47" s="36"/>
      <c r="Q47" s="36"/>
      <c r="R47" s="36"/>
      <c r="S47" s="36"/>
      <c r="T47" s="36"/>
      <c r="U47" s="36"/>
      <c r="V47" s="36"/>
      <c r="W47" s="36"/>
    </row>
    <row r="48" spans="1:23" x14ac:dyDescent="0.25">
      <c r="A48" s="279" t="s">
        <v>189</v>
      </c>
      <c r="B48" s="279"/>
      <c r="C48" s="279"/>
      <c r="D48" s="279"/>
      <c r="E48" s="279"/>
      <c r="F48" s="279"/>
      <c r="G48" s="279"/>
      <c r="H48" s="279"/>
      <c r="I48" s="279"/>
      <c r="J48" s="279"/>
      <c r="K48" s="36"/>
      <c r="L48" s="36"/>
      <c r="M48" s="36"/>
      <c r="N48" s="36"/>
      <c r="O48" s="36"/>
      <c r="P48" s="36"/>
      <c r="Q48" s="36"/>
      <c r="R48" s="36"/>
      <c r="S48" s="36"/>
      <c r="T48" s="36"/>
      <c r="U48" s="36"/>
      <c r="V48" s="36"/>
      <c r="W48" s="36"/>
    </row>
    <row r="59" spans="1:11" x14ac:dyDescent="0.25">
      <c r="A59" s="295" t="s">
        <v>195</v>
      </c>
      <c r="B59" s="295"/>
      <c r="C59" s="295"/>
      <c r="D59" s="295"/>
      <c r="E59" s="295"/>
      <c r="F59" s="295"/>
      <c r="G59" s="295"/>
      <c r="H59" s="295"/>
      <c r="I59" s="295"/>
      <c r="J59" s="295"/>
      <c r="K59" s="36"/>
    </row>
    <row r="60" spans="1:11" x14ac:dyDescent="0.25">
      <c r="A60" s="293" t="s">
        <v>191</v>
      </c>
      <c r="B60" s="294" t="s">
        <v>171</v>
      </c>
      <c r="C60" s="294"/>
      <c r="D60" s="294"/>
      <c r="E60" s="294"/>
      <c r="F60" s="294" t="s">
        <v>172</v>
      </c>
      <c r="G60" s="294"/>
      <c r="H60" s="294"/>
      <c r="I60" s="294"/>
      <c r="J60" s="294"/>
      <c r="K60" s="36"/>
    </row>
    <row r="61" spans="1:11" s="36" customFormat="1" x14ac:dyDescent="0.25">
      <c r="A61" s="293"/>
      <c r="B61" s="299">
        <v>2020</v>
      </c>
      <c r="C61" s="296" t="s">
        <v>357</v>
      </c>
      <c r="D61" s="297"/>
      <c r="E61" s="298"/>
      <c r="F61" s="299">
        <v>2020</v>
      </c>
      <c r="G61" s="296" t="str">
        <f>C61</f>
        <v>Enero - marzo</v>
      </c>
      <c r="H61" s="297"/>
      <c r="I61" s="297"/>
      <c r="J61" s="298"/>
    </row>
    <row r="62" spans="1:11" x14ac:dyDescent="0.25">
      <c r="A62" s="293"/>
      <c r="B62" s="300"/>
      <c r="C62" s="174">
        <v>2020</v>
      </c>
      <c r="D62" s="174">
        <v>2021</v>
      </c>
      <c r="E62" s="164" t="s">
        <v>173</v>
      </c>
      <c r="F62" s="300"/>
      <c r="G62" s="174">
        <v>2020</v>
      </c>
      <c r="H62" s="174">
        <v>2021</v>
      </c>
      <c r="I62" s="164" t="s">
        <v>173</v>
      </c>
      <c r="J62" s="164" t="s">
        <v>174</v>
      </c>
      <c r="K62" s="36"/>
    </row>
    <row r="63" spans="1:11" x14ac:dyDescent="0.25">
      <c r="A63" s="182" t="s">
        <v>196</v>
      </c>
      <c r="B63" s="183">
        <v>5787.6120000000001</v>
      </c>
      <c r="C63" s="183">
        <v>798.37199999999996</v>
      </c>
      <c r="D63" s="183">
        <v>2222.5439999999999</v>
      </c>
      <c r="E63" s="189">
        <f>D63/C63-1</f>
        <v>1.783845124829027</v>
      </c>
      <c r="F63" s="183">
        <v>9410.5842800000009</v>
      </c>
      <c r="G63" s="183">
        <v>1356.1655000000001</v>
      </c>
      <c r="H63" s="183">
        <v>4059.68001</v>
      </c>
      <c r="I63" s="190">
        <f>H63/G63-1</f>
        <v>1.9934989571700501</v>
      </c>
      <c r="J63" s="190">
        <f>H63/$H$75</f>
        <v>0.38728003969967645</v>
      </c>
      <c r="K63" s="112"/>
    </row>
    <row r="64" spans="1:11" x14ac:dyDescent="0.25">
      <c r="A64" s="182" t="s">
        <v>197</v>
      </c>
      <c r="B64" s="183">
        <v>4597.143</v>
      </c>
      <c r="C64" s="183">
        <v>784.18799999999999</v>
      </c>
      <c r="D64" s="183">
        <v>1077.816</v>
      </c>
      <c r="E64" s="191">
        <f t="shared" ref="E64:E74" si="6">D64/C64-1</f>
        <v>0.37443572204624398</v>
      </c>
      <c r="F64" s="183">
        <v>8577.8916200000003</v>
      </c>
      <c r="G64" s="183">
        <v>1262.6208599999998</v>
      </c>
      <c r="H64" s="183">
        <v>1894.5107700000001</v>
      </c>
      <c r="I64" s="192">
        <f t="shared" ref="I64:I75" si="7">H64/G64-1</f>
        <v>0.50045895012379282</v>
      </c>
      <c r="J64" s="192">
        <f t="shared" ref="J64:J75" si="8">H64/$H$75</f>
        <v>0.18073005862771549</v>
      </c>
      <c r="K64" s="112"/>
    </row>
    <row r="65" spans="1:11" x14ac:dyDescent="0.25">
      <c r="A65" s="182" t="s">
        <v>198</v>
      </c>
      <c r="B65" s="183">
        <v>4279.2839999999997</v>
      </c>
      <c r="C65" s="183">
        <v>862.26</v>
      </c>
      <c r="D65" s="183">
        <v>891.84</v>
      </c>
      <c r="E65" s="189">
        <f t="shared" si="6"/>
        <v>3.4305197968130363E-2</v>
      </c>
      <c r="F65" s="183">
        <v>7468.8983900000003</v>
      </c>
      <c r="G65" s="183">
        <v>1496.9553599999999</v>
      </c>
      <c r="H65" s="183">
        <v>1623.62878</v>
      </c>
      <c r="I65" s="190">
        <f t="shared" si="7"/>
        <v>8.4620706391672185E-2</v>
      </c>
      <c r="J65" s="190">
        <f t="shared" si="8"/>
        <v>0.15488881311508521</v>
      </c>
      <c r="K65" s="112"/>
    </row>
    <row r="66" spans="1:11" x14ac:dyDescent="0.25">
      <c r="A66" s="182" t="s">
        <v>177</v>
      </c>
      <c r="B66" s="183">
        <v>3370.6015766999999</v>
      </c>
      <c r="C66" s="183">
        <v>509.86799999999999</v>
      </c>
      <c r="D66" s="183">
        <v>642.33600000000001</v>
      </c>
      <c r="E66" s="189">
        <f t="shared" si="6"/>
        <v>0.2598084210030831</v>
      </c>
      <c r="F66" s="183">
        <v>6454.9097700000002</v>
      </c>
      <c r="G66" s="183">
        <v>956.58483000000012</v>
      </c>
      <c r="H66" s="183">
        <v>1244.4095199999999</v>
      </c>
      <c r="I66" s="190">
        <f t="shared" si="7"/>
        <v>0.3008877843065938</v>
      </c>
      <c r="J66" s="190">
        <f t="shared" si="8"/>
        <v>0.11871255052642814</v>
      </c>
      <c r="K66" s="112"/>
    </row>
    <row r="67" spans="1:11" x14ac:dyDescent="0.25">
      <c r="A67" s="182" t="s">
        <v>183</v>
      </c>
      <c r="B67" s="183">
        <v>1071.258</v>
      </c>
      <c r="C67" s="183">
        <v>185.43</v>
      </c>
      <c r="D67" s="183">
        <v>142.36799999999999</v>
      </c>
      <c r="E67" s="189">
        <f t="shared" si="6"/>
        <v>-0.23222779485520151</v>
      </c>
      <c r="F67" s="183">
        <v>2446.0823500000001</v>
      </c>
      <c r="G67" s="183">
        <v>370.89229000000006</v>
      </c>
      <c r="H67" s="183">
        <v>310.40593000000001</v>
      </c>
      <c r="I67" s="190">
        <f t="shared" si="7"/>
        <v>-0.1630833577047397</v>
      </c>
      <c r="J67" s="190">
        <f t="shared" si="8"/>
        <v>2.9611698606121173E-2</v>
      </c>
      <c r="K67" s="112"/>
    </row>
    <row r="68" spans="1:11" x14ac:dyDescent="0.25">
      <c r="A68" s="182" t="s">
        <v>182</v>
      </c>
      <c r="B68" s="183">
        <v>933.6</v>
      </c>
      <c r="C68" s="183">
        <v>133.18799999999999</v>
      </c>
      <c r="D68" s="183">
        <v>254.68799999999999</v>
      </c>
      <c r="E68" s="189">
        <f t="shared" si="6"/>
        <v>0.91224434633750806</v>
      </c>
      <c r="F68" s="183">
        <v>1850.7859000000001</v>
      </c>
      <c r="G68" s="183">
        <v>292.19182000000001</v>
      </c>
      <c r="H68" s="183">
        <v>571.63401999999996</v>
      </c>
      <c r="I68" s="190">
        <f t="shared" si="7"/>
        <v>0.95636558203443189</v>
      </c>
      <c r="J68" s="190">
        <f t="shared" si="8"/>
        <v>5.4531994002967148E-2</v>
      </c>
      <c r="K68" s="112"/>
    </row>
    <row r="69" spans="1:11" x14ac:dyDescent="0.25">
      <c r="A69" s="182" t="s">
        <v>199</v>
      </c>
      <c r="B69" s="183">
        <v>417.49799999999999</v>
      </c>
      <c r="C69" s="183">
        <v>135.49199999999999</v>
      </c>
      <c r="D69" s="183">
        <v>27.216000000000001</v>
      </c>
      <c r="E69" s="189">
        <f t="shared" si="6"/>
        <v>-0.79913205207687543</v>
      </c>
      <c r="F69" s="183">
        <v>849.10521999999992</v>
      </c>
      <c r="G69" s="183">
        <v>275.85282999999998</v>
      </c>
      <c r="H69" s="183">
        <v>53.346230000000006</v>
      </c>
      <c r="I69" s="190">
        <f t="shared" si="7"/>
        <v>-0.80661343949235542</v>
      </c>
      <c r="J69" s="190">
        <f t="shared" si="8"/>
        <v>5.0890538223055844E-3</v>
      </c>
      <c r="K69" s="112"/>
    </row>
    <row r="70" spans="1:11" x14ac:dyDescent="0.25">
      <c r="A70" s="182" t="s">
        <v>181</v>
      </c>
      <c r="B70" s="183">
        <v>389.52600000000001</v>
      </c>
      <c r="C70" s="183">
        <v>34.061999999999998</v>
      </c>
      <c r="D70" s="183">
        <v>44.988</v>
      </c>
      <c r="E70" s="189">
        <f t="shared" si="6"/>
        <v>0.32076801127356003</v>
      </c>
      <c r="F70" s="183">
        <v>629.98871000000008</v>
      </c>
      <c r="G70" s="183">
        <v>65.689399999999992</v>
      </c>
      <c r="H70" s="183">
        <v>70.823909999999998</v>
      </c>
      <c r="I70" s="190">
        <f t="shared" si="7"/>
        <v>7.8163447983997436E-2</v>
      </c>
      <c r="J70" s="190">
        <f t="shared" si="8"/>
        <v>6.7563666616390072E-3</v>
      </c>
      <c r="K70" s="112"/>
    </row>
    <row r="71" spans="1:11" x14ac:dyDescent="0.25">
      <c r="A71" s="182" t="s">
        <v>193</v>
      </c>
      <c r="B71" s="183">
        <v>35.847000000000001</v>
      </c>
      <c r="C71" s="183">
        <v>0.09</v>
      </c>
      <c r="D71" s="183">
        <v>0</v>
      </c>
      <c r="E71" s="189">
        <f t="shared" si="6"/>
        <v>-1</v>
      </c>
      <c r="F71" s="183">
        <v>487.53176999999999</v>
      </c>
      <c r="G71" s="183">
        <v>22.946300000000001</v>
      </c>
      <c r="H71" s="183">
        <v>0</v>
      </c>
      <c r="I71" s="190">
        <f t="shared" si="7"/>
        <v>-1</v>
      </c>
      <c r="J71" s="190">
        <f t="shared" si="8"/>
        <v>0</v>
      </c>
      <c r="K71" s="112"/>
    </row>
    <row r="72" spans="1:11" x14ac:dyDescent="0.25">
      <c r="A72" s="182" t="s">
        <v>192</v>
      </c>
      <c r="B72" s="183">
        <v>197.94</v>
      </c>
      <c r="C72" s="183">
        <v>103.176</v>
      </c>
      <c r="D72" s="183">
        <v>3.6</v>
      </c>
      <c r="E72" s="189">
        <f t="shared" si="6"/>
        <v>-0.9651081646894627</v>
      </c>
      <c r="F72" s="183">
        <v>460.43219999999997</v>
      </c>
      <c r="G72" s="183">
        <v>246.60257000000001</v>
      </c>
      <c r="H72" s="183">
        <v>9.8937399999999993</v>
      </c>
      <c r="I72" s="190">
        <f t="shared" si="7"/>
        <v>-0.95987981795972366</v>
      </c>
      <c r="J72" s="190">
        <f t="shared" si="8"/>
        <v>9.4383005816714026E-4</v>
      </c>
      <c r="K72" s="112"/>
    </row>
    <row r="73" spans="1:11" x14ac:dyDescent="0.25">
      <c r="A73" s="168" t="s">
        <v>185</v>
      </c>
      <c r="B73" s="185">
        <v>21080.309576700001</v>
      </c>
      <c r="C73" s="185">
        <v>3546.1260000000002</v>
      </c>
      <c r="D73" s="185">
        <v>5307.3959999999997</v>
      </c>
      <c r="E73" s="193">
        <f>D73/C73-1</f>
        <v>0.49667439904842614</v>
      </c>
      <c r="F73" s="185">
        <v>38636.210210000005</v>
      </c>
      <c r="G73" s="185">
        <v>6346.501760000001</v>
      </c>
      <c r="H73" s="185">
        <v>9838.332910000001</v>
      </c>
      <c r="I73" s="194">
        <f t="shared" si="7"/>
        <v>0.55019777541194581</v>
      </c>
      <c r="J73" s="194">
        <f t="shared" si="8"/>
        <v>0.9385444051201054</v>
      </c>
      <c r="K73" s="112"/>
    </row>
    <row r="74" spans="1:11" x14ac:dyDescent="0.25">
      <c r="A74" s="173" t="s">
        <v>186</v>
      </c>
      <c r="B74" s="187">
        <v>1303.8244999999999</v>
      </c>
      <c r="C74" s="187">
        <v>284.411</v>
      </c>
      <c r="D74" s="187">
        <v>261.94650000000001</v>
      </c>
      <c r="E74" s="189">
        <f t="shared" si="6"/>
        <v>-7.8986044843553871E-2</v>
      </c>
      <c r="F74" s="187">
        <v>2852.3675499999972</v>
      </c>
      <c r="G74" s="187">
        <v>606.91459999999779</v>
      </c>
      <c r="H74" s="187">
        <v>644.21096999999884</v>
      </c>
      <c r="I74" s="190">
        <f t="shared" si="7"/>
        <v>6.1452418511601437E-2</v>
      </c>
      <c r="J74" s="190">
        <f t="shared" si="8"/>
        <v>6.1455594879894639E-2</v>
      </c>
      <c r="K74" s="112"/>
    </row>
    <row r="75" spans="1:11" x14ac:dyDescent="0.25">
      <c r="A75" s="171" t="s">
        <v>200</v>
      </c>
      <c r="B75" s="188">
        <v>22384.1340767</v>
      </c>
      <c r="C75" s="188">
        <v>3830.5369999999998</v>
      </c>
      <c r="D75" s="188">
        <v>5569.3424999999997</v>
      </c>
      <c r="E75" s="193">
        <f>D75/C75-1</f>
        <v>0.45393256872339305</v>
      </c>
      <c r="F75" s="188">
        <v>41488.577760000007</v>
      </c>
      <c r="G75" s="188">
        <v>6953.4163599999983</v>
      </c>
      <c r="H75" s="188">
        <v>10482.543879999999</v>
      </c>
      <c r="I75" s="194">
        <f t="shared" si="7"/>
        <v>0.50753864536309767</v>
      </c>
      <c r="J75" s="194">
        <f t="shared" si="8"/>
        <v>1</v>
      </c>
      <c r="K75" s="112"/>
    </row>
    <row r="76" spans="1:11" x14ac:dyDescent="0.25">
      <c r="A76" s="279" t="s">
        <v>188</v>
      </c>
      <c r="B76" s="279"/>
      <c r="C76" s="279"/>
      <c r="D76" s="279"/>
      <c r="E76" s="279"/>
      <c r="F76" s="279"/>
      <c r="G76" s="279"/>
      <c r="H76" s="279"/>
      <c r="I76" s="279"/>
      <c r="J76" s="279"/>
      <c r="K76" s="36"/>
    </row>
    <row r="77" spans="1:11" x14ac:dyDescent="0.25">
      <c r="A77" s="279" t="s">
        <v>189</v>
      </c>
      <c r="B77" s="279"/>
      <c r="C77" s="279"/>
      <c r="D77" s="279"/>
      <c r="E77" s="279"/>
      <c r="F77" s="279"/>
      <c r="G77" s="279"/>
      <c r="H77" s="279"/>
      <c r="I77" s="279"/>
      <c r="J77" s="279"/>
      <c r="K77" s="36"/>
    </row>
    <row r="87" spans="1:10" s="36" customFormat="1" x14ac:dyDescent="0.25"/>
    <row r="88" spans="1:10" x14ac:dyDescent="0.25">
      <c r="A88" s="292" t="s">
        <v>201</v>
      </c>
      <c r="B88" s="292"/>
      <c r="C88" s="292"/>
      <c r="D88" s="292"/>
      <c r="E88" s="292"/>
      <c r="F88" s="292"/>
      <c r="G88" s="292"/>
      <c r="H88" s="292"/>
      <c r="I88" s="292"/>
      <c r="J88" s="292"/>
    </row>
    <row r="89" spans="1:10" x14ac:dyDescent="0.25">
      <c r="A89" s="293" t="s">
        <v>191</v>
      </c>
      <c r="B89" s="294" t="s">
        <v>171</v>
      </c>
      <c r="C89" s="294"/>
      <c r="D89" s="294"/>
      <c r="E89" s="294"/>
      <c r="F89" s="294" t="s">
        <v>172</v>
      </c>
      <c r="G89" s="294"/>
      <c r="H89" s="294"/>
      <c r="I89" s="294"/>
      <c r="J89" s="294"/>
    </row>
    <row r="90" spans="1:10" s="36" customFormat="1" x14ac:dyDescent="0.25">
      <c r="A90" s="293"/>
      <c r="B90" s="299">
        <v>2020</v>
      </c>
      <c r="C90" s="296" t="s">
        <v>357</v>
      </c>
      <c r="D90" s="297"/>
      <c r="E90" s="298"/>
      <c r="F90" s="299">
        <v>2020</v>
      </c>
      <c r="G90" s="296" t="str">
        <f>C90</f>
        <v>Enero - marzo</v>
      </c>
      <c r="H90" s="297"/>
      <c r="I90" s="297"/>
      <c r="J90" s="298"/>
    </row>
    <row r="91" spans="1:10" x14ac:dyDescent="0.25">
      <c r="A91" s="293"/>
      <c r="B91" s="300"/>
      <c r="C91" s="174">
        <v>2020</v>
      </c>
      <c r="D91" s="174">
        <v>2021</v>
      </c>
      <c r="E91" s="164" t="s">
        <v>173</v>
      </c>
      <c r="F91" s="300"/>
      <c r="G91" s="174">
        <v>2020</v>
      </c>
      <c r="H91" s="174">
        <v>2021</v>
      </c>
      <c r="I91" s="164" t="s">
        <v>173</v>
      </c>
      <c r="J91" s="164" t="s">
        <v>174</v>
      </c>
    </row>
    <row r="92" spans="1:10" x14ac:dyDescent="0.25">
      <c r="A92" s="182" t="s">
        <v>177</v>
      </c>
      <c r="B92" s="183">
        <v>1860.5405000000001</v>
      </c>
      <c r="C92" s="183">
        <v>288.76949999999999</v>
      </c>
      <c r="D92" s="183">
        <v>370.28699999999998</v>
      </c>
      <c r="E92" s="190">
        <f>D92/C92-1</f>
        <v>0.28229262439419678</v>
      </c>
      <c r="F92" s="183">
        <v>7987.25252</v>
      </c>
      <c r="G92" s="183">
        <v>1257.1246699999999</v>
      </c>
      <c r="H92" s="183">
        <v>1578.6876199999999</v>
      </c>
      <c r="I92" s="190">
        <f>H92/G92-1</f>
        <v>0.25579241078770654</v>
      </c>
      <c r="J92" s="190">
        <f>H92/$H$104</f>
        <v>0.5213097404488839</v>
      </c>
    </row>
    <row r="93" spans="1:10" x14ac:dyDescent="0.25">
      <c r="A93" s="182" t="s">
        <v>202</v>
      </c>
      <c r="B93" s="183">
        <v>418.97250000000003</v>
      </c>
      <c r="C93" s="183">
        <v>99.350999999999999</v>
      </c>
      <c r="D93" s="183">
        <v>10.9125</v>
      </c>
      <c r="E93" s="192">
        <f t="shared" ref="E93:E101" si="9">D93/C93-1</f>
        <v>-0.89016215236887397</v>
      </c>
      <c r="F93" s="183">
        <v>1701.19111</v>
      </c>
      <c r="G93" s="183">
        <v>488.01818000000003</v>
      </c>
      <c r="H93" s="183">
        <v>41.924999999999997</v>
      </c>
      <c r="I93" s="192">
        <f t="shared" ref="I93:I104" si="10">H93/G93-1</f>
        <v>-0.91409131520469178</v>
      </c>
      <c r="J93" s="192">
        <f>H93/$H$104</f>
        <v>1.3844354381089944E-2</v>
      </c>
    </row>
    <row r="94" spans="1:10" x14ac:dyDescent="0.25">
      <c r="A94" s="182" t="s">
        <v>176</v>
      </c>
      <c r="B94" s="183">
        <v>223.11</v>
      </c>
      <c r="C94" s="183">
        <v>60.268500000000003</v>
      </c>
      <c r="D94" s="183">
        <v>72.558000000000007</v>
      </c>
      <c r="E94" s="190">
        <f>D94/C94-1</f>
        <v>0.20391249160008962</v>
      </c>
      <c r="F94" s="183">
        <v>685.03634999999997</v>
      </c>
      <c r="G94" s="183">
        <v>168.58514000000002</v>
      </c>
      <c r="H94" s="183">
        <v>164.19723999999999</v>
      </c>
      <c r="I94" s="190">
        <f t="shared" si="10"/>
        <v>-2.6027798179602435E-2</v>
      </c>
      <c r="J94" s="190">
        <f t="shared" ref="J94:J104" si="11">H94/$H$104</f>
        <v>5.422074606933517E-2</v>
      </c>
    </row>
    <row r="95" spans="1:10" x14ac:dyDescent="0.25">
      <c r="A95" s="182" t="s">
        <v>178</v>
      </c>
      <c r="B95" s="183">
        <v>120.2895</v>
      </c>
      <c r="C95" s="183">
        <v>13.3515</v>
      </c>
      <c r="D95" s="183">
        <v>46.912500000000001</v>
      </c>
      <c r="E95" s="190">
        <f t="shared" si="9"/>
        <v>2.5136501516683523</v>
      </c>
      <c r="F95" s="183">
        <v>573.96034000000009</v>
      </c>
      <c r="G95" s="183">
        <v>52.253960000000006</v>
      </c>
      <c r="H95" s="183">
        <v>268.73128000000003</v>
      </c>
      <c r="I95" s="190">
        <f t="shared" si="10"/>
        <v>4.1427926227983489</v>
      </c>
      <c r="J95" s="190">
        <f t="shared" si="11"/>
        <v>8.8739679752031231E-2</v>
      </c>
    </row>
    <row r="96" spans="1:10" x14ac:dyDescent="0.25">
      <c r="A96" s="182" t="s">
        <v>180</v>
      </c>
      <c r="B96" s="183">
        <v>118.1835</v>
      </c>
      <c r="C96" s="183">
        <v>23.9085</v>
      </c>
      <c r="D96" s="183">
        <v>46.35</v>
      </c>
      <c r="E96" s="190">
        <f t="shared" si="9"/>
        <v>0.93864106907585176</v>
      </c>
      <c r="F96" s="183">
        <v>529.55775000000006</v>
      </c>
      <c r="G96" s="183">
        <v>109.87032000000001</v>
      </c>
      <c r="H96" s="183">
        <v>207.02903000000001</v>
      </c>
      <c r="I96" s="190">
        <f t="shared" si="10"/>
        <v>0.88430351345113034</v>
      </c>
      <c r="J96" s="190">
        <f t="shared" si="11"/>
        <v>6.8364538067818767E-2</v>
      </c>
    </row>
    <row r="97" spans="1:10" x14ac:dyDescent="0.25">
      <c r="A97" s="182" t="s">
        <v>203</v>
      </c>
      <c r="B97" s="183">
        <v>105.50700000000001</v>
      </c>
      <c r="C97" s="183">
        <v>2.2229999999999999</v>
      </c>
      <c r="D97" s="183">
        <v>38.889000000000003</v>
      </c>
      <c r="E97" s="190">
        <f>D97/C97-1</f>
        <v>16.493927125506076</v>
      </c>
      <c r="F97" s="183">
        <v>390.42871000000002</v>
      </c>
      <c r="G97" s="183">
        <v>12.9726</v>
      </c>
      <c r="H97" s="183">
        <v>143.56059999999999</v>
      </c>
      <c r="I97" s="190">
        <f>H97/G97-1</f>
        <v>10.066447743705965</v>
      </c>
      <c r="J97" s="190">
        <f t="shared" si="11"/>
        <v>4.7406173442144331E-2</v>
      </c>
    </row>
    <row r="98" spans="1:10" x14ac:dyDescent="0.25">
      <c r="A98" s="182" t="s">
        <v>181</v>
      </c>
      <c r="B98" s="183">
        <v>67.545000000000002</v>
      </c>
      <c r="C98" s="183">
        <v>40.113</v>
      </c>
      <c r="D98" s="183">
        <v>15.786</v>
      </c>
      <c r="E98" s="190">
        <f t="shared" si="9"/>
        <v>-0.6064617455687682</v>
      </c>
      <c r="F98" s="183">
        <v>321.79172000000005</v>
      </c>
      <c r="G98" s="183">
        <v>185.04174</v>
      </c>
      <c r="H98" s="183">
        <v>60.02722</v>
      </c>
      <c r="I98" s="190">
        <f t="shared" si="10"/>
        <v>-0.67560173180386218</v>
      </c>
      <c r="J98" s="190">
        <f t="shared" si="11"/>
        <v>1.9822018036771614E-2</v>
      </c>
    </row>
    <row r="99" spans="1:10" x14ac:dyDescent="0.25">
      <c r="A99" s="182" t="s">
        <v>182</v>
      </c>
      <c r="B99" s="183">
        <v>56.470500000000001</v>
      </c>
      <c r="C99" s="183">
        <v>10.012499999999999</v>
      </c>
      <c r="D99" s="183">
        <v>24.241499999999998</v>
      </c>
      <c r="E99" s="190">
        <f t="shared" si="9"/>
        <v>1.4211235955056178</v>
      </c>
      <c r="F99" s="183">
        <v>307.73649999999998</v>
      </c>
      <c r="G99" s="183">
        <v>59.064830000000001</v>
      </c>
      <c r="H99" s="183">
        <v>133.65847999999997</v>
      </c>
      <c r="I99" s="190">
        <f t="shared" si="10"/>
        <v>1.2629114483187367</v>
      </c>
      <c r="J99" s="190">
        <f t="shared" si="11"/>
        <v>4.4136323510025575E-2</v>
      </c>
    </row>
    <row r="100" spans="1:10" x14ac:dyDescent="0.25">
      <c r="A100" s="182" t="s">
        <v>183</v>
      </c>
      <c r="B100" s="183">
        <v>40.513500000000001</v>
      </c>
      <c r="C100" s="183">
        <v>6.5925000000000002</v>
      </c>
      <c r="D100" s="183">
        <v>4.8959999999999999</v>
      </c>
      <c r="E100" s="190">
        <f t="shared" si="9"/>
        <v>-0.25733788395904444</v>
      </c>
      <c r="F100" s="183">
        <v>272.99189000000001</v>
      </c>
      <c r="G100" s="183">
        <v>42.003440000000005</v>
      </c>
      <c r="H100" s="183">
        <v>37.25414</v>
      </c>
      <c r="I100" s="190">
        <f t="shared" si="10"/>
        <v>-0.11306931051361524</v>
      </c>
      <c r="J100" s="190">
        <f t="shared" si="11"/>
        <v>1.2301956262915638E-2</v>
      </c>
    </row>
    <row r="101" spans="1:10" x14ac:dyDescent="0.25">
      <c r="A101" s="182" t="s">
        <v>175</v>
      </c>
      <c r="B101" s="183">
        <v>29.34</v>
      </c>
      <c r="C101" s="183">
        <v>3.78</v>
      </c>
      <c r="D101" s="183">
        <v>4.0095000000000001</v>
      </c>
      <c r="E101" s="190">
        <f t="shared" si="9"/>
        <v>6.0714285714285721E-2</v>
      </c>
      <c r="F101" s="183">
        <v>203.84260999999998</v>
      </c>
      <c r="G101" s="183">
        <v>19.339779999999998</v>
      </c>
      <c r="H101" s="183">
        <v>18.793260000000004</v>
      </c>
      <c r="I101" s="190">
        <f t="shared" si="10"/>
        <v>-2.8258852996259187E-2</v>
      </c>
      <c r="J101" s="190">
        <f t="shared" si="11"/>
        <v>6.2058569210724501E-3</v>
      </c>
    </row>
    <row r="102" spans="1:10" x14ac:dyDescent="0.25">
      <c r="A102" s="168" t="s">
        <v>185</v>
      </c>
      <c r="B102" s="185">
        <v>3040.4720000000002</v>
      </c>
      <c r="C102" s="185">
        <v>548.37</v>
      </c>
      <c r="D102" s="185">
        <v>634.84199999999998</v>
      </c>
      <c r="E102" s="194">
        <f>D102/C102-1</f>
        <v>0.15768915148531093</v>
      </c>
      <c r="F102" s="185">
        <v>12973.789500000001</v>
      </c>
      <c r="G102" s="185">
        <v>2394.27466</v>
      </c>
      <c r="H102" s="185">
        <v>2653.8638700000001</v>
      </c>
      <c r="I102" s="194">
        <f t="shared" si="10"/>
        <v>0.10842081501209222</v>
      </c>
      <c r="J102" s="194">
        <f t="shared" si="11"/>
        <v>0.87635138689208869</v>
      </c>
    </row>
    <row r="103" spans="1:10" x14ac:dyDescent="0.25">
      <c r="A103" s="173" t="s">
        <v>186</v>
      </c>
      <c r="B103" s="187">
        <v>435.2285</v>
      </c>
      <c r="C103" s="187">
        <v>160.02449999999999</v>
      </c>
      <c r="D103" s="187">
        <v>102.384</v>
      </c>
      <c r="E103" s="190">
        <f>D103/C103-1</f>
        <v>-0.36019796968589179</v>
      </c>
      <c r="F103" s="187">
        <v>1701.0966899999976</v>
      </c>
      <c r="G103" s="187">
        <v>611.6524499999997</v>
      </c>
      <c r="H103" s="187">
        <v>374.44635999999986</v>
      </c>
      <c r="I103" s="190">
        <f>H103/G103-1</f>
        <v>-0.38781188565499891</v>
      </c>
      <c r="J103" s="190">
        <f t="shared" si="11"/>
        <v>0.1236486131079113</v>
      </c>
    </row>
    <row r="104" spans="1:10" x14ac:dyDescent="0.25">
      <c r="A104" s="171" t="s">
        <v>200</v>
      </c>
      <c r="B104" s="188">
        <v>3475.7004999999999</v>
      </c>
      <c r="C104" s="188">
        <v>708.39449999999999</v>
      </c>
      <c r="D104" s="188">
        <v>737.226</v>
      </c>
      <c r="E104" s="194">
        <f>D104/C104-1</f>
        <v>4.0699779571975903E-2</v>
      </c>
      <c r="F104" s="188">
        <v>14674.886189999997</v>
      </c>
      <c r="G104" s="188">
        <v>3005.9271100000001</v>
      </c>
      <c r="H104" s="188">
        <v>3028.31023</v>
      </c>
      <c r="I104" s="194">
        <f t="shared" si="10"/>
        <v>7.4463282644268158E-3</v>
      </c>
      <c r="J104" s="194">
        <f t="shared" si="11"/>
        <v>1</v>
      </c>
    </row>
    <row r="105" spans="1:10" x14ac:dyDescent="0.25">
      <c r="A105" s="279" t="s">
        <v>188</v>
      </c>
      <c r="B105" s="279"/>
      <c r="C105" s="279"/>
      <c r="D105" s="279"/>
      <c r="E105" s="279"/>
      <c r="F105" s="279"/>
      <c r="G105" s="279"/>
      <c r="H105" s="279"/>
      <c r="I105" s="279"/>
      <c r="J105" s="279"/>
    </row>
    <row r="106" spans="1:10" x14ac:dyDescent="0.25">
      <c r="A106" s="279" t="s">
        <v>189</v>
      </c>
      <c r="B106" s="279"/>
      <c r="C106" s="279"/>
      <c r="D106" s="279"/>
      <c r="E106" s="279"/>
      <c r="F106" s="279"/>
      <c r="G106" s="279"/>
      <c r="H106" s="279"/>
      <c r="I106" s="279"/>
      <c r="J106" s="279"/>
    </row>
  </sheetData>
  <mergeCells count="40">
    <mergeCell ref="C90:E90"/>
    <mergeCell ref="G90:J90"/>
    <mergeCell ref="B61:B62"/>
    <mergeCell ref="F61:F62"/>
    <mergeCell ref="B90:B91"/>
    <mergeCell ref="F90:F91"/>
    <mergeCell ref="C61:E61"/>
    <mergeCell ref="G61:J61"/>
    <mergeCell ref="G3:J3"/>
    <mergeCell ref="G32:J32"/>
    <mergeCell ref="A47:J47"/>
    <mergeCell ref="A48:J48"/>
    <mergeCell ref="A18:J18"/>
    <mergeCell ref="A19:J19"/>
    <mergeCell ref="A30:J30"/>
    <mergeCell ref="A31:A33"/>
    <mergeCell ref="B31:E31"/>
    <mergeCell ref="F31:J31"/>
    <mergeCell ref="B3:B4"/>
    <mergeCell ref="F3:F4"/>
    <mergeCell ref="B32:B33"/>
    <mergeCell ref="F32:F33"/>
    <mergeCell ref="C3:E3"/>
    <mergeCell ref="C32:E32"/>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s>
  <phoneticPr fontId="60" type="noConversion"/>
  <pageMargins left="0.7" right="0.7" top="0.75" bottom="0.75" header="0.3" footer="0.3"/>
  <pageSetup paperSize="126"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740348-7E20-42AE-AD34-1C73E28B028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797E31-A8EC-4CD6-88B8-14916451D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2021-04-14T16:21:07Z</cp:lastPrinted>
  <dcterms:created xsi:type="dcterms:W3CDTF">2020-01-07T17:53:19Z</dcterms:created>
  <dcterms:modified xsi:type="dcterms:W3CDTF">2021-04-14T16:23:41Z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