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6.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8.xml" ContentType="application/vnd.openxmlformats-officedocument.drawing+xml"/>
  <Override PartName="/xl/drawings/drawing49.xml" ContentType="application/vnd.openxmlformats-officedocument.drawing+xml"/>
  <Override PartName="/xl/charts/chart25.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68.xml" ContentType="application/vnd.openxmlformats-officedocument.drawing+xml"/>
  <Override PartName="/xl/charts/chart38.xml" ContentType="application/vnd.openxmlformats-officedocument.drawingml.chart+xml"/>
  <Override PartName="/xl/drawings/drawing69.xml" ContentType="application/vnd.openxmlformats-officedocument.drawingml.chartshapes+xml"/>
  <Override PartName="/xl/drawings/drawing70.xml" ContentType="application/vnd.openxmlformats-officedocument.drawing+xml"/>
  <Override PartName="/xl/charts/chart39.xml" ContentType="application/vnd.openxmlformats-officedocument.drawingml.chart+xml"/>
  <Override PartName="/xl/drawings/drawing71.xml" ContentType="application/vnd.openxmlformats-officedocument.drawing+xml"/>
  <Override PartName="/xl/charts/chart40.xml" ContentType="application/vnd.openxmlformats-officedocument.drawingml.chart+xml"/>
  <Override PartName="/xl/drawings/drawing72.xml" ContentType="application/vnd.openxmlformats-officedocument.drawingml.chartshapes+xml"/>
  <Override PartName="/xl/drawings/drawing73.xml" ContentType="application/vnd.openxmlformats-officedocument.drawing+xml"/>
  <Override PartName="/xl/charts/chart41.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acanales\Documents\"/>
    </mc:Choice>
  </mc:AlternateContent>
  <xr:revisionPtr revIDLastSave="0" documentId="8_{8116BF46-8405-4515-AC3C-C435C19C876D}" xr6:coauthVersionLast="47" xr6:coauthVersionMax="47" xr10:uidLastSave="{00000000-0000-0000-0000-000000000000}"/>
  <bookViews>
    <workbookView xWindow="0" yWindow="2640" windowWidth="17310" windowHeight="11205" tabRatio="807" xr2:uid="{00000000-000D-0000-FFFF-FFFF00000000}"/>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sheetId="10" r:id="rId18"/>
    <sheet name="19" sheetId="19" r:id="rId19"/>
    <sheet name="20" sheetId="12" r:id="rId20"/>
    <sheet name="21" sheetId="82" r:id="rId21"/>
    <sheet name="22" sheetId="31" r:id="rId22"/>
    <sheet name="23" sheetId="37" r:id="rId23"/>
    <sheet name="24" sheetId="84" r:id="rId24"/>
    <sheet name="25" sheetId="85" r:id="rId25"/>
    <sheet name="26A" sheetId="86" r:id="rId26"/>
    <sheet name="26B" sheetId="87" r:id="rId27"/>
    <sheet name="26C" sheetId="88" r:id="rId28"/>
    <sheet name="27" sheetId="34" r:id="rId29"/>
    <sheet name="Contenido Maíz" sheetId="39" r:id="rId30"/>
    <sheet name="28" sheetId="40" r:id="rId31"/>
    <sheet name="29" sheetId="41" r:id="rId32"/>
    <sheet name="30" sheetId="42" r:id="rId33"/>
    <sheet name="31" sheetId="43" r:id="rId34"/>
    <sheet name="32" sheetId="44" r:id="rId35"/>
    <sheet name="33" sheetId="45" r:id="rId36"/>
    <sheet name="34" sheetId="46" r:id="rId37"/>
    <sheet name="35" sheetId="47" r:id="rId38"/>
    <sheet name="36" sheetId="48" r:id="rId39"/>
    <sheet name="37" sheetId="49" r:id="rId40"/>
    <sheet name="38" sheetId="50" r:id="rId41"/>
    <sheet name="39" sheetId="51" r:id="rId42"/>
    <sheet name="40" sheetId="52" r:id="rId43"/>
    <sheet name="41" sheetId="77" r:id="rId44"/>
    <sheet name="42" sheetId="54" r:id="rId45"/>
    <sheet name="43" sheetId="83" r:id="rId46"/>
    <sheet name="Contenido Arroz" sheetId="56" r:id="rId47"/>
    <sheet name="44" sheetId="57" r:id="rId48"/>
    <sheet name="45" sheetId="58" r:id="rId49"/>
    <sheet name="46" sheetId="59" r:id="rId50"/>
    <sheet name="47" sheetId="60" r:id="rId51"/>
    <sheet name="48" sheetId="61" r:id="rId52"/>
    <sheet name="49" sheetId="62" r:id="rId53"/>
    <sheet name="50" sheetId="63" r:id="rId54"/>
    <sheet name="51" sheetId="64" r:id="rId55"/>
    <sheet name="52" sheetId="65" r:id="rId56"/>
    <sheet name="53" sheetId="66" r:id="rId57"/>
    <sheet name="54" sheetId="67" r:id="rId58"/>
    <sheet name="55" sheetId="68" r:id="rId59"/>
    <sheet name="56" sheetId="69" r:id="rId60"/>
    <sheet name="57" sheetId="70" r:id="rId61"/>
    <sheet name="58" sheetId="73" r:id="rId62"/>
    <sheet name="59" sheetId="74" r:id="rId63"/>
    <sheet name="60" sheetId="75" r:id="rId64"/>
    <sheet name="61" sheetId="89" r:id="rId65"/>
  </sheets>
  <definedNames>
    <definedName name="_xlnm.Print_Area" localSheetId="9">'10'!$B$1:$H$26</definedName>
    <definedName name="_xlnm.Print_Area" localSheetId="10">'11'!$B$1:$J$36</definedName>
    <definedName name="_xlnm.Print_Area" localSheetId="12">'13'!$A$1:$L$39</definedName>
    <definedName name="_xlnm.Print_Area" localSheetId="13">'14'!$A$1:$L$39</definedName>
    <definedName name="_xlnm.Print_Area" localSheetId="15">'16'!$A$1:$L$34</definedName>
    <definedName name="_xlnm.Print_Area" localSheetId="17">'18'!$B$1:$K$33</definedName>
    <definedName name="_xlnm.Print_Area" localSheetId="18">'19'!$B$1:$N$20</definedName>
    <definedName name="_xlnm.Print_Area" localSheetId="19">'20'!$A$1:$H$43</definedName>
    <definedName name="_xlnm.Print_Area" localSheetId="20">'21'!$B$1:$J$22</definedName>
    <definedName name="_xlnm.Print_Area" localSheetId="21">'22'!$B$1:$O$39</definedName>
    <definedName name="_xlnm.Print_Area" localSheetId="22">'23'!$B$1:$K$35</definedName>
    <definedName name="_xlnm.Print_Area" localSheetId="23">'24'!$B$1:$S$32</definedName>
    <definedName name="_xlnm.Print_Area" localSheetId="24">'25'!$B$1:$S$32</definedName>
    <definedName name="_xlnm.Print_Area" localSheetId="25">'26A'!$B$1:$K$31</definedName>
    <definedName name="_xlnm.Print_Area" localSheetId="26">'26B'!$A$1:$J$31</definedName>
    <definedName name="_xlnm.Print_Area" localSheetId="27">'26C'!$A$1:$F$31</definedName>
    <definedName name="_xlnm.Print_Area" localSheetId="30">'28'!$B$1:$I$34</definedName>
    <definedName name="_xlnm.Print_Area" localSheetId="31">'29'!$B$1:$G$36</definedName>
    <definedName name="_xlnm.Print_Area" localSheetId="32">'30'!$B$2:$I$21</definedName>
    <definedName name="_xlnm.Print_Area" localSheetId="38">'36'!$A$1:$G$39</definedName>
    <definedName name="_xlnm.Print_Area" localSheetId="39">'37'!$B$1:$J$40</definedName>
    <definedName name="_xlnm.Print_Area" localSheetId="40">'38'!$B$1:$F$33</definedName>
    <definedName name="_xlnm.Print_Area" localSheetId="41">'39'!$B$1:$H$38</definedName>
    <definedName name="_xlnm.Print_Area" localSheetId="3">'4'!$A$1:$G$38</definedName>
    <definedName name="_xlnm.Print_Area" localSheetId="43">'41'!$A$1:$N$20</definedName>
    <definedName name="_xlnm.Print_Area" localSheetId="44">'42'!$B$1:$G$50</definedName>
    <definedName name="_xlnm.Print_Area" localSheetId="45">'43'!$A$1:$E$25</definedName>
    <definedName name="_xlnm.Print_Area" localSheetId="47">'44'!$B$1:$G$35</definedName>
    <definedName name="_xlnm.Print_Area" localSheetId="48">'45'!$B$1:$G$36</definedName>
    <definedName name="_xlnm.Print_Area" localSheetId="49">'46'!$B$2:$O$21</definedName>
    <definedName name="_xlnm.Print_Area" localSheetId="52">'49'!$B$1:$F$20</definedName>
    <definedName name="_xlnm.Print_Area" localSheetId="4">'5'!$A$1:$G$37</definedName>
    <definedName name="_xlnm.Print_Area" localSheetId="55">'52'!$B$1:$M$39</definedName>
    <definedName name="_xlnm.Print_Area" localSheetId="57">'54'!$B$1:$G$33</definedName>
    <definedName name="_xlnm.Print_Area" localSheetId="59">'56'!$A$1:$D$20</definedName>
    <definedName name="_xlnm.Print_Area" localSheetId="60">'57'!$B$1:$I$43</definedName>
    <definedName name="_xlnm.Print_Area" localSheetId="61">'58'!$A$1:$E$21</definedName>
    <definedName name="_xlnm.Print_Area" localSheetId="5">'6'!$B$1:$M$20</definedName>
    <definedName name="_xlnm.Print_Area" localSheetId="64">'61'!$A$1:$E$17</definedName>
    <definedName name="_xlnm.Print_Area" localSheetId="6">'7'!$B$1:$H$38</definedName>
    <definedName name="_xlnm.Print_Area" localSheetId="7">'8'!$A$1:$G$30</definedName>
    <definedName name="_xlnm.Print_Area" localSheetId="8">'9'!$A$1:$G$23</definedName>
    <definedName name="_xlnm.Print_Area" localSheetId="46">'Contenido Arroz'!$A$2:$G$39</definedName>
    <definedName name="_xlnm.Print_Area" localSheetId="29">'Contenido Maíz'!$A$2:$G$40</definedName>
    <definedName name="_xlnm.Print_Area" localSheetId="2">'Contenido Trigo'!$A$2:$G$44</definedName>
    <definedName name="_xlnm.Print_Area" localSheetId="1">Introducción!$A$1:$E$11</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Print_Area" localSheetId="9">'10'!$B$1:$H$27</definedName>
    <definedName name="Print_Area" localSheetId="10">'11'!$A$1:$K$36</definedName>
    <definedName name="Print_Area" localSheetId="11">'12'!$A$1:$F$38</definedName>
    <definedName name="Print_Area" localSheetId="12">'13'!$A$1:$L$40</definedName>
    <definedName name="Print_Area" localSheetId="13">'14'!$B$1:$L$38</definedName>
    <definedName name="Print_Area" localSheetId="15">'16'!$B$1:$K$34</definedName>
    <definedName name="Print_Area" localSheetId="16">'17'!$B$1:$K$21</definedName>
    <definedName name="Print_Area" localSheetId="17">'18'!$B$1:$K$33</definedName>
    <definedName name="Print_Area" localSheetId="18">'19'!$B$1:$N$21</definedName>
    <definedName name="Print_Area" localSheetId="19">'20'!$B$1:$H$45</definedName>
    <definedName name="Print_Area" localSheetId="21">'22'!$B$1:$O$34</definedName>
    <definedName name="Print_Area" localSheetId="22">'23'!$B$1:$L$30</definedName>
    <definedName name="Print_Area" localSheetId="28">'27'!$A$1:$E$8</definedName>
    <definedName name="Print_Area" localSheetId="30">'28'!$C$1:$H$33</definedName>
    <definedName name="Print_Area" localSheetId="31">'29'!$B$1:$G$37</definedName>
    <definedName name="Print_Area" localSheetId="32">'30'!$B$2:$H$22</definedName>
    <definedName name="Print_Area" localSheetId="33">'31'!$A$1:$E$36</definedName>
    <definedName name="Print_Area" localSheetId="34">'32'!$A$1:$E$26</definedName>
    <definedName name="Print_Area" localSheetId="35">'33'!$A$1:$G$26</definedName>
    <definedName name="Print_Area" localSheetId="36">'34'!$B$1:$E$35</definedName>
    <definedName name="Print_Area" localSheetId="37">'35'!$B$1:$H$38</definedName>
    <definedName name="Print_Area" localSheetId="38">'36'!$A$1:$G$41</definedName>
    <definedName name="Print_Area" localSheetId="39">'37'!$B$1:$J$40</definedName>
    <definedName name="Print_Area" localSheetId="40">'38'!$A$1:$F$36</definedName>
    <definedName name="Print_Area" localSheetId="41">'39'!$B$1:$G$37</definedName>
    <definedName name="Print_Area" localSheetId="3">'4'!$B$1:$G$36</definedName>
    <definedName name="Print_Area" localSheetId="42">'40'!$A$1:$G$43</definedName>
    <definedName name="Print_Area" localSheetId="43">'41'!$B$1:$N$20</definedName>
    <definedName name="Print_Area" localSheetId="44">'42'!$B$1:$G$54</definedName>
    <definedName name="Print_Area" localSheetId="47">'44'!$B$1:$G$35</definedName>
    <definedName name="Print_Area" localSheetId="48">'45'!$B$1:$G$36</definedName>
    <definedName name="Print_Area" localSheetId="49">'46'!$B$1:$O$22</definedName>
    <definedName name="Print_Area" localSheetId="50">'47'!$B$1:$E$42</definedName>
    <definedName name="Print_Area" localSheetId="51">'48'!$A$1:$G$21</definedName>
    <definedName name="Print_Area" localSheetId="52">'49'!$B$1:$E$21</definedName>
    <definedName name="Print_Area" localSheetId="4">'5'!$A$1:$G$36</definedName>
    <definedName name="Print_Area" localSheetId="53">'50'!$B$1:$G$39</definedName>
    <definedName name="Print_Area" localSheetId="54">'51'!$B$1:$G$40</definedName>
    <definedName name="Print_Area" localSheetId="55">'52'!$B$1:$N$39</definedName>
    <definedName name="Print_Area" localSheetId="56">'53'!$B$1:$J$31</definedName>
    <definedName name="Print_Area" localSheetId="57">'54'!$A$1:$H$35</definedName>
    <definedName name="Print_Area" localSheetId="58">'55'!$B$1:$H$33</definedName>
    <definedName name="Print_Area" localSheetId="59">'56'!$B$1:$D$20</definedName>
    <definedName name="Print_Area" localSheetId="60">'57'!$B$1:$I$42</definedName>
    <definedName name="Print_Area" localSheetId="61">'58'!$A$1:$E$1</definedName>
    <definedName name="Print_Area" localSheetId="62">'59'!$B$1:$H$20</definedName>
    <definedName name="Print_Area" localSheetId="5">'6'!$B$1:$L$21</definedName>
    <definedName name="Print_Area" localSheetId="6">'7'!$A$1:$E$38</definedName>
    <definedName name="Print_Area" localSheetId="7">'8'!$A$1:$G$31</definedName>
    <definedName name="Print_Area" localSheetId="8">'9'!$A$1:$G$22</definedName>
    <definedName name="Print_Area" localSheetId="46">'Contenido Arroz'!$A$1:$G$39</definedName>
    <definedName name="Print_Area" localSheetId="29">'Contenido Maíz'!$A$2:$G$40</definedName>
    <definedName name="Print_Area" localSheetId="2">'Contenido Trigo'!$A$2:$G$44</definedName>
    <definedName name="Print_Area" localSheetId="1">Introducción!$A$1:$E$12</definedName>
    <definedName name="Print_Area" localSheetId="0">Portada!$A$1:$E$84</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5" hidden="1">'52'!#REF!</definedName>
    <definedName name="Z_5CDC6F58_B038_4A0E_A13D_C643B013E119_.wvu.Cols" localSheetId="0" hidden="1">Portada!#REF!</definedName>
    <definedName name="Z_5CDC6F58_B038_4A0E_A13D_C643B013E119_.wvu.PrintArea" localSheetId="9" hidden="1">'10'!$C$4:$G$30</definedName>
    <definedName name="Z_5CDC6F58_B038_4A0E_A13D_C643B013E119_.wvu.PrintArea" localSheetId="10" hidden="1">'11'!$B$1:$J$34</definedName>
    <definedName name="Z_5CDC6F58_B038_4A0E_A13D_C643B013E119_.wvu.PrintArea" localSheetId="11" hidden="1">'12'!$A$1:$F$37</definedName>
    <definedName name="Z_5CDC6F58_B038_4A0E_A13D_C643B013E119_.wvu.PrintArea" localSheetId="12" hidden="1">'13'!$B$1:$K$40</definedName>
    <definedName name="Z_5CDC6F58_B038_4A0E_A13D_C643B013E119_.wvu.PrintArea" localSheetId="13" hidden="1">'14'!$B$1:$K$38</definedName>
    <definedName name="Z_5CDC6F58_B038_4A0E_A13D_C643B013E119_.wvu.PrintArea" localSheetId="15" hidden="1">'16'!$A$1:$K$30</definedName>
    <definedName name="Z_5CDC6F58_B038_4A0E_A13D_C643B013E119_.wvu.PrintArea" localSheetId="17" hidden="1">'18'!$B$1:$L$32</definedName>
    <definedName name="Z_5CDC6F58_B038_4A0E_A13D_C643B013E119_.wvu.PrintArea" localSheetId="18" hidden="1">'19'!$B$1:$N$21</definedName>
    <definedName name="Z_5CDC6F58_B038_4A0E_A13D_C643B013E119_.wvu.PrintArea" localSheetId="19" hidden="1">'20'!$B$1:$G$41</definedName>
    <definedName name="Z_5CDC6F58_B038_4A0E_A13D_C643B013E119_.wvu.PrintArea" localSheetId="30" hidden="1">'28'!$C$1:$H$32</definedName>
    <definedName name="Z_5CDC6F58_B038_4A0E_A13D_C643B013E119_.wvu.PrintArea" localSheetId="31" hidden="1">'29'!$B$1:$F$37</definedName>
    <definedName name="Z_5CDC6F58_B038_4A0E_A13D_C643B013E119_.wvu.PrintArea" localSheetId="34" hidden="1">'32'!$B$1:$D$25</definedName>
    <definedName name="Z_5CDC6F58_B038_4A0E_A13D_C643B013E119_.wvu.PrintArea" localSheetId="35" hidden="1">'33'!$B$1:$F$26</definedName>
    <definedName name="Z_5CDC6F58_B038_4A0E_A13D_C643B013E119_.wvu.PrintArea" localSheetId="37" hidden="1">'35'!$B$1:$H$36</definedName>
    <definedName name="Z_5CDC6F58_B038_4A0E_A13D_C643B013E119_.wvu.PrintArea" localSheetId="38" hidden="1">'36'!$A$1:$G$38</definedName>
    <definedName name="Z_5CDC6F58_B038_4A0E_A13D_C643B013E119_.wvu.PrintArea" localSheetId="40" hidden="1">'38'!$B$1:$F$17</definedName>
    <definedName name="Z_5CDC6F58_B038_4A0E_A13D_C643B013E119_.wvu.PrintArea" localSheetId="41" hidden="1">'39'!$A$1:$G$14</definedName>
    <definedName name="Z_5CDC6F58_B038_4A0E_A13D_C643B013E119_.wvu.PrintArea" localSheetId="3" hidden="1">'4'!$B$1:$G$36</definedName>
    <definedName name="Z_5CDC6F58_B038_4A0E_A13D_C643B013E119_.wvu.PrintArea" localSheetId="44" hidden="1">'42'!$B$1:$G$50</definedName>
    <definedName name="Z_5CDC6F58_B038_4A0E_A13D_C643B013E119_.wvu.PrintArea" localSheetId="47" hidden="1">'44'!$B$1:$G$35</definedName>
    <definedName name="Z_5CDC6F58_B038_4A0E_A13D_C643B013E119_.wvu.PrintArea" localSheetId="48" hidden="1">'45'!$B$1:$G$32</definedName>
    <definedName name="Z_5CDC6F58_B038_4A0E_A13D_C643B013E119_.wvu.PrintArea" localSheetId="51" hidden="1">'48'!$B$1:$F$20</definedName>
    <definedName name="Z_5CDC6F58_B038_4A0E_A13D_C643B013E119_.wvu.PrintArea" localSheetId="4" hidden="1">'5'!$A$1:$G$33</definedName>
    <definedName name="Z_5CDC6F58_B038_4A0E_A13D_C643B013E119_.wvu.PrintArea" localSheetId="53" hidden="1">'50'!$B$1:$G$37</definedName>
    <definedName name="Z_5CDC6F58_B038_4A0E_A13D_C643B013E119_.wvu.PrintArea" localSheetId="54" hidden="1">'51'!$A$1:$F$36</definedName>
    <definedName name="Z_5CDC6F58_B038_4A0E_A13D_C643B013E119_.wvu.PrintArea" localSheetId="55" hidden="1">'52'!$B$1:$M$37</definedName>
    <definedName name="Z_5CDC6F58_B038_4A0E_A13D_C643B013E119_.wvu.PrintArea" localSheetId="56" hidden="1">'53'!$B$1:$I$31</definedName>
    <definedName name="Z_5CDC6F58_B038_4A0E_A13D_C643B013E119_.wvu.PrintArea" localSheetId="57" hidden="1">'54'!$A$1:$G$34</definedName>
    <definedName name="Z_5CDC6F58_B038_4A0E_A13D_C643B013E119_.wvu.PrintArea" localSheetId="58" hidden="1">'55'!$B$1:$H$32</definedName>
    <definedName name="Z_5CDC6F58_B038_4A0E_A13D_C643B013E119_.wvu.PrintArea" localSheetId="59" hidden="1">'56'!$B$1:$D$21</definedName>
    <definedName name="Z_5CDC6F58_B038_4A0E_A13D_C643B013E119_.wvu.PrintArea" localSheetId="60" hidden="1">'57'!$B$1:$I$38</definedName>
    <definedName name="Z_5CDC6F58_B038_4A0E_A13D_C643B013E119_.wvu.PrintArea" localSheetId="7" hidden="1">'8'!$B$1:$F$29</definedName>
    <definedName name="Z_5CDC6F58_B038_4A0E_A13D_C643B013E119_.wvu.PrintArea" localSheetId="8" hidden="1">'9'!$B$1:$F$22</definedName>
    <definedName name="Z_5CDC6F58_B038_4A0E_A13D_C643B013E119_.wvu.PrintArea" localSheetId="46" hidden="1">'Contenido Arroz'!$A$1:$G$39</definedName>
    <definedName name="Z_5CDC6F58_B038_4A0E_A13D_C643B013E119_.wvu.PrintArea" localSheetId="29" hidden="1">'Contenido Maíz'!$A$2:$G$40</definedName>
    <definedName name="Z_5CDC6F58_B038_4A0E_A13D_C643B013E119_.wvu.PrintArea" localSheetId="2" hidden="1">'Contenido Trigo'!$A$2:$G$44</definedName>
    <definedName name="Z_5CDC6F58_B038_4A0E_A13D_C643B013E119_.wvu.PrintArea" localSheetId="0" hidden="1">Portada!$A$1:$E$84</definedName>
  </definedNames>
  <calcPr calcId="191029"/>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62" l="1"/>
  <c r="D18" i="62"/>
  <c r="D12" i="62"/>
  <c r="E17" i="47" l="1"/>
  <c r="F14" i="58" l="1"/>
  <c r="E14" i="58"/>
  <c r="D14" i="58"/>
  <c r="C14" i="58"/>
  <c r="F15" i="41"/>
  <c r="E15" i="41"/>
  <c r="D15" i="41"/>
  <c r="C15" i="41"/>
  <c r="K4" i="89" l="1"/>
  <c r="K5" i="89" s="1"/>
  <c r="K6" i="89" s="1"/>
  <c r="K7" i="89" s="1"/>
  <c r="K8" i="89" s="1"/>
  <c r="K9" i="89" s="1"/>
  <c r="K10" i="89" s="1"/>
  <c r="K11" i="89" s="1"/>
  <c r="K12" i="89" s="1"/>
  <c r="K13" i="89" s="1"/>
  <c r="K14" i="89" s="1"/>
  <c r="K15" i="89" s="1"/>
  <c r="K16" i="89" s="1"/>
  <c r="K17" i="89" s="1"/>
  <c r="K18" i="89" s="1"/>
  <c r="K19" i="89" s="1"/>
  <c r="K20" i="89" s="1"/>
  <c r="K21" i="89" s="1"/>
  <c r="K22" i="89" s="1"/>
  <c r="K23" i="89" s="1"/>
  <c r="K24" i="89" s="1"/>
  <c r="K25" i="89" s="1"/>
  <c r="K26" i="89" s="1"/>
  <c r="K27" i="89" s="1"/>
  <c r="K28" i="89" s="1"/>
  <c r="K29" i="89" s="1"/>
  <c r="K30" i="89" s="1"/>
  <c r="K31" i="89" s="1"/>
  <c r="K32" i="89" s="1"/>
  <c r="K33" i="89" s="1"/>
  <c r="K34" i="89" s="1"/>
  <c r="K35" i="89" s="1"/>
  <c r="K36" i="89" s="1"/>
  <c r="K37" i="89" s="1"/>
  <c r="K38" i="89" s="1"/>
  <c r="L4" i="89"/>
  <c r="L5" i="89"/>
  <c r="L6" i="89" s="1"/>
  <c r="L7" i="89" s="1"/>
  <c r="L8" i="89" s="1"/>
  <c r="L9" i="89" s="1"/>
  <c r="L10" i="89" s="1"/>
  <c r="L11" i="89" s="1"/>
  <c r="L12" i="89" s="1"/>
  <c r="L13" i="89" s="1"/>
  <c r="L14" i="89" s="1"/>
  <c r="L15" i="89" s="1"/>
  <c r="L16" i="89" s="1"/>
  <c r="L17" i="89" s="1"/>
  <c r="L18" i="89" s="1"/>
  <c r="L19" i="89" s="1"/>
  <c r="L20" i="89" s="1"/>
  <c r="L21" i="89" s="1"/>
  <c r="L22" i="89" s="1"/>
  <c r="L23" i="89" s="1"/>
  <c r="L24" i="89" s="1"/>
  <c r="L25" i="89" s="1"/>
  <c r="L26" i="89" s="1"/>
  <c r="L27" i="89" s="1"/>
  <c r="L28" i="89" s="1"/>
  <c r="L29" i="89" s="1"/>
  <c r="L30" i="89" s="1"/>
  <c r="L31" i="89" s="1"/>
  <c r="L32" i="89" s="1"/>
  <c r="L33" i="89" s="1"/>
  <c r="L34" i="89" s="1"/>
  <c r="L35" i="89" s="1"/>
  <c r="L36" i="89" s="1"/>
  <c r="L37" i="89" s="1"/>
  <c r="L38" i="89" s="1"/>
  <c r="L3" i="89"/>
  <c r="K3" i="89"/>
  <c r="I4" i="89"/>
  <c r="J4" i="89"/>
  <c r="P4" i="89"/>
  <c r="I5" i="89"/>
  <c r="J5" i="89"/>
  <c r="I6" i="89"/>
  <c r="J6" i="89"/>
  <c r="I7" i="89"/>
  <c r="J7" i="89"/>
  <c r="I8" i="89"/>
  <c r="J8" i="89"/>
  <c r="I9" i="89"/>
  <c r="J9" i="89"/>
  <c r="I10" i="89"/>
  <c r="J10" i="89"/>
  <c r="I11" i="89"/>
  <c r="J11" i="89"/>
  <c r="I12" i="89"/>
  <c r="J12" i="89"/>
  <c r="I13" i="89"/>
  <c r="J13" i="89"/>
  <c r="I14" i="89"/>
  <c r="J14" i="89"/>
  <c r="I15" i="89"/>
  <c r="J15" i="89"/>
  <c r="I16" i="89"/>
  <c r="J16" i="89"/>
  <c r="I17" i="89"/>
  <c r="J17" i="89"/>
  <c r="I18" i="89"/>
  <c r="J18" i="89"/>
  <c r="I19" i="89"/>
  <c r="J19" i="89"/>
  <c r="I20" i="89"/>
  <c r="J20" i="89"/>
  <c r="I21" i="89"/>
  <c r="J21" i="89"/>
  <c r="I22" i="89"/>
  <c r="J22" i="89"/>
  <c r="I23" i="89"/>
  <c r="J23" i="89"/>
  <c r="I24" i="89"/>
  <c r="J24" i="89"/>
  <c r="I25" i="89"/>
  <c r="J25" i="89"/>
  <c r="I26" i="89"/>
  <c r="J26" i="89"/>
  <c r="I27" i="89"/>
  <c r="J27" i="89"/>
  <c r="I28" i="89"/>
  <c r="J28" i="89"/>
  <c r="I29" i="89"/>
  <c r="J29" i="89"/>
  <c r="I30" i="89"/>
  <c r="J30" i="89"/>
  <c r="I31" i="89"/>
  <c r="J31" i="89"/>
  <c r="I32" i="89"/>
  <c r="J32" i="89"/>
  <c r="I33" i="89"/>
  <c r="J33" i="89"/>
  <c r="I34" i="89"/>
  <c r="J34" i="89"/>
  <c r="I35" i="89"/>
  <c r="J35" i="89"/>
  <c r="I36" i="89"/>
  <c r="J36" i="89"/>
  <c r="I37" i="89"/>
  <c r="J37" i="89"/>
  <c r="I38" i="89"/>
  <c r="J38" i="89"/>
  <c r="J3" i="89"/>
  <c r="I3" i="89"/>
  <c r="H38" i="89"/>
  <c r="G38" i="89"/>
  <c r="F38" i="89"/>
  <c r="E38" i="89"/>
  <c r="C38" i="89"/>
  <c r="O3" i="89"/>
  <c r="O4" i="89" s="1"/>
  <c r="P3" i="89"/>
  <c r="Q3" i="89"/>
  <c r="Q4" i="89" s="1"/>
  <c r="Q5" i="89" s="1"/>
  <c r="Q6" i="89" s="1"/>
  <c r="Q7" i="89" s="1"/>
  <c r="Q8" i="89" s="1"/>
  <c r="Q9" i="89" s="1"/>
  <c r="Q10" i="89" s="1"/>
  <c r="Q11" i="89" s="1"/>
  <c r="Q12" i="89" s="1"/>
  <c r="Q13" i="89" s="1"/>
  <c r="R3" i="89"/>
  <c r="R4" i="89" s="1"/>
  <c r="R5" i="89" s="1"/>
  <c r="R6" i="89" s="1"/>
  <c r="R7" i="89" s="1"/>
  <c r="R8" i="89" s="1"/>
  <c r="R9" i="89" s="1"/>
  <c r="R10" i="89" s="1"/>
  <c r="R11" i="89" s="1"/>
  <c r="R12" i="89" s="1"/>
  <c r="R13" i="89" s="1"/>
  <c r="Q15" i="89"/>
  <c r="R15" i="89"/>
  <c r="Q16" i="89"/>
  <c r="R16" i="89"/>
  <c r="Q17" i="89"/>
  <c r="R17" i="89"/>
  <c r="R18" i="89" s="1"/>
  <c r="R19" i="89" s="1"/>
  <c r="R20" i="89" s="1"/>
  <c r="R21" i="89" s="1"/>
  <c r="R22" i="89" s="1"/>
  <c r="R23" i="89" s="1"/>
  <c r="R24" i="89" s="1"/>
  <c r="R25" i="89" s="1"/>
  <c r="R26" i="89" s="1"/>
  <c r="R27" i="89" s="1"/>
  <c r="R28" i="89" s="1"/>
  <c r="R29" i="89" s="1"/>
  <c r="R30" i="89" s="1"/>
  <c r="R31" i="89" s="1"/>
  <c r="R32" i="89" s="1"/>
  <c r="R33" i="89" s="1"/>
  <c r="R34" i="89" s="1"/>
  <c r="R35" i="89" s="1"/>
  <c r="R36" i="89" s="1"/>
  <c r="R37" i="89" s="1"/>
  <c r="Q18" i="89"/>
  <c r="Q19" i="89" s="1"/>
  <c r="Q20" i="89" s="1"/>
  <c r="Q21" i="89" s="1"/>
  <c r="Q22" i="89" s="1"/>
  <c r="Q23" i="89" s="1"/>
  <c r="Q24" i="89" s="1"/>
  <c r="Q25" i="89" s="1"/>
  <c r="Q26" i="89" s="1"/>
  <c r="Q27" i="89" s="1"/>
  <c r="Q28" i="89" s="1"/>
  <c r="Q29" i="89" s="1"/>
  <c r="Q30" i="89" s="1"/>
  <c r="Q31" i="89" s="1"/>
  <c r="Q32" i="89" s="1"/>
  <c r="Q33" i="89" s="1"/>
  <c r="Q34" i="89" s="1"/>
  <c r="Q35" i="89" s="1"/>
  <c r="Q36" i="89" s="1"/>
  <c r="Q37" i="89" s="1"/>
  <c r="O5" i="89" l="1"/>
  <c r="O6" i="89" s="1"/>
  <c r="O7" i="89" s="1"/>
  <c r="O8" i="89" s="1"/>
  <c r="O9" i="89" s="1"/>
  <c r="O10" i="89" s="1"/>
  <c r="O11" i="89" s="1"/>
  <c r="O12" i="89" s="1"/>
  <c r="O13" i="89" s="1"/>
  <c r="O14" i="89" s="1"/>
  <c r="O15" i="89" s="1"/>
  <c r="O16" i="89" s="1"/>
  <c r="O17" i="89" s="1"/>
  <c r="O18" i="89" s="1"/>
  <c r="O19" i="89" s="1"/>
  <c r="O20" i="89" s="1"/>
  <c r="O21" i="89" s="1"/>
  <c r="O22" i="89" s="1"/>
  <c r="O23" i="89" s="1"/>
  <c r="O24" i="89" s="1"/>
  <c r="O25" i="89" s="1"/>
  <c r="O26" i="89" s="1"/>
  <c r="O27" i="89" s="1"/>
  <c r="O28" i="89" s="1"/>
  <c r="O29" i="89" s="1"/>
  <c r="O30" i="89" s="1"/>
  <c r="O31" i="89" s="1"/>
  <c r="O32" i="89" s="1"/>
  <c r="O33" i="89" s="1"/>
  <c r="O34" i="89" s="1"/>
  <c r="O35" i="89" s="1"/>
  <c r="O36" i="89" s="1"/>
  <c r="O37" i="89" s="1"/>
  <c r="P15" i="89" l="1"/>
  <c r="P16" i="89" s="1"/>
  <c r="P5" i="89"/>
  <c r="P6" i="89" s="1"/>
  <c r="P7" i="89" s="1"/>
  <c r="P8" i="89" s="1"/>
  <c r="P9" i="89" s="1"/>
  <c r="P10" i="89" s="1"/>
  <c r="P11" i="89" s="1"/>
  <c r="P12" i="89" s="1"/>
  <c r="P13" i="89" s="1"/>
  <c r="P17" i="89" l="1"/>
  <c r="P18" i="89" s="1"/>
  <c r="P19" i="89" s="1"/>
  <c r="P20" i="89" s="1"/>
  <c r="P21" i="89" s="1"/>
  <c r="P22" i="89" s="1"/>
  <c r="P23" i="89" s="1"/>
  <c r="P24" i="89" s="1"/>
  <c r="P25" i="89" s="1"/>
  <c r="P26" i="89" s="1"/>
  <c r="P27" i="89" s="1"/>
  <c r="P28" i="89" s="1"/>
  <c r="P29" i="89" s="1"/>
  <c r="P30" i="89" s="1"/>
  <c r="P31" i="89" s="1"/>
  <c r="P32" i="89" s="1"/>
  <c r="P33" i="89" s="1"/>
  <c r="P34" i="89" s="1"/>
  <c r="P35" i="89" s="1"/>
  <c r="P36" i="89" s="1"/>
  <c r="P37" i="89" s="1"/>
  <c r="V2" i="65" l="1"/>
  <c r="T2" i="65"/>
  <c r="T1" i="65"/>
  <c r="J20" i="65"/>
  <c r="I20" i="65"/>
  <c r="J19" i="65"/>
  <c r="I19" i="65"/>
  <c r="D15" i="31" l="1"/>
  <c r="E15" i="31"/>
  <c r="F15" i="31"/>
  <c r="G15" i="31"/>
  <c r="H15" i="31"/>
  <c r="I15" i="31"/>
  <c r="J15" i="31"/>
  <c r="K15" i="31"/>
  <c r="L15" i="31"/>
  <c r="M15" i="31"/>
  <c r="N15" i="31"/>
  <c r="O15" i="31"/>
  <c r="C15" i="31"/>
  <c r="K20" i="27" l="1"/>
  <c r="J21" i="3"/>
  <c r="K20" i="3"/>
  <c r="D19" i="4"/>
  <c r="E19" i="4"/>
  <c r="F19" i="4"/>
  <c r="C19" i="4"/>
  <c r="M7" i="65" l="1"/>
  <c r="D20" i="49" l="1"/>
  <c r="E20" i="49"/>
  <c r="F20" i="49"/>
  <c r="G20" i="49"/>
  <c r="H20" i="49"/>
  <c r="I20" i="49"/>
  <c r="J20" i="49"/>
  <c r="C20" i="49"/>
  <c r="P21" i="10" l="1"/>
  <c r="P22" i="10"/>
  <c r="P23" i="10"/>
  <c r="P24" i="10"/>
  <c r="P25" i="10"/>
  <c r="P26" i="10"/>
  <c r="P27" i="10"/>
  <c r="P28" i="10"/>
  <c r="P29" i="10"/>
  <c r="P30" i="10"/>
  <c r="P31" i="10"/>
  <c r="P20" i="10"/>
  <c r="P9" i="10"/>
  <c r="P10" i="10"/>
  <c r="P11" i="10"/>
  <c r="P12" i="10"/>
  <c r="P13" i="10"/>
  <c r="P14" i="10"/>
  <c r="P15" i="10"/>
  <c r="P16" i="10"/>
  <c r="P17" i="10"/>
  <c r="P18" i="10"/>
  <c r="P19" i="10"/>
  <c r="P8" i="10"/>
  <c r="O21" i="10"/>
  <c r="O22" i="10"/>
  <c r="O23" i="10"/>
  <c r="O24" i="10"/>
  <c r="O25" i="10"/>
  <c r="O26" i="10"/>
  <c r="O27" i="10"/>
  <c r="O28" i="10"/>
  <c r="O29" i="10"/>
  <c r="O30" i="10"/>
  <c r="O20" i="10"/>
  <c r="O9" i="10"/>
  <c r="O10" i="10"/>
  <c r="O11" i="10"/>
  <c r="O12" i="10"/>
  <c r="O13" i="10"/>
  <c r="O14" i="10"/>
  <c r="O15" i="10"/>
  <c r="O16" i="10"/>
  <c r="O17" i="10"/>
  <c r="O18" i="10"/>
  <c r="O19" i="10"/>
  <c r="O8" i="10"/>
  <c r="N21" i="10"/>
  <c r="N22" i="10"/>
  <c r="N23" i="10"/>
  <c r="N24" i="10"/>
  <c r="N25" i="10"/>
  <c r="N26" i="10"/>
  <c r="N27" i="10"/>
  <c r="N28" i="10"/>
  <c r="N29" i="10"/>
  <c r="N30" i="10"/>
  <c r="N20" i="10"/>
  <c r="N9" i="10"/>
  <c r="N10" i="10"/>
  <c r="N11" i="10"/>
  <c r="N12" i="10"/>
  <c r="N13" i="10"/>
  <c r="N14" i="10"/>
  <c r="N15" i="10"/>
  <c r="N16" i="10"/>
  <c r="N17" i="10"/>
  <c r="N18" i="10"/>
  <c r="N19" i="10"/>
  <c r="N8" i="10"/>
  <c r="Q20" i="7"/>
  <c r="P20" i="7"/>
  <c r="O20" i="7"/>
  <c r="C20" i="63" l="1"/>
  <c r="K19" i="10" l="1"/>
  <c r="J20" i="27" l="1"/>
  <c r="K18" i="10" l="1"/>
  <c r="D14" i="5" l="1"/>
  <c r="D15" i="5"/>
  <c r="D16" i="5"/>
  <c r="F14" i="5"/>
  <c r="F15" i="5"/>
  <c r="J13" i="5"/>
  <c r="J14" i="5"/>
  <c r="J15" i="5"/>
  <c r="I15" i="5"/>
  <c r="G14" i="41" l="1"/>
  <c r="G15" i="41"/>
  <c r="K17" i="10" l="1"/>
  <c r="G19" i="48" l="1"/>
  <c r="E16" i="5"/>
  <c r="F16" i="5" l="1"/>
  <c r="I16" i="5"/>
  <c r="J16" i="5" s="1"/>
  <c r="K16" i="10"/>
  <c r="G12" i="58" l="1"/>
  <c r="G13" i="58"/>
  <c r="C19" i="63"/>
  <c r="C18" i="63"/>
  <c r="C19" i="65"/>
  <c r="D19" i="65"/>
  <c r="E19" i="65"/>
  <c r="F19" i="65"/>
  <c r="G19" i="65"/>
  <c r="H19" i="65"/>
  <c r="K19" i="65"/>
  <c r="K20" i="65" s="1"/>
  <c r="L19" i="65"/>
  <c r="K15" i="10"/>
  <c r="J21" i="80"/>
  <c r="K14" i="10"/>
  <c r="F15" i="20"/>
  <c r="F16" i="20"/>
  <c r="F17" i="20"/>
  <c r="E21" i="20"/>
  <c r="F21" i="20"/>
  <c r="E20" i="20"/>
  <c r="F20" i="20"/>
  <c r="E19" i="20"/>
  <c r="F19" i="20"/>
  <c r="E18" i="20"/>
  <c r="F18" i="20"/>
  <c r="E17" i="20"/>
  <c r="E16" i="20"/>
  <c r="E15" i="20"/>
  <c r="E14" i="20"/>
  <c r="F14" i="20"/>
  <c r="F19" i="15"/>
  <c r="F20" i="15"/>
  <c r="F21" i="15"/>
  <c r="F22" i="15"/>
  <c r="F23" i="15"/>
  <c r="F24" i="15"/>
  <c r="F25" i="15"/>
  <c r="F26" i="15"/>
  <c r="F27" i="15"/>
  <c r="F28" i="15"/>
  <c r="F18" i="15"/>
  <c r="D25" i="44"/>
  <c r="E15" i="43"/>
  <c r="F20" i="61"/>
  <c r="F19" i="61"/>
  <c r="F18" i="61"/>
  <c r="E20" i="61"/>
  <c r="D20" i="61"/>
  <c r="F16" i="61"/>
  <c r="F15" i="61"/>
  <c r="E21" i="45"/>
  <c r="E25" i="45"/>
  <c r="E24" i="45"/>
  <c r="E23" i="45"/>
  <c r="E22" i="45"/>
  <c r="E20" i="45"/>
  <c r="E19" i="45"/>
  <c r="E18" i="45"/>
  <c r="E17" i="45"/>
  <c r="E16" i="45"/>
  <c r="D25" i="45"/>
  <c r="F15" i="45"/>
  <c r="F14" i="45"/>
  <c r="F13" i="45"/>
  <c r="F12" i="45"/>
  <c r="F11" i="45"/>
  <c r="F10" i="45"/>
  <c r="F9" i="45"/>
  <c r="F8" i="45"/>
  <c r="F7" i="45"/>
  <c r="F6" i="45"/>
  <c r="F25" i="45"/>
  <c r="K13" i="10"/>
  <c r="F21" i="49"/>
  <c r="N11" i="49" s="1"/>
  <c r="F18" i="64"/>
  <c r="D20" i="63" s="1"/>
  <c r="F20" i="63" s="1"/>
  <c r="G14" i="8"/>
  <c r="K12" i="10"/>
  <c r="D17" i="60"/>
  <c r="G14" i="58"/>
  <c r="K11" i="10"/>
  <c r="D11" i="36"/>
  <c r="G11" i="58"/>
  <c r="G12" i="41"/>
  <c r="G13" i="41"/>
  <c r="K10" i="10"/>
  <c r="C16" i="37"/>
  <c r="K9" i="10"/>
  <c r="D20" i="3"/>
  <c r="E20" i="3"/>
  <c r="F20" i="3"/>
  <c r="G20" i="3"/>
  <c r="H20" i="3"/>
  <c r="I20" i="3"/>
  <c r="I21" i="3" s="1"/>
  <c r="J20" i="3"/>
  <c r="E18" i="64"/>
  <c r="D19" i="63" s="1"/>
  <c r="F19" i="63" s="1"/>
  <c r="D18" i="64"/>
  <c r="D17" i="63" s="1"/>
  <c r="F17" i="63" s="1"/>
  <c r="G17" i="63" s="1"/>
  <c r="D20" i="27"/>
  <c r="D21" i="27" s="1"/>
  <c r="M2" i="27" s="1"/>
  <c r="E20" i="27"/>
  <c r="F20" i="27"/>
  <c r="G20" i="27"/>
  <c r="H20" i="27"/>
  <c r="I20" i="27"/>
  <c r="C20" i="27"/>
  <c r="C20" i="3"/>
  <c r="D17" i="47"/>
  <c r="F17" i="47"/>
  <c r="G17" i="47"/>
  <c r="H17" i="47" s="1"/>
  <c r="E16" i="60"/>
  <c r="D17" i="46"/>
  <c r="D18" i="46"/>
  <c r="D16" i="46"/>
  <c r="D15" i="46"/>
  <c r="E15" i="46"/>
  <c r="G11" i="36"/>
  <c r="G12" i="36"/>
  <c r="G15" i="36"/>
  <c r="G14" i="36"/>
  <c r="F12" i="36"/>
  <c r="F15" i="36"/>
  <c r="F11" i="36"/>
  <c r="E14" i="36"/>
  <c r="F14" i="36"/>
  <c r="E11" i="36"/>
  <c r="E12" i="36"/>
  <c r="E15" i="36"/>
  <c r="D12" i="36"/>
  <c r="G19" i="36"/>
  <c r="K8" i="3"/>
  <c r="G11" i="41"/>
  <c r="E21" i="80"/>
  <c r="K8" i="27"/>
  <c r="I21" i="80"/>
  <c r="F21" i="80"/>
  <c r="G10" i="58"/>
  <c r="H21" i="49"/>
  <c r="O11" i="49" s="1"/>
  <c r="I21" i="49"/>
  <c r="G15" i="8"/>
  <c r="G6" i="41"/>
  <c r="G7" i="41"/>
  <c r="G8" i="41"/>
  <c r="G9" i="41"/>
  <c r="G10" i="41"/>
  <c r="E18" i="63"/>
  <c r="G6" i="58"/>
  <c r="G7" i="58"/>
  <c r="G8" i="58"/>
  <c r="G9" i="58"/>
  <c r="D14" i="61"/>
  <c r="E13" i="61"/>
  <c r="E12" i="61"/>
  <c r="E14" i="61"/>
  <c r="F14" i="61"/>
  <c r="E16" i="46"/>
  <c r="D25" i="46"/>
  <c r="D11" i="61"/>
  <c r="E10" i="61"/>
  <c r="E11" i="61"/>
  <c r="E9" i="61"/>
  <c r="G9" i="63"/>
  <c r="G10" i="63"/>
  <c r="E8" i="61"/>
  <c r="F8" i="61"/>
  <c r="D8" i="61"/>
  <c r="F7" i="61"/>
  <c r="F6" i="61"/>
  <c r="K8" i="7"/>
  <c r="U1" i="65"/>
  <c r="S1" i="65"/>
  <c r="R1" i="65"/>
  <c r="K8" i="10"/>
  <c r="H21" i="80"/>
  <c r="D21" i="80"/>
  <c r="C21" i="80"/>
  <c r="G21" i="80"/>
  <c r="B24" i="46"/>
  <c r="B22" i="46"/>
  <c r="F12" i="63"/>
  <c r="F13" i="63"/>
  <c r="G14" i="63"/>
  <c r="F14" i="63"/>
  <c r="F15" i="63"/>
  <c r="G15" i="63"/>
  <c r="F16" i="63"/>
  <c r="G16" i="63"/>
  <c r="F11" i="63"/>
  <c r="G11" i="63"/>
  <c r="G12" i="63"/>
  <c r="G8" i="67"/>
  <c r="F8" i="67"/>
  <c r="F13" i="67" s="1"/>
  <c r="G7" i="67"/>
  <c r="G13" i="67" s="1"/>
  <c r="E7" i="67"/>
  <c r="E13" i="67" s="1"/>
  <c r="D7" i="67"/>
  <c r="D13" i="67" s="1"/>
  <c r="C7" i="67"/>
  <c r="C13" i="67" s="1"/>
  <c r="B7" i="67"/>
  <c r="B17" i="64"/>
  <c r="B16" i="64"/>
  <c r="B15" i="64"/>
  <c r="B14" i="64"/>
  <c r="B13" i="64"/>
  <c r="B12" i="64"/>
  <c r="B11" i="64"/>
  <c r="B10" i="64"/>
  <c r="B9" i="64"/>
  <c r="B8" i="64"/>
  <c r="B7" i="64"/>
  <c r="B6" i="64"/>
  <c r="E13" i="60"/>
  <c r="D12" i="60"/>
  <c r="E11" i="60"/>
  <c r="E10" i="60"/>
  <c r="E9" i="60"/>
  <c r="E8" i="60"/>
  <c r="E7" i="60"/>
  <c r="E6" i="60"/>
  <c r="G7" i="51"/>
  <c r="F7" i="51"/>
  <c r="E7" i="51"/>
  <c r="D7" i="51"/>
  <c r="G6" i="51"/>
  <c r="F6" i="51"/>
  <c r="E6" i="51"/>
  <c r="D6" i="51"/>
  <c r="C6" i="51"/>
  <c r="E17" i="46"/>
  <c r="D14" i="36"/>
  <c r="B9" i="4"/>
  <c r="B10" i="4"/>
  <c r="B11" i="4"/>
  <c r="B12" i="4"/>
  <c r="B13" i="4"/>
  <c r="B14" i="4"/>
  <c r="B15" i="4"/>
  <c r="B16" i="4"/>
  <c r="M1" i="27"/>
  <c r="N1" i="27"/>
  <c r="O1" i="27"/>
  <c r="N1" i="3"/>
  <c r="O1" i="3"/>
  <c r="P1" i="3"/>
  <c r="B7" i="4"/>
  <c r="F13" i="61"/>
  <c r="G13" i="63"/>
  <c r="F12" i="61"/>
  <c r="D20" i="36"/>
  <c r="E19" i="36"/>
  <c r="G21" i="36"/>
  <c r="E20" i="36"/>
  <c r="J21" i="49"/>
  <c r="C23" i="46"/>
  <c r="E22" i="46"/>
  <c r="E24" i="46"/>
  <c r="C24" i="46"/>
  <c r="E25" i="46"/>
  <c r="E18" i="46"/>
  <c r="D23" i="46"/>
  <c r="D24" i="46"/>
  <c r="E23" i="46"/>
  <c r="C25" i="46"/>
  <c r="D22" i="46"/>
  <c r="C22" i="46"/>
  <c r="C17" i="63"/>
  <c r="F11" i="61"/>
  <c r="F20" i="36"/>
  <c r="F21" i="36"/>
  <c r="G20" i="36"/>
  <c r="D15" i="36"/>
  <c r="E21" i="36"/>
  <c r="D21" i="36"/>
  <c r="D19" i="36"/>
  <c r="F19" i="36"/>
  <c r="G20" i="63" l="1"/>
  <c r="D18" i="63"/>
  <c r="F18" i="63" s="1"/>
  <c r="G18" i="63" s="1"/>
  <c r="F20" i="65"/>
  <c r="S2" i="65" s="1"/>
  <c r="C20" i="65"/>
  <c r="H20" i="65"/>
  <c r="U2" i="65" s="1"/>
  <c r="D20" i="65"/>
  <c r="R2" i="65" s="1"/>
  <c r="E20" i="65"/>
  <c r="L20" i="65"/>
  <c r="C21" i="27"/>
  <c r="F21" i="3"/>
  <c r="O2" i="3" s="1"/>
  <c r="G21" i="49"/>
  <c r="D21" i="49"/>
  <c r="M11" i="49" s="1"/>
  <c r="P11" i="49" s="1"/>
  <c r="H21" i="3"/>
  <c r="P2" i="3" s="1"/>
  <c r="E21" i="3"/>
  <c r="D21" i="3"/>
  <c r="N2" i="3" s="1"/>
  <c r="C21" i="49"/>
  <c r="E21" i="49"/>
  <c r="G21" i="27"/>
  <c r="E21" i="27"/>
  <c r="G20" i="65"/>
  <c r="H21" i="27"/>
  <c r="O2" i="27" s="1"/>
  <c r="F21" i="27"/>
  <c r="N2" i="27" s="1"/>
  <c r="C21" i="3"/>
  <c r="G21" i="3"/>
  <c r="G19" i="63" l="1"/>
  <c r="Q2" i="3"/>
  <c r="P2" i="27"/>
</calcChain>
</file>

<file path=xl/sharedStrings.xml><?xml version="1.0" encoding="utf-8"?>
<sst xmlns="http://schemas.openxmlformats.org/spreadsheetml/2006/main" count="1747" uniqueCount="736">
  <si>
    <t>Cuadro Nº 1</t>
  </si>
  <si>
    <t>Cuadro Nº 2</t>
  </si>
  <si>
    <t>Cuadro Nº 3</t>
  </si>
  <si>
    <t>Cuadro Nº 5</t>
  </si>
  <si>
    <t>Cuadro Nº 9</t>
  </si>
  <si>
    <t>Años</t>
  </si>
  <si>
    <t>Producción</t>
  </si>
  <si>
    <t>País</t>
  </si>
  <si>
    <t>Var. %</t>
  </si>
  <si>
    <t>Argentina</t>
  </si>
  <si>
    <t>Importación</t>
  </si>
  <si>
    <t>Año agrícola</t>
  </si>
  <si>
    <t>Región</t>
  </si>
  <si>
    <t>Demanda</t>
  </si>
  <si>
    <t>Región Metropolitana</t>
  </si>
  <si>
    <t xml:space="preserve">Evolución de los precios en los mercados de Argentina, Estados Unidos y Chile </t>
  </si>
  <si>
    <t>Teatinos 40, piso 7. Santiago, Chile</t>
  </si>
  <si>
    <t xml:space="preserve">www.odepa.gob.cl  </t>
  </si>
  <si>
    <t>Descripción</t>
  </si>
  <si>
    <t>Página</t>
  </si>
  <si>
    <t xml:space="preserve">  Nº 1</t>
  </si>
  <si>
    <t xml:space="preserve">  Nº 2</t>
  </si>
  <si>
    <t xml:space="preserve">  Nº 3</t>
  </si>
  <si>
    <t xml:space="preserve">  Nº 5</t>
  </si>
  <si>
    <t xml:space="preserve">  Nº 6</t>
  </si>
  <si>
    <t xml:space="preserve">  Nº 7</t>
  </si>
  <si>
    <t xml:space="preserve">  Nº 8</t>
  </si>
  <si>
    <t xml:space="preserve">  Nº 9</t>
  </si>
  <si>
    <t>Gráfico</t>
  </si>
  <si>
    <t>Cuadros</t>
  </si>
  <si>
    <t>Producción (toneladas)</t>
  </si>
  <si>
    <t>Rendimiento (quintales/hectárea)</t>
  </si>
  <si>
    <t>Superficie (hectáreas)</t>
  </si>
  <si>
    <t>(millones de toneladas)</t>
  </si>
  <si>
    <t>Mes de la proyección</t>
  </si>
  <si>
    <t>Variación  anual</t>
  </si>
  <si>
    <t xml:space="preserve"> (%)</t>
  </si>
  <si>
    <t>Cuadro Nº 6</t>
  </si>
  <si>
    <t>Cuadro Nº 10</t>
  </si>
  <si>
    <t xml:space="preserve">  Nº 10</t>
  </si>
  <si>
    <t xml:space="preserve">  Nº 11</t>
  </si>
  <si>
    <t>Publicación de la Oficina de Estudios y Políticas Agrarias (Odepa)</t>
  </si>
  <si>
    <t>del Ministerio de Agricultura, Gobierno de Chile</t>
  </si>
  <si>
    <t>Se puede reproducir total o parcialmente citando la fuente</t>
  </si>
  <si>
    <t>Otras</t>
  </si>
  <si>
    <t>Cuadro Nº 4</t>
  </si>
  <si>
    <t xml:space="preserve">  Nº 4</t>
  </si>
  <si>
    <t>Enero</t>
  </si>
  <si>
    <t>Febrero</t>
  </si>
  <si>
    <t>Marzo</t>
  </si>
  <si>
    <t>Junio</t>
  </si>
  <si>
    <t>Julio</t>
  </si>
  <si>
    <t>Agosto</t>
  </si>
  <si>
    <t>Septiembre</t>
  </si>
  <si>
    <t>Octubre</t>
  </si>
  <si>
    <t>Noviembre</t>
  </si>
  <si>
    <t>Diciembre</t>
  </si>
  <si>
    <t>Abril</t>
  </si>
  <si>
    <t>Mayo</t>
  </si>
  <si>
    <t>Otros</t>
  </si>
  <si>
    <t xml:space="preserve">  Nº 12</t>
  </si>
  <si>
    <t>Teléfono :(56- 2) 23973000</t>
  </si>
  <si>
    <t>Fax :(56- 2) 23973111</t>
  </si>
  <si>
    <t>2011/12</t>
  </si>
  <si>
    <t>Total</t>
  </si>
  <si>
    <t>2012/13</t>
  </si>
  <si>
    <t>2008/09</t>
  </si>
  <si>
    <t>2009/10</t>
  </si>
  <si>
    <t>2010/11</t>
  </si>
  <si>
    <t>2013/14</t>
  </si>
  <si>
    <t>Ucrania</t>
  </si>
  <si>
    <t>Mundo</t>
  </si>
  <si>
    <t>Insumos</t>
  </si>
  <si>
    <t>Margen neto por hectárea</t>
  </si>
  <si>
    <t>Cuadro Nº 7</t>
  </si>
  <si>
    <t>Cuadro Nº 8</t>
  </si>
  <si>
    <t>Cuadro Nº 11</t>
  </si>
  <si>
    <t>Cuadro Nº 12</t>
  </si>
  <si>
    <t>Cuadro Nº 13</t>
  </si>
  <si>
    <t>Cuadro Nº 14</t>
  </si>
  <si>
    <t>Cuadro Nº 15</t>
  </si>
  <si>
    <t xml:space="preserve">  Nº 13</t>
  </si>
  <si>
    <t xml:space="preserve">  Nº 14</t>
  </si>
  <si>
    <t>Chile.  Precios promedio nacionales informados por la industria</t>
  </si>
  <si>
    <t>Balance mundial de oferta y demanda de trigo</t>
  </si>
  <si>
    <t>Chile. Superficie, producción y rendimiento nacional de trigo (Coquimbo a Los Lagos)</t>
  </si>
  <si>
    <t>Australia</t>
  </si>
  <si>
    <t>Unión Europea</t>
  </si>
  <si>
    <t>Rusia</t>
  </si>
  <si>
    <t>EE.UU.</t>
  </si>
  <si>
    <t>Exportación</t>
  </si>
  <si>
    <t>Canadá</t>
  </si>
  <si>
    <t>Suave</t>
  </si>
  <si>
    <t>Intermedio</t>
  </si>
  <si>
    <t>Fuerte</t>
  </si>
  <si>
    <t>Trigo</t>
  </si>
  <si>
    <t>Mes</t>
  </si>
  <si>
    <t>Mano de obra</t>
  </si>
  <si>
    <t>Maquinaria</t>
  </si>
  <si>
    <t>Total costos</t>
  </si>
  <si>
    <t>CAI SRW Golfo</t>
  </si>
  <si>
    <t>Costo importación CIF trigo SRW</t>
  </si>
  <si>
    <t>Chile. Trigo - Costos por hectárea según rendimiento esperado ($/ha)</t>
  </si>
  <si>
    <t>Chile. Precios promedio informados por la industria, por regiones</t>
  </si>
  <si>
    <t>INTRODUCCIÓN</t>
  </si>
  <si>
    <t>Chile. Superficie, producción y rendimiento regional de trigo panadero (Coquimbo a Los Lagos)</t>
  </si>
  <si>
    <t>Variación</t>
  </si>
  <si>
    <t>Superficie (miles de hectáreas)</t>
  </si>
  <si>
    <t>2014/15</t>
  </si>
  <si>
    <t>Producción (miles de toneladas)</t>
  </si>
  <si>
    <t>Exportaciones</t>
  </si>
  <si>
    <t>Canadian WRS</t>
  </si>
  <si>
    <t>Productos</t>
  </si>
  <si>
    <t>Año y Mes</t>
  </si>
  <si>
    <t>Harina</t>
  </si>
  <si>
    <t>Otros*</t>
  </si>
  <si>
    <t>Primera</t>
  </si>
  <si>
    <t>Especial</t>
  </si>
  <si>
    <t>Otra</t>
  </si>
  <si>
    <t>Harinilla</t>
  </si>
  <si>
    <t>Afrecho</t>
  </si>
  <si>
    <t>Afrechillo</t>
  </si>
  <si>
    <t>Chile. Molienda de trigo blanco y candeal por región</t>
  </si>
  <si>
    <t>Fuente: elaborado por Odepa con información del Servicio Nacional de Aduanas.</t>
  </si>
  <si>
    <t>Importaciones</t>
  </si>
  <si>
    <t>Balance de oferta y demanda de trigo por país de origen</t>
  </si>
  <si>
    <t>Kazajistán</t>
  </si>
  <si>
    <t>China</t>
  </si>
  <si>
    <t>Existencias iniciales</t>
  </si>
  <si>
    <t xml:space="preserve">Existencias finales </t>
  </si>
  <si>
    <t>Existencias finales</t>
  </si>
  <si>
    <t>Relación existencias finales/consumo</t>
  </si>
  <si>
    <t xml:space="preserve">Chile. Molienda de trigo blanco y candeal por producto y subproductos </t>
  </si>
  <si>
    <t>2015/2016</t>
  </si>
  <si>
    <t>2014/2015</t>
  </si>
  <si>
    <t xml:space="preserve">($ / kilo nominal CIF)   </t>
  </si>
  <si>
    <t xml:space="preserve">Febrero </t>
  </si>
  <si>
    <t xml:space="preserve">Ingreso por hectárea </t>
  </si>
  <si>
    <t>Sémola</t>
  </si>
  <si>
    <t>Semolín</t>
  </si>
  <si>
    <t xml:space="preserve">2014/15 </t>
  </si>
  <si>
    <t>CAI trigo panadero Argentina</t>
  </si>
  <si>
    <t>Región del Maule</t>
  </si>
  <si>
    <t>Región del Bío Bío</t>
  </si>
  <si>
    <t>Región de la Araucanía</t>
  </si>
  <si>
    <t>Precio promedio trigo intermedio RM</t>
  </si>
  <si>
    <t>Trigo Pan Argentino</t>
  </si>
  <si>
    <t>Costo importación CIF Trigo Pan Argentino</t>
  </si>
  <si>
    <t>Trigo SRW n° 2, FOB Golfo, EE.UU.</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</si>
  <si>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</si>
  <si>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</si>
  <si>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</si>
  <si>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 xml:space="preserve">Evolución de los precios en los mercados de Estados Unidos, Argentina y Chile
</t>
  </si>
  <si>
    <t xml:space="preserve">Precios promedio nacionales informados por la industria por tipo de trigo </t>
  </si>
  <si>
    <t xml:space="preserve">Chile. Costo promedio ponderado de las importaciones de trigo </t>
  </si>
  <si>
    <t xml:space="preserve">Participación por tipo en las importaciones de trigo panadero  </t>
  </si>
  <si>
    <t xml:space="preserve">Participación por país de origen en las importaciones de trigo panadero </t>
  </si>
  <si>
    <t>Chile. Evolución mensual de las importaciones de trigo panadero y candeal</t>
  </si>
  <si>
    <t xml:space="preserve">Evolución de los precios del trigo HRW en el mercado de futuros de Kansas </t>
  </si>
  <si>
    <t>2015/16</t>
  </si>
  <si>
    <t xml:space="preserve">Diciembre </t>
  </si>
  <si>
    <t>Año</t>
  </si>
  <si>
    <t>(3) Representa el precio de venta mínimo para cubrir los costos totales de producción con ese rendimiento y calidad.</t>
  </si>
  <si>
    <r>
      <t xml:space="preserve">Otros costos </t>
    </r>
    <r>
      <rPr>
        <vertAlign val="superscript"/>
        <sz val="10"/>
        <rFont val="Arial"/>
        <family val="2"/>
      </rPr>
      <t>1</t>
    </r>
  </si>
  <si>
    <t xml:space="preserve">Año/Mes </t>
  </si>
  <si>
    <t>Item</t>
  </si>
  <si>
    <t>Rdto qqm/ha</t>
  </si>
  <si>
    <t>(toneladas)</t>
  </si>
  <si>
    <r>
      <t xml:space="preserve">Fuente: elaborado por Odepa con información de </t>
    </r>
    <r>
      <rPr>
        <i/>
        <sz val="9"/>
        <rFont val="Arial"/>
        <family val="2"/>
      </rPr>
      <t>WASDE, USDA</t>
    </r>
    <r>
      <rPr>
        <sz val="9"/>
        <rFont val="Arial"/>
        <family val="2"/>
      </rPr>
      <t>.</t>
    </r>
  </si>
  <si>
    <r>
      <t xml:space="preserve">Fuente: elaborado por Odepa con información de </t>
    </r>
    <r>
      <rPr>
        <i/>
        <sz val="9"/>
        <rFont val="Arial"/>
        <family val="2"/>
      </rPr>
      <t>WASDE, USDA.</t>
    </r>
  </si>
  <si>
    <t xml:space="preserve">Fuente: elaboración propia sobre la base de estructuras de costos construidas para Odepa por Fundación Chile. </t>
  </si>
  <si>
    <t>Fuente: elaborado por Odepa con información de Cotrisa.</t>
  </si>
  <si>
    <t>Subproductos</t>
  </si>
  <si>
    <t>Valparaíso</t>
  </si>
  <si>
    <t>RM</t>
  </si>
  <si>
    <t>O´Higgins</t>
  </si>
  <si>
    <t>Maule</t>
  </si>
  <si>
    <t>Bío Bío</t>
  </si>
  <si>
    <t>La Araucanía</t>
  </si>
  <si>
    <t>Los Rios- Los Lagos</t>
  </si>
  <si>
    <t>(porcentaje)</t>
  </si>
  <si>
    <t xml:space="preserve">Fuente: elaborado por Odepa con información del INE.                               </t>
  </si>
  <si>
    <r>
      <t xml:space="preserve">Precio de equilibrio </t>
    </r>
    <r>
      <rPr>
        <vertAlign val="superscript"/>
        <sz val="10"/>
        <rFont val="Arial"/>
        <family val="2"/>
      </rPr>
      <t>3</t>
    </r>
  </si>
  <si>
    <t xml:space="preserve">Fuente: INE.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</si>
  <si>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</si>
  <si>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</si>
  <si>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</si>
  <si>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</si>
  <si>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</si>
  <si>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</si>
  <si>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Gráficos</t>
  </si>
  <si>
    <t xml:space="preserve">Chile. Evolución de la superficie sembrada, producción nacional de maíz para consumo  y rendimiento 
</t>
  </si>
  <si>
    <t xml:space="preserve">Chile. Participación por país de origen en las importaciones de maíz  </t>
  </si>
  <si>
    <t>Evolución de los precios del maíz y los costos alternativos de importaciones en los mercados de Argentina, Estados Unidos y Chile</t>
  </si>
  <si>
    <t xml:space="preserve">Evolución de los precios del maíz en el mercado de futuros de Chicago
</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</si>
  <si>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</si>
  <si>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</si>
  <si>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</si>
  <si>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2011/2012</t>
  </si>
  <si>
    <t>2012/2013</t>
  </si>
  <si>
    <t>Brasil</t>
  </si>
  <si>
    <t>Paraguay</t>
  </si>
  <si>
    <t>Rendimiento 
(qqm/ha)</t>
  </si>
  <si>
    <t>Chile. Superficie regional de maíz (Coquimbo a Los Lagos)
Incluye semilleros de maíz</t>
  </si>
  <si>
    <t>Coquimbo</t>
  </si>
  <si>
    <t>Metropolitana</t>
  </si>
  <si>
    <t>O'Higgins</t>
  </si>
  <si>
    <t>Chile. Superficie, producción y rendimiento regional de maíz (Coquimbo a La Araucanía)
Sin semilleros de maíz</t>
  </si>
  <si>
    <r>
      <t>Chile. Maíz - Costos por hectárea según rendimiento esperado ($/ha)</t>
    </r>
    <r>
      <rPr>
        <b/>
        <vertAlign val="superscript"/>
        <sz val="10"/>
        <rFont val="Arial"/>
        <family val="2"/>
      </rPr>
      <t xml:space="preserve"> 1</t>
    </r>
  </si>
  <si>
    <t>Rendimiento quintales / hectárea</t>
  </si>
  <si>
    <r>
      <t xml:space="preserve">Precio $/qqm </t>
    </r>
    <r>
      <rPr>
        <vertAlign val="superscript"/>
        <sz val="10"/>
        <rFont val="Arial"/>
        <family val="2"/>
      </rPr>
      <t>2</t>
    </r>
  </si>
  <si>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</si>
  <si>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</si>
  <si>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</si>
  <si>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</si>
  <si>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</si>
  <si>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</si>
  <si>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</si>
  <si>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(1) La ficha completa se encuentra publicada en el sitio de internet de Odepa http://www.odepa.cl/</t>
  </si>
  <si>
    <t xml:space="preserve">(3) Incluye imprevistos, costo financiero, costo de oportunidad de la tierra (arriendo), administración, impuestos y contribuciones. </t>
  </si>
  <si>
    <t>(4)  El cuadro de sensibilidad considera un escenario con un precio y un rendimiento 10% superior e inferior a los valores considerados en los parámetros generales.</t>
  </si>
  <si>
    <t>(5) Representa el precio de venta mínimo para cubrir los costos totales de producción.</t>
  </si>
  <si>
    <t>Toneladas</t>
  </si>
  <si>
    <t>Variación  anual (%)</t>
  </si>
  <si>
    <t>Chile. Volumen de Importaciones de maíz</t>
  </si>
  <si>
    <t xml:space="preserve">Año </t>
  </si>
  <si>
    <t>Meses</t>
  </si>
  <si>
    <t>Estados Unidos</t>
  </si>
  <si>
    <t>Participación año</t>
  </si>
  <si>
    <t xml:space="preserve">        Septiembre 2015</t>
  </si>
  <si>
    <t>Chile. Volumen de Importaciones de maíz y productos sustitutos</t>
  </si>
  <si>
    <t>Código aduanas</t>
  </si>
  <si>
    <t>10059000 10059020 10059090</t>
  </si>
  <si>
    <t>10070090 10079010 10079090</t>
  </si>
  <si>
    <t>23099060 23099080</t>
  </si>
  <si>
    <t>Maíz grano</t>
  </si>
  <si>
    <t>Maíz partido</t>
  </si>
  <si>
    <t>Sorgo</t>
  </si>
  <si>
    <t>Preparaciones que contienen maíz</t>
  </si>
  <si>
    <t xml:space="preserve">(USD / tonelada CIF)   </t>
  </si>
  <si>
    <t>$/qqm</t>
  </si>
  <si>
    <t xml:space="preserve">$/kilo </t>
  </si>
  <si>
    <t>VII Región del Maule</t>
  </si>
  <si>
    <t>(precios nominales expresados en $/ton )</t>
  </si>
  <si>
    <t>Maíz amarillo, FOB puerto argentino</t>
  </si>
  <si>
    <t>Maíz yellow N°2, FOB Golfo, EE.UU.</t>
  </si>
  <si>
    <t>Precio maíz nacional</t>
  </si>
  <si>
    <t>Costo de importación desde Argentina (Odepa)</t>
  </si>
  <si>
    <t>Costo de importación desde EE.UU. (Odepa)</t>
  </si>
  <si>
    <t>Balance mundial de oferta y demanda de arroz</t>
  </si>
  <si>
    <t>Balance de los principales países exportadores</t>
  </si>
  <si>
    <t xml:space="preserve">Chile. Superficie, producción y rendimiento nacional de arroz </t>
  </si>
  <si>
    <t>Chile. Superficie, producción y rendimiento regional de arroz. Incluye semilleros de arroz</t>
  </si>
  <si>
    <t>Chile. Arroz - Costos por hectárea según rendimiento esperado ($/ha)</t>
  </si>
  <si>
    <t>Chile. Evolución mensual de las importaciones de arroz elaborado(toneladas)</t>
  </si>
  <si>
    <t>Chile. Importaciones de arroz por principales países de origen (toneladas)</t>
  </si>
  <si>
    <t>Chile. Importaciones de arroz por tipo (volumen)</t>
  </si>
  <si>
    <t>Chile. Importaciones de arroz por tipo (costo)</t>
  </si>
  <si>
    <t xml:space="preserve">Evolución de los precios en los mercados de Tailandia, Vietnam y Chile </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</si>
  <si>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</si>
  <si>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</si>
  <si>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</si>
  <si>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</si>
  <si>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</si>
  <si>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</si>
  <si>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</si>
  <si>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</si>
  <si>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</si>
  <si>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</si>
  <si>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</si>
  <si>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</si>
  <si>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March 2016</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</si>
  <si>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</si>
  <si>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</si>
  <si>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</si>
  <si>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</si>
  <si>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</si>
  <si>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</si>
  <si>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</si>
  <si>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</si>
  <si>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</si>
  <si>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</si>
  <si>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</si>
  <si>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</si>
  <si>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</si>
  <si>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</si>
  <si>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</si>
  <si>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</si>
  <si>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</si>
  <si>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</si>
  <si>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</si>
  <si>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</si>
  <si>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</si>
  <si>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</si>
  <si>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</si>
  <si>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</si>
  <si>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</si>
  <si>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</si>
  <si>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</si>
  <si>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</si>
  <si>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</si>
  <si>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</si>
  <si>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</si>
  <si>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</si>
  <si>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</si>
  <si>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</si>
  <si>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Birmania (Myanmar)</t>
  </si>
  <si>
    <t>India</t>
  </si>
  <si>
    <t>Pakistán</t>
  </si>
  <si>
    <t>Tailandia</t>
  </si>
  <si>
    <t>Uruguay</t>
  </si>
  <si>
    <t>Vietnam</t>
  </si>
  <si>
    <t>Rendimiento (qqm/ha)</t>
  </si>
  <si>
    <t>Ítem</t>
  </si>
  <si>
    <t>Importación total (elaborado)</t>
  </si>
  <si>
    <t>Exportación total</t>
  </si>
  <si>
    <t>Chile. Importaciones de arroz por tipo</t>
  </si>
  <si>
    <t>Volumen (toneladas)</t>
  </si>
  <si>
    <t>10061000
10061090</t>
  </si>
  <si>
    <t>10062000</t>
  </si>
  <si>
    <t>10063010</t>
  </si>
  <si>
    <t>10063020</t>
  </si>
  <si>
    <t>10063090</t>
  </si>
  <si>
    <t>1006310
10063020
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</si>
  <si>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</si>
  <si>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</si>
  <si>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</si>
  <si>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</si>
  <si>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</si>
  <si>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</si>
  <si>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</si>
  <si>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</si>
  <si>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Arroz semi o blanqueado, grano partido &gt; que 5% pero &lt; que 15% en peso</t>
  </si>
  <si>
    <r>
      <t xml:space="preserve">$ nominales/tonelada de arroz </t>
    </r>
    <r>
      <rPr>
        <b/>
        <i/>
        <sz val="10"/>
        <rFont val="Arial"/>
        <family val="2"/>
      </rPr>
      <t>paddy</t>
    </r>
  </si>
  <si>
    <t>Chile. Precios promedio de arroz paddy informados por la industria, por regiones</t>
  </si>
  <si>
    <t>$ nominales/kilo</t>
  </si>
  <si>
    <t>(precios mensuales expresados en USD/ton)</t>
  </si>
  <si>
    <t>Arroz elaborado 10% grano partido, FOB Bangkok, Tailandia</t>
  </si>
  <si>
    <t>Arroz elaborado 15 % grano partido, FOB Bangkok, Tailandia</t>
  </si>
  <si>
    <t>Arroz elaborado 5% grano partido, FOB Bangkok, Tailandia</t>
  </si>
  <si>
    <r>
      <t xml:space="preserve">Precio promedio nacional </t>
    </r>
    <r>
      <rPr>
        <b/>
        <i/>
        <sz val="9"/>
        <rFont val="Arial"/>
        <family val="2"/>
      </rPr>
      <t>paddy</t>
    </r>
  </si>
  <si>
    <t>Costo importación real</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</si>
  <si>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</si>
  <si>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</si>
  <si>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</si>
  <si>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</si>
  <si>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</si>
  <si>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</si>
  <si>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</si>
  <si>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t>Cuadro N° 15</t>
  </si>
  <si>
    <t xml:space="preserve">  N° 15</t>
  </si>
  <si>
    <t xml:space="preserve">Chile.  Precios promedio nacionales informados por la industria </t>
  </si>
  <si>
    <t xml:space="preserve">Cuadro Nº 3 </t>
  </si>
  <si>
    <t xml:space="preserve"> Fuente: elaborado por Odepa con información estimada del INE y Servicio Nacional de Aduanas.</t>
  </si>
  <si>
    <r>
      <t xml:space="preserve">Fuente: elaborado por Odepa con información de </t>
    </r>
    <r>
      <rPr>
        <i/>
        <sz val="9"/>
        <rFont val="Arial"/>
        <family val="2"/>
      </rPr>
      <t>WASDE.</t>
    </r>
  </si>
  <si>
    <r>
      <t xml:space="preserve">Fuente: elaborado por Odepa con información de </t>
    </r>
    <r>
      <rPr>
        <i/>
        <sz val="9"/>
        <rFont val="Arial"/>
        <family val="2"/>
      </rPr>
      <t>Wasde, USDA.</t>
    </r>
  </si>
  <si>
    <r>
      <rPr>
        <sz val="9"/>
        <rFont val="Arial"/>
        <family val="2"/>
      </rPr>
      <t>Fuente:</t>
    </r>
    <r>
      <rPr>
        <i/>
        <sz val="9"/>
        <rFont val="Arial"/>
        <family val="2"/>
      </rPr>
      <t xml:space="preserve"> </t>
    </r>
    <r>
      <rPr>
        <sz val="9"/>
        <rFont val="Arial"/>
        <family val="2"/>
      </rPr>
      <t>elaborado por Odepa.</t>
    </r>
  </si>
  <si>
    <t>Boletín de Cereales</t>
  </si>
  <si>
    <t>TABLA DE CONTENIDO TRIGO</t>
  </si>
  <si>
    <t>TABLA DE CONTENIDO MAÍZ</t>
  </si>
  <si>
    <t>TABLA DE CONTENIDO ARROZ</t>
  </si>
  <si>
    <t xml:space="preserve">2015/16 </t>
  </si>
  <si>
    <t>Fecha</t>
  </si>
  <si>
    <t>Temporada / Año</t>
  </si>
  <si>
    <t>2016/17</t>
  </si>
  <si>
    <t>Andrea García L.</t>
  </si>
  <si>
    <t>Los Ríos</t>
  </si>
  <si>
    <t>Los Lagos</t>
  </si>
  <si>
    <t>Glosas arancelarias</t>
  </si>
  <si>
    <t>Tipo de trigo</t>
  </si>
  <si>
    <t>10019941 
(Pan Argentino)</t>
  </si>
  <si>
    <t>10019942 
(Pan Argentino)</t>
  </si>
  <si>
    <t>10019949 
(Los demás Trigo Pan Argentino)
10019999 
(Los demás trigos y morcajo)</t>
  </si>
  <si>
    <t>N°9</t>
  </si>
  <si>
    <t>N°10</t>
  </si>
  <si>
    <t>N°11</t>
  </si>
  <si>
    <t>N°12</t>
  </si>
  <si>
    <t>Chile. Evolución mensual de las importaciones de trigo</t>
  </si>
  <si>
    <t>Chile. Importaciones de trigo panadero por principales países de origen</t>
  </si>
  <si>
    <t>Chile. Importaciones de trigo panadero por tipo, desde Argentina</t>
  </si>
  <si>
    <t>N°13</t>
  </si>
  <si>
    <t>N°14</t>
  </si>
  <si>
    <t>Chile. Costo promedio ponderado de las importaciones efectuadas de trigo por tipo</t>
  </si>
  <si>
    <t>Chile. Costo promedio ponderado de las importaciones de trigo panadero por tipo, desde Argentina</t>
  </si>
  <si>
    <t>Cuadro Nº 16</t>
  </si>
  <si>
    <t>N°15</t>
  </si>
  <si>
    <t>Cuadro Nº 17</t>
  </si>
  <si>
    <t xml:space="preserve">(USD/ tonelada CIF)   </t>
  </si>
  <si>
    <t>Cuadro N° 18</t>
  </si>
  <si>
    <t>Cuadro N° 19</t>
  </si>
  <si>
    <t>Chile. Volumen de importaciones de maíz por principales países de origen</t>
  </si>
  <si>
    <t>Chile. Costo promedio ponderado de las importaciones de maíz y sus sutitutos</t>
  </si>
  <si>
    <t>Melipilla</t>
  </si>
  <si>
    <t xml:space="preserve">Fuente: elaborado por Odepa con antecedentes de Cotrisa, bolsas y Reuters. </t>
  </si>
  <si>
    <t>Producción y demanda mundial de maíz</t>
  </si>
  <si>
    <t>Variación 12 meses precio trigo, harina y pan</t>
  </si>
  <si>
    <t>Chile. Precios promedio nacionales informados por la industria</t>
  </si>
  <si>
    <t>Evolución de los precios en los mercados de Argentina, Estados Unidos y Chile</t>
  </si>
  <si>
    <t>Chile. Evolución mensual de las importaciones de maíz</t>
  </si>
  <si>
    <t>Chile.  Evolución del precio promedio nacional informado por la industria</t>
  </si>
  <si>
    <t>CEREALES: TRIGO</t>
  </si>
  <si>
    <t>CEREALES: MAÍZ</t>
  </si>
  <si>
    <t>CEREALES: ARROZ</t>
  </si>
  <si>
    <t>10063010
10063020
10063090</t>
  </si>
  <si>
    <t>Costo de importación CAI (Odepa)*</t>
  </si>
  <si>
    <t xml:space="preserve">Fuente: elaborado por Odepa con antecedentes de Cotrisa, bolsas, Banco Central y Reuters.                                        </t>
  </si>
  <si>
    <t xml:space="preserve">Fuente: elaborado por Odepa con información estimada del INE y Servicio Nacional de Aduanas. </t>
  </si>
  <si>
    <t xml:space="preserve">
</t>
  </si>
  <si>
    <t>Superficie 
(miles de hectáreas)</t>
  </si>
  <si>
    <t>Producción 
(miles de toneladas)</t>
  </si>
  <si>
    <t>Nº 7</t>
  </si>
  <si>
    <t>Nº 8</t>
  </si>
  <si>
    <t>Nº 1</t>
  </si>
  <si>
    <t>Nº 5</t>
  </si>
  <si>
    <t>Nº 6</t>
  </si>
  <si>
    <t>Nº 16</t>
  </si>
  <si>
    <t>Nº 17</t>
  </si>
  <si>
    <t>Nº 18</t>
  </si>
  <si>
    <t>Nº 2</t>
  </si>
  <si>
    <t>Nº 3</t>
  </si>
  <si>
    <t>Nº 4</t>
  </si>
  <si>
    <t xml:space="preserve">Fuente: elaborado por Odepa con información del Servicio Nacional de Aduanas.   </t>
  </si>
  <si>
    <t xml:space="preserve">Fuente: elaborado por Odepa con información del Servicio Nacional de Aduanas. </t>
  </si>
  <si>
    <t>Chile. Evolución mensual de las importaciones de arroz elaborado (toneladas)</t>
  </si>
  <si>
    <t>Participación</t>
  </si>
  <si>
    <r>
      <t>Chile. Trigo panadero - Costos por hectárea según rendimiento esperado ($/ha)</t>
    </r>
    <r>
      <rPr>
        <b/>
        <vertAlign val="superscript"/>
        <sz val="10"/>
        <rFont val="Arial"/>
        <family val="2"/>
      </rPr>
      <t xml:space="preserve"> .</t>
    </r>
  </si>
  <si>
    <t>($ / kilo nominal)</t>
  </si>
  <si>
    <t>(precios mensuales nominales expresados en $ / kg)</t>
  </si>
  <si>
    <t>(Precios mensuales nominales con IVA en $ / kilo)</t>
  </si>
  <si>
    <t>2017</t>
  </si>
  <si>
    <t>Balance mundial de oferta y demanda de trigo por temporada</t>
  </si>
  <si>
    <t>Chile. Superficie, producción y rendimiento regional de trigo candeal (Valparaíso a La Araucanía)</t>
  </si>
  <si>
    <t>Chile. Precios promedio informados por la industria para trigo intermedio, por regiones</t>
  </si>
  <si>
    <t>Arroz: Balance de los principales países exportadores</t>
  </si>
  <si>
    <t>Chile. Superficie, producción y rendimiento nacional de arroz</t>
  </si>
  <si>
    <t>Chile. Importaciones de trigo panadero por tipo</t>
  </si>
  <si>
    <t>Chile. Costo promedio ponderado de las importaciones de trigo panadero por tipo</t>
  </si>
  <si>
    <t>Evolución de los precios en los mercados de Chile, Argentina y Estados Unidos</t>
  </si>
  <si>
    <t>Chile. Molienda de trigo blanco y candeal por producto y subproductos</t>
  </si>
  <si>
    <t>Nota:</t>
  </si>
  <si>
    <t>Chile.  Precios nominales promedio nacionales informados por la industria</t>
  </si>
  <si>
    <t>Costo importación real (convertido a paddy)</t>
  </si>
  <si>
    <t>Nota: Considera trigo nacional e importado.</t>
  </si>
  <si>
    <t>2017/2018</t>
  </si>
  <si>
    <t>Producción (rdto. ind. 50 -56%)</t>
  </si>
  <si>
    <t>Temporada</t>
  </si>
  <si>
    <t>10019993 (Los demás)
10019953 (Canadian)
10019913 (HRW)
10019943 
(Pan Argentino)
10019933 (SW)</t>
  </si>
  <si>
    <t xml:space="preserve">2016/17 </t>
  </si>
  <si>
    <t xml:space="preserve">2016/2017 </t>
  </si>
  <si>
    <t>Cereales: producción, precios y comercio exterior de trigo, maíz y arroz</t>
  </si>
  <si>
    <t>2017/18</t>
  </si>
  <si>
    <t>P: cifras provisionales</t>
  </si>
  <si>
    <t>(1) Costo financiero de los insumos e imprevistos. No incluye arriendo del predio ni su administración.</t>
  </si>
  <si>
    <r>
      <t>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</si>
  <si>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Chile. Superficie, producción y rendimiento nacional de trigo (panadero y candeal)</t>
  </si>
  <si>
    <t>Chile. Evolución mensual de las importaciones de trigo (panadero y candeal)</t>
  </si>
  <si>
    <t>Fuente: elaborado por Odepa con información del Servicio Nacional de Aduanas.
Nota: se excluye trigo destinado a uso forrajero.</t>
  </si>
  <si>
    <t>Chile. Superficie, producción y rendimiento nacional de maíz grano
(Coquimbo a Los Lagos)</t>
  </si>
  <si>
    <t>Chile. Volumen de importaciones de maíz grano</t>
  </si>
  <si>
    <t>Chile. Volumen de importaciones de maíz grano por principales países de origen</t>
  </si>
  <si>
    <t>Chile. Volumen de Importaciones de maíz grano y productos sustitutos</t>
  </si>
  <si>
    <t>Chile. Costo promedio ponderado de las importaciones de maíz grano y productos sustitutos</t>
  </si>
  <si>
    <t>Ñuble</t>
  </si>
  <si>
    <t xml:space="preserve">Evolución de los precios en los mercados de Tailandia y Chile </t>
  </si>
  <si>
    <t xml:space="preserve">(USD CIF/ tonelada)   </t>
  </si>
  <si>
    <t>2018</t>
  </si>
  <si>
    <r>
      <rPr>
        <sz val="9"/>
        <color indexed="8"/>
        <rFont val="Arial"/>
        <family val="2"/>
      </rPr>
      <t xml:space="preserve">Fuente: </t>
    </r>
    <r>
      <rPr>
        <sz val="9"/>
        <rFont val="Arial"/>
        <family val="2"/>
      </rPr>
      <t>elaborado por Odepa con información de</t>
    </r>
    <r>
      <rPr>
        <i/>
        <sz val="9"/>
        <rFont val="Arial"/>
        <family val="2"/>
      </rPr>
      <t xml:space="preserve"> WASDE, USDA. </t>
    </r>
    <r>
      <rPr>
        <sz val="9"/>
        <rFont val="Arial"/>
        <family val="2"/>
      </rPr>
      <t xml:space="preserve">                  </t>
    </r>
  </si>
  <si>
    <t>Fuente: elaborado por Odepa con información de WASDE, USDA.</t>
  </si>
  <si>
    <t>Chile. Producción, importación y disponibilidad aparente de trigo panadero y candeal</t>
  </si>
  <si>
    <t>Chile. Producción, importación y disponibilidad aparente de maíz grano</t>
  </si>
  <si>
    <t xml:space="preserve">Chile. Producción, importación y  disponibilidad aparente de maíz grano </t>
  </si>
  <si>
    <t>Chile. Producción, importación y disponibilidad aparente de arroz elaborado</t>
  </si>
  <si>
    <t xml:space="preserve">Producción, importación y disponibilidad aparente de arroz elaborado
</t>
  </si>
  <si>
    <t>Disponibilidad aparente</t>
  </si>
  <si>
    <t>2019/P</t>
  </si>
  <si>
    <t>2019</t>
  </si>
  <si>
    <t>2018/19</t>
  </si>
  <si>
    <t xml:space="preserve">Fuente: elaborado por Odepa con información del Instituto Nacional de Estadísticas (INE). 
</t>
  </si>
  <si>
    <t xml:space="preserve">Fuente: elaborado por Odepa con información de WASDE, USDA.           </t>
  </si>
  <si>
    <t>2018/2019</t>
  </si>
  <si>
    <t>* : Corresponde a otros productos y subproductos del proceso de la molienda.</t>
  </si>
  <si>
    <t xml:space="preserve">
Fuente: elaborado por Odepa con información de Cotrisa.
</t>
  </si>
  <si>
    <t xml:space="preserve">
Fuente: elaborado por Odepa con antecedentes de Cotrisa, bolsas y Reuters.
</t>
  </si>
  <si>
    <t>Arroz. Costos de producción por hectárea según rendimiento esperado ($/ha)</t>
  </si>
  <si>
    <t xml:space="preserve">2017/18 </t>
  </si>
  <si>
    <t>Mundo sin China</t>
  </si>
  <si>
    <t xml:space="preserve"> Fuente: elaborado por Odepa con información del INE.  </t>
  </si>
  <si>
    <t>Variación anual 
%</t>
  </si>
  <si>
    <t>Fecha de publicación: Julio 2019 (Araucanía temp. 2019/2020)</t>
  </si>
  <si>
    <t>Región Araucanía</t>
  </si>
  <si>
    <t>Trigo invierno</t>
  </si>
  <si>
    <t>Trigo primavera</t>
  </si>
  <si>
    <t>Análisis de sensibilidad Trigo invierno (85 qqm/ha) Margen neto ($/ha)</t>
  </si>
  <si>
    <t>Fecha de publicación: julio 2019</t>
  </si>
  <si>
    <t>Ema Laval M.</t>
  </si>
  <si>
    <t>2019/20*</t>
  </si>
  <si>
    <t>Fuente: elaborado por Odepa con información de las Bolsas y Reuters.</t>
  </si>
  <si>
    <t>Regiones</t>
  </si>
  <si>
    <t>Stock Inicial</t>
  </si>
  <si>
    <t xml:space="preserve">Stock Final </t>
  </si>
  <si>
    <t>Nº 19</t>
  </si>
  <si>
    <t>Cuadro N° 20</t>
  </si>
  <si>
    <t>Chile. Stock harina blanca</t>
  </si>
  <si>
    <t>Fuente: INE</t>
  </si>
  <si>
    <t>Chile. Stock trigo sucio blanco</t>
  </si>
  <si>
    <t>Araucanía</t>
  </si>
  <si>
    <t>Los Ríos y Los Lagos</t>
  </si>
  <si>
    <t>Cuadro N° 21</t>
  </si>
  <si>
    <t>Cuadro N° 22</t>
  </si>
  <si>
    <t>Años agrícolas 2008/09 a 2019/20</t>
  </si>
  <si>
    <t>Años agrícolas 2010/11 a 2019/20</t>
  </si>
  <si>
    <t>Biobío</t>
  </si>
  <si>
    <t>Trigo: Páginas 4-27</t>
  </si>
  <si>
    <t>Maíz: Páginas 28-43</t>
  </si>
  <si>
    <t>Arroz: Páginas 44-60</t>
  </si>
  <si>
    <t>Antofagasta-Coquimbo-Arica y Parinacota y Maule</t>
  </si>
  <si>
    <r>
      <t xml:space="preserve">             Rdto. (qqm/ha)
Precio ($/qqm) </t>
    </r>
    <r>
      <rPr>
        <vertAlign val="superscript"/>
        <sz val="10"/>
        <rFont val="Arial"/>
        <family val="2"/>
      </rPr>
      <t>2</t>
    </r>
  </si>
  <si>
    <t>Período 2010 - 2019</t>
  </si>
  <si>
    <t>Biobio</t>
  </si>
  <si>
    <t>Arica, Tarapacá, Coquimbo y Maule</t>
  </si>
  <si>
    <t xml:space="preserve">2019 </t>
  </si>
  <si>
    <t>2020</t>
  </si>
  <si>
    <t xml:space="preserve">Región de Ñuble </t>
  </si>
  <si>
    <t>Región del Ñuble</t>
  </si>
  <si>
    <t>6 de enero de 2020</t>
  </si>
  <si>
    <t>13 de enero de 2020</t>
  </si>
  <si>
    <t>21 de enero de 2020</t>
  </si>
  <si>
    <t>27 de enero de 2020</t>
  </si>
  <si>
    <t>3 de febrero de 2020</t>
  </si>
  <si>
    <t>10 de febrero de 2020</t>
  </si>
  <si>
    <t>Proyecciones del balance mundial de oferta y demanda de arroz</t>
  </si>
  <si>
    <t xml:space="preserve">Proyecciones de producción y demanda mundial de maíz </t>
  </si>
  <si>
    <t>Proyecciones del balance mundial de oferta y demanda de maíz</t>
  </si>
  <si>
    <t xml:space="preserve">Proyección mensual del balance mundial de oferta y demanda de trigo </t>
  </si>
  <si>
    <t>18 de febrero de 2020</t>
  </si>
  <si>
    <t>24 de febrero de 2020</t>
  </si>
  <si>
    <t>3 de marzo de 2020</t>
  </si>
  <si>
    <t>9 de marzo de 2020</t>
  </si>
  <si>
    <t>2020/P</t>
  </si>
  <si>
    <t xml:space="preserve">2019/P </t>
  </si>
  <si>
    <t>16 de marzo de 2020</t>
  </si>
  <si>
    <t>20 de marzo de 2020</t>
  </si>
  <si>
    <t>30 de marzo de 2020</t>
  </si>
  <si>
    <t xml:space="preserve">Suave </t>
  </si>
  <si>
    <t xml:space="preserve">Fuente: elaborado por Odepa. </t>
  </si>
  <si>
    <t>CanadianTrigo pan</t>
  </si>
  <si>
    <t>TPArg</t>
  </si>
  <si>
    <t>Proyección mensual del balance mundial de oferta y demanda de trigo temporada 2020/21</t>
  </si>
  <si>
    <t>2020/21 proyectado</t>
  </si>
  <si>
    <t>2019/20 estimado</t>
  </si>
  <si>
    <t>Años agrícolas 2018/19 - 2019/20</t>
  </si>
  <si>
    <t xml:space="preserve">(2) El precio del trigo utilizado en el análisis de sensibilidad corresponde al precio promedio regional durante enero y febrero de 2020 (precios informados por Cotrisa). </t>
  </si>
  <si>
    <t>6 de abril de 2020</t>
  </si>
  <si>
    <t>13 de abril de 2020</t>
  </si>
  <si>
    <t>20 de abril de 2020</t>
  </si>
  <si>
    <t>27 de abril de 2020</t>
  </si>
  <si>
    <t>4 de mayo de 2020</t>
  </si>
  <si>
    <t>11 de mayo de 2020</t>
  </si>
  <si>
    <t>18 de mayo de 2020</t>
  </si>
  <si>
    <t>Variación (%)</t>
  </si>
  <si>
    <t>Mensual</t>
  </si>
  <si>
    <t>En 12 meses</t>
  </si>
  <si>
    <t>Acumulada</t>
  </si>
  <si>
    <t>Chile. Volumen trigo blanco nacional comprado regional</t>
  </si>
  <si>
    <t>N° 9</t>
  </si>
  <si>
    <t>N° 10</t>
  </si>
  <si>
    <t>N° 11</t>
  </si>
  <si>
    <t>N° 12</t>
  </si>
  <si>
    <t>N° 13</t>
  </si>
  <si>
    <t>N° 14</t>
  </si>
  <si>
    <t>N° 15</t>
  </si>
  <si>
    <t>N° 20</t>
  </si>
  <si>
    <t>N° 21</t>
  </si>
  <si>
    <t>N° 22</t>
  </si>
  <si>
    <t>N° 23</t>
  </si>
  <si>
    <t>Chile. Volumen trigo blanco importado comprado regional</t>
  </si>
  <si>
    <t>Cuadro N° 23</t>
  </si>
  <si>
    <t>N° 24</t>
  </si>
  <si>
    <t>Nº 25</t>
  </si>
  <si>
    <t>Cuadro N° 24</t>
  </si>
  <si>
    <t>26A</t>
  </si>
  <si>
    <t>26B</t>
  </si>
  <si>
    <t>26C</t>
  </si>
  <si>
    <t>Trigo productor*</t>
  </si>
  <si>
    <t>Pan consumidor***</t>
  </si>
  <si>
    <t>Harina productor**</t>
  </si>
  <si>
    <t xml:space="preserve">2018/19 </t>
  </si>
  <si>
    <t>2019/2020 (estimado)</t>
  </si>
  <si>
    <t>2020/2021 (proyectado)</t>
  </si>
  <si>
    <t>Proyecciones del balance mundial de oferta y demanda de arroz temporada 2020/21 en cada mes</t>
  </si>
  <si>
    <t>Proyecciones del balance mundial de oferta y demanda de maíz temporada 2020/21 en cada mes</t>
  </si>
  <si>
    <t>2019/2020 Estimado</t>
  </si>
  <si>
    <t>2020/2021 Proyectado</t>
  </si>
  <si>
    <t>(2) El precio del maíz utilizado en el análisis de sensibilidad corresponde al precio promedio de la Región de O´Higgins durante abril de 2020.</t>
  </si>
  <si>
    <t>26 de mayo de 2020</t>
  </si>
  <si>
    <t>1 de junio de 2020</t>
  </si>
  <si>
    <t>/R: Cifras rectificadas.</t>
  </si>
  <si>
    <t>/P: cifras provisionales</t>
  </si>
  <si>
    <t>8 de junio de 2020</t>
  </si>
  <si>
    <t>15 de junio de 2020</t>
  </si>
  <si>
    <t>Stock inicial</t>
  </si>
  <si>
    <t xml:space="preserve">*Los precios pueden tener distintas condiciones de pago. No se han registrado precios para las regiones de Los Ríos y Los Lagos.
Para más detalle ver en www.cotrisa.cl.     
Fuente: elaborado por Odepa con información de Cotrisa.    
</t>
  </si>
  <si>
    <t>Cuadro Nº 25</t>
  </si>
  <si>
    <t xml:space="preserve">*Encuesta de Cosecha de Cultivos Anuales, elaborada por el INE. 
Fuente: elaborado por Odepa con información del INE.  </t>
  </si>
  <si>
    <t>*Los precios pueden tener distintas condiciones de pago. 
Para más detalle ver en www.cotrisa.cl.  
Las celdas en blanco significa que no se publicaron precios en ese mes.
Fuente: elaborado por Odepa con información de Cotrisa.</t>
  </si>
  <si>
    <t>*Los precios pueden tener distintas condiciones de pago. 
Para más detalle ver en www.cotrisa.cl.  
Las celdas en blanco significa que no se publicaron precios en ese mes.
Fuente: elaborado por Odepa con antecedentes de Cotrisa.</t>
  </si>
  <si>
    <t>Chile: Precios nominales promedio informados por la industria, por regiones</t>
  </si>
  <si>
    <t>Las celdas en blanco significan que no se publicaron precios en ese mes. 
Fuente: elaborado por Odepa con información de Cotrisa.</t>
  </si>
  <si>
    <t>*Los precios pueden tener distintas condiciones de pago. Para más detalle ver en www.cotrisa.cl. 
Las celdas en blanco significa que no se publicaron precios en ese mes. 
No hay información de precios de otras regiones.
Fuente: elaborado por Odepa con información de Cotrisa.</t>
  </si>
  <si>
    <t>*Costo alternativo de importación de arroz elaborado transformado a arroz paddy (48%). 
Las celdas en blanco significa que no se publicaron precios en ese mes.
Fuente: elaborado por Odepa con antecedentes de Cotrisa, bolsas y Reuters.</t>
  </si>
  <si>
    <t>22 de junio de 2020</t>
  </si>
  <si>
    <t>29 de junio de 2020</t>
  </si>
  <si>
    <t>6 de julio de 2020</t>
  </si>
  <si>
    <t>13 de julio de 2020</t>
  </si>
  <si>
    <t>Nacional</t>
  </si>
  <si>
    <t>Importado</t>
  </si>
  <si>
    <t>Chile. Volumen trigo blanco comprado a terceros regional (nacional e importado)</t>
  </si>
  <si>
    <t>Rendimiento (quintales/ hectárea)</t>
  </si>
  <si>
    <t xml:space="preserve">Precio promedio trigo intermedio regional </t>
  </si>
  <si>
    <t>2019/20</t>
  </si>
  <si>
    <t>Años agrícolas 2018/19 a 2019/20</t>
  </si>
  <si>
    <t>2019/2020</t>
  </si>
  <si>
    <t>20 de julio de 2020</t>
  </si>
  <si>
    <t>27 de julio de 2020</t>
  </si>
  <si>
    <t>3 de agosto de 2020</t>
  </si>
  <si>
    <t>Chile. Superficie, producción y rendimiento regional de trigo panadero 
(Coquimbo a Los Lagos)</t>
  </si>
  <si>
    <t>Chile. Superficie, producción y rendimiento regional de trigo candeal 
(Valparaíso a La Araucanía)</t>
  </si>
  <si>
    <t>10 de agosto de 2020</t>
  </si>
  <si>
    <t xml:space="preserve">Estimación de superficie, producción y rendimientos de cultivos anuales, según región. Julio 2020.
Fuente: elaborado por Odepa con información del INE.  </t>
  </si>
  <si>
    <t xml:space="preserve">Estimación de superficie, producción y rendimientos de cultivos anuales, según región. Julio 2020.
Fuente: elaborado por Odepa con información del INE. </t>
  </si>
  <si>
    <t xml:space="preserve">Estimación de superficie, producción y rendimientos de cultivos anuales, según región. Julio 2020.
Fuente: elaborado por Odepa con información del Instituto Nacional de Estadísticas (INE). </t>
  </si>
  <si>
    <t xml:space="preserve">Encuesta de Cosecha de Cultivos Anuales, elaborada por el INE. 
Fuente : elaborado por Odepa con información del INE.           </t>
  </si>
  <si>
    <t>17 de agosto de 2020</t>
  </si>
  <si>
    <t>24 de agosto de 2020</t>
  </si>
  <si>
    <t>31 de agosto de 2020</t>
  </si>
  <si>
    <t>8 de septiembre de 2020</t>
  </si>
  <si>
    <t>=</t>
  </si>
  <si>
    <t>2020/21**</t>
  </si>
  <si>
    <t>Años agrícolas 2015/16 a 2019/20</t>
  </si>
  <si>
    <t>14 de septiembre de 2020</t>
  </si>
  <si>
    <t>21 de septiembre de 2020</t>
  </si>
  <si>
    <t>28 de septiembre de 2020</t>
  </si>
  <si>
    <t>5 de octubre de 2020</t>
  </si>
  <si>
    <t>12 de octubre de 2020</t>
  </si>
  <si>
    <t>*Se excluye trigo importado destinado a uso forrajero (desde enero de 2019 que no se registran importaciones realizadas por empresas con giro 100% pecuario).                                   
Fuente: elaborado por Odepa con información del INE y Servicio Nacional de Aduanas.</t>
  </si>
  <si>
    <t>Trigo panadero</t>
  </si>
  <si>
    <t>Trigo candeal</t>
  </si>
  <si>
    <t>Rendimiento 
(qqm/
hectárea)</t>
  </si>
  <si>
    <t>Para la temporada 2020/2021 el INE ha informado intenciones de siembra por 217.403 hectáreas de trigo (panadero + candeal). Octubre, 2020
Fuente: elaborado por Odepa con información de INE.</t>
  </si>
  <si>
    <t>Período 2012 - 2020</t>
  </si>
  <si>
    <t>-</t>
  </si>
  <si>
    <t>Chile. Producción, importación y disponibilidad aparente de trigo panadero</t>
  </si>
  <si>
    <t>19 de octubre de 2020</t>
  </si>
  <si>
    <t>26 de octubre de 2020</t>
  </si>
  <si>
    <t>2 de noviembre de 2020</t>
  </si>
  <si>
    <t>9 de noviembre de 2020</t>
  </si>
  <si>
    <t xml:space="preserve">*Estimación de superficie, producción y rendimientos de cultivos anuales, según región. Julio 2020.
**intenciones de siembra. Octubre 2020.
Fuente: elaborado por Odepa con información del Instituto Nacional de Estadísticas (INE). </t>
  </si>
  <si>
    <t>16 de noviembre de 2020</t>
  </si>
  <si>
    <t>23 de noviembre de 2020</t>
  </si>
  <si>
    <t>30 de noviembre de 2020</t>
  </si>
  <si>
    <t>7 de diciembre de 2020</t>
  </si>
  <si>
    <t>Sept.</t>
  </si>
  <si>
    <t>Noviemb.</t>
  </si>
  <si>
    <t>10019942 
(Pan Argentino)
10019952 (Canadian)</t>
  </si>
  <si>
    <t xml:space="preserve">
Fuente: elaborado por Odepa con información del Servicio Nacional de Aduanas.</t>
  </si>
  <si>
    <t>Costo promedio ponderado de las importaciones efectuadas</t>
  </si>
  <si>
    <t>14 de diciembre de 2020</t>
  </si>
  <si>
    <t>21 de diciembre de 2020</t>
  </si>
  <si>
    <t>28 de diciembre de 2020</t>
  </si>
  <si>
    <t>4 de enero de 2021</t>
  </si>
  <si>
    <t>11 de enero de 2021</t>
  </si>
  <si>
    <t>Evolución de los precios a consumidor del arroz grado 2 en supermercados en la Región Metropolitana vs. CAI producto elaborado y CIF arroz grano partido &gt; al 5% pero &lt; =al 15% en peso</t>
  </si>
  <si>
    <t>Director y representante legal</t>
  </si>
  <si>
    <t>Adolfo Ochagavía Vial</t>
  </si>
  <si>
    <t>Costo importación real (USD/ton)</t>
  </si>
  <si>
    <t>Valos dólar ($/USD)</t>
  </si>
  <si>
    <t>Costo importación real ($/ton)</t>
  </si>
  <si>
    <t>Precio promedio arroz grano ancho ($/kg)</t>
  </si>
  <si>
    <t>Precio promedio arroz grano delgado ($/kg)</t>
  </si>
  <si>
    <t xml:space="preserve"> Indice  Costo importación CIF</t>
  </si>
  <si>
    <t>Indice Costo de importación CAI (Odepa)</t>
  </si>
  <si>
    <t>Indice Precio promedio arroz grano ancho grado 2</t>
  </si>
  <si>
    <t>Indice Precio promedio arroz grano delgado grano 2</t>
  </si>
  <si>
    <t>Febrero 2021</t>
  </si>
  <si>
    <t>Avance información general al 31 de enero de 2021
Avance información precios futuros al 8 de febrero de 2021
Avance información balanza mundial al 9 de febrero de 2021</t>
  </si>
  <si>
    <t>Febrero 2021 (millones de toneladas)</t>
  </si>
  <si>
    <t>Período 2018 - 2021</t>
  </si>
  <si>
    <t>2020 - 2021</t>
  </si>
  <si>
    <t>2020-2021</t>
  </si>
  <si>
    <t>Período 2020 - 2021</t>
  </si>
  <si>
    <t>Var. 2021-2020</t>
  </si>
  <si>
    <t>Diciemb.</t>
  </si>
  <si>
    <t>Variación acumulada índices precio trigo-harina-pan</t>
  </si>
  <si>
    <t>Años agrícolas 2018/19 a 2019/2020</t>
  </si>
  <si>
    <t>Período 2017-2021</t>
  </si>
  <si>
    <t>2021</t>
  </si>
  <si>
    <t>Período 2016 - 2021</t>
  </si>
  <si>
    <t>2021*</t>
  </si>
  <si>
    <t xml:space="preserve">*Costo promedio de importaciones de enero de 2021.
Fuente: elaborado por Odepa con información del Servicio Nacional de Aduanas. </t>
  </si>
  <si>
    <t>Período 2017 - 2021</t>
  </si>
  <si>
    <t/>
  </si>
  <si>
    <t>Años agrícolas 2008/09 a 2020/21</t>
  </si>
  <si>
    <t>Período 2008 - 2020</t>
  </si>
  <si>
    <t>Período 2014-2021</t>
  </si>
  <si>
    <t>*costo promedio en enero de 2021.
Fuente: elaborado por Odepa con información del Servicio Nacional de Aduanas.</t>
  </si>
  <si>
    <t>Período 2014 - 2021</t>
  </si>
  <si>
    <t xml:space="preserve">*Incluye trigo panadero y candeal. Se excluye trigo destinado a uso forrajero.
En enero de 2021 empresas con giro pecuario importaron 35.129 toneladas de trigo (no consideradas en el cuadro superior).
Fuente: elaborado por Odepa con información del Servicio Nacional de Aduanas.                                </t>
  </si>
  <si>
    <t>*Se excluye trigo destinado a uso forrajero.
En enero de 2021 empresas con giro pecuario importaron 35.129 toneladas de trigo (no consideradas en el cuadro superior).
Fuente: elaborado por Odepa con información del Servicio Nacional de Aduanas.</t>
  </si>
  <si>
    <t>Se excluye trigo destinado a uso forrajero.
En enero de 2021 empresas con giro pecuario importaron 35.129 toneladas de trigo (no consideradas en el cuadro superior).
Fuente: elaborado por Odepa con información del Servicio Nacional de Aduanas.</t>
  </si>
  <si>
    <t xml:space="preserve">Participación </t>
  </si>
  <si>
    <t>Se excluye trigo destinado a uso forrajero. 
En enero de 2021 empresas con giro pecuario importaron 35.129 toneladas de trigo (no consideradas en el cuadro superior).
Fuente: elaborado por Odepa con información del Servicio Nacional de Aduanas.</t>
  </si>
  <si>
    <t>En su Informe de Movimientos Portuarios Internos del 20 al 27 de enero de 2021, la Secretaría de Agroindustria de Argentina reporta embarques por 13.000 toneladas de trigo con destino Chile  https://www.magyp.gob.ar/sitio/areas/ss_mercados_agropecuarios/logistica/_archivos/000022_Posición%20de%20Buques%20en%20Puertos%20y%20Anunciados%20(Line%20up)/000008_Movimientos%20Portuarios%20Internos%20-%20Actual.pdf</t>
  </si>
  <si>
    <t>Se excluye trigo destinado a uso forrajero.
Fuente: elaborado por Odepa con información del Servicio Nacional de Aduanas.</t>
  </si>
  <si>
    <t>Costo de importación CAI (Odepa) $/qq</t>
  </si>
  <si>
    <t>19 de enero de 2021</t>
  </si>
  <si>
    <t>25 de enero de 2021</t>
  </si>
  <si>
    <t>1 de febrero de 2021</t>
  </si>
  <si>
    <t>8 de febrero de 2021</t>
  </si>
  <si>
    <t>Diciembre 2020 (Trigo - Harina de Trigo)
Enero 2021 (Pan )</t>
  </si>
  <si>
    <t xml:space="preserve">* IPP. La variación del IPP del trigo harinero en los últimos 12 meses es de 12,7%.
** IPP. La variación del IPP de la harina de trigo en los últimos 12 meses es de 8,9%.
***IPC. La variación del IPC del pan en los últimos 12 meses es de 5,0%. </t>
  </si>
  <si>
    <t>Fecha de publicación: febrero 2021</t>
  </si>
  <si>
    <t xml:space="preserve"> Temporada: 2020 - 2021</t>
  </si>
  <si>
    <t xml:space="preserve">Variedad: </t>
  </si>
  <si>
    <t>Región:</t>
  </si>
  <si>
    <t>Diamante INIA, Zafiro - INIA</t>
  </si>
  <si>
    <t xml:space="preserve">Tecnología: </t>
  </si>
  <si>
    <t>Media</t>
  </si>
  <si>
    <t xml:space="preserve">Tecnología de riego: </t>
  </si>
  <si>
    <t>Tradicional (pre germinado)</t>
  </si>
  <si>
    <t>Costos directos</t>
  </si>
  <si>
    <t>imprevistos (5%)</t>
  </si>
  <si>
    <t>Costos inditectos (tasa interés 1,5%)</t>
  </si>
  <si>
    <t>Alta</t>
  </si>
  <si>
    <t>Siembra en seco</t>
  </si>
  <si>
    <t>Para mayores detalles y análisis de sensibilidad: https://www.odepa.gob.cl/fichas-de-costo/ficha-de-costo-del-arroz-region-del-maule</t>
  </si>
  <si>
    <r>
      <t xml:space="preserve">Basado en proyecciones realizadas por el Departamento de Agricultura de Estados Unidos (USDA), a través del informe World Agricultural Supply and Demand Estimates (WASDE) y antecedentes del Servicio Nacional de Aduanas.
</t>
    </r>
    <r>
      <rPr>
        <b/>
        <sz val="11"/>
        <rFont val="Arial"/>
        <family val="2"/>
      </rPr>
      <t xml:space="preserve">Trigo
</t>
    </r>
    <r>
      <rPr>
        <sz val="11"/>
        <rFont val="Arial"/>
        <family val="2"/>
      </rPr>
      <t xml:space="preserve">
En febrero, el informe Wasde proyectó una perspectiva mundial de trigo para 2020/21 de mayor disponibilidad (existencias iniciales más producción), mayor consumo, mayores exportaciones y reducción de existencias finales. Las existencias iniciales se elevan a 1.073,5 millones, debido a una mayor producción en Kazajstán que compensa con creces una menor producción en Pakistán y Argentina. El consumo mundial 2020/21 se incrementó en 9,8 millones de toneladas, principalmente debido a un mayor uso para alimentación animal en China. A su vez, se proyecta un incremento en el consumo de trigo en India, producto de la inclusión de productos de trigo en los programas de asistencia alimentaria del gobierno. El comercio mundial proyectado para 2020/21 aumenta en 1,1 millones de toneladas, ya que el aumento de las exportaciones de la UE-27 + Reino Unido y Kazajstán compensa con creces las menores exportaciones de Argentina. Las existencias finales mundiales proyectadas para 2020/21 se reducen en 9,0 millones de toneladas, a 304,2 millones, principalmente debido al aumento del consumo en China e India. Sin embargo, las existencias mundiales se mantienen en niveles récord, con China e India con el 51 y el 9 por ciento del total, respectivamente.
En Chile, en enero, se importaron 63.399 toneladas de trigo panadero, un 34% menos que las realizadas en el mismo mes del año pasado.
</t>
    </r>
    <r>
      <rPr>
        <b/>
        <sz val="11"/>
        <rFont val="Arial"/>
        <family val="2"/>
      </rPr>
      <t xml:space="preserve">Maíz
</t>
    </r>
    <r>
      <rPr>
        <sz val="11"/>
        <rFont val="Arial"/>
        <family val="2"/>
      </rPr>
      <t xml:space="preserve">
En febrero, el Informe Wasde proyectó una mayor producción mundial de maíz de 0,16 millones de toneladas y una disminución de la demanda en 2,5 millones de toneladas. Las existencias finales, se incrementaron en 2,7 millones de toneladas respecto a las proyecciones mes pasado.
En Chile, las importaciones de maíz grano alcanzaron en enero 169 mil toneladas, un 11% más que las registradas durante el mismo mes del año pasado. 
</t>
    </r>
    <r>
      <rPr>
        <b/>
        <sz val="11"/>
        <rFont val="Arial"/>
        <family val="2"/>
      </rPr>
      <t xml:space="preserve">Arroz
</t>
    </r>
    <r>
      <rPr>
        <sz val="11"/>
        <rFont val="Arial"/>
        <family val="2"/>
      </rPr>
      <t xml:space="preserve">
A febrero, la perspectiva mundial 2020/21 es de mayor disponibilidad (existencias iniciales más producción), mayor consumo, mayor comercio y reducción de existencias finales. La disponibilidad se incrementa en 0,8 millones de toneladas a 682,3 millones, principalmente debido a una mayor producción de arroz en Indonesia, Sri Lanka y Filipinas. El consumo mundial 2020/21 se incrementa en 2,2 millones de toneladas a un récord de 504,2 millones, debido a que se espera que China suministre más arroz de cosecha antigua debido al aumento de los precios internos del maíz.El comercio mundial se elevó en 0,9 millones de toneladas a 46,3 millones, ya que el aumento de las exportaciones de la India compensó con creces las reducidas exportaciones de Tailandia. Las existencias finales mundiales proyectadas para 2020/21 se reducen 1,4 millones de toneladas a 178,1 millones de toneladas.
En Chile, las importaciones de arroz elaborado alcanzaron en enero 8.258 toneladas, un 6% menos que las realizadas el durante el mismo mes del año pasado.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</si>
</sst>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164" formatCode="_(* #,##0_);_(* \(#,##0\);_(* &quot;-&quot;_);_(@_)"/>
    <numFmt numFmtId="165" formatCode="_(&quot;$&quot;* #,##0.00_);_(&quot;$&quot;* \(#,##0.00\);_(&quot;$&quot;* &quot;-&quot;??_);_(@_)"/>
    <numFmt numFmtId="166" formatCode="_(* #,##0.00_);_(* \(#,##0.00\);_(* &quot;-&quot;??_);_(@_)"/>
    <numFmt numFmtId="167" formatCode="_-* #,##0_-;\-* #,##0_-;_-* &quot;-&quot;_-;_-@_-"/>
    <numFmt numFmtId="168" formatCode="_-&quot;$&quot;\ * #,##0.00_-;\-&quot;$&quot;\ * #,##0.00_-;_-&quot;$&quot;\ * &quot;-&quot;??_-;_-@_-"/>
    <numFmt numFmtId="169" formatCode="_-* #,##0.00_-;\-* #,##0.00_-;_-* &quot;-&quot;??_-;_-@_-"/>
    <numFmt numFmtId="170" formatCode="_-* #,##0\ _€_-;\-* #,##0\ _€_-;_-* &quot;-&quot;\ _€_-;_-@_-"/>
    <numFmt numFmtId="171" formatCode="_-* #,##0.00\ _€_-;\-* #,##0.00\ _€_-;_-* &quot;-&quot;??\ _€_-;_-@_-"/>
    <numFmt numFmtId="172" formatCode="mm/yy"/>
    <numFmt numFmtId="173" formatCode="0.0"/>
    <numFmt numFmtId="174" formatCode="0.0_)"/>
    <numFmt numFmtId="175" formatCode="0.0%"/>
    <numFmt numFmtId="176" formatCode="#,##0.0"/>
    <numFmt numFmtId="177" formatCode="_-* #,##0_-;\-* #,##0_-;_-* \-_-;_-@_-"/>
    <numFmt numFmtId="178" formatCode="_-* #,##0.00_-;\-* #,##0.00_-;_-* \-??_-;_-@_-"/>
    <numFmt numFmtId="179" formatCode="_(* #,##0.0_);_(* \(#,##0.0\);_(* &quot;-&quot;_);_(@_)"/>
    <numFmt numFmtId="180" formatCode="_-* #,##0_-;\-* #,##0_-;_-* \-??_-;_-@_-"/>
    <numFmt numFmtId="181" formatCode="dd/mm/yy;@"/>
    <numFmt numFmtId="182" formatCode="_-* #,##0.00\ _p_t_a_-;\-* #,##0.00\ _p_t_a_-;_-* &quot;-&quot;??\ _p_t_a_-;_-@_-"/>
    <numFmt numFmtId="183" formatCode="#,##0.00_ ;\-#,##0.00\ "/>
    <numFmt numFmtId="184" formatCode="#,##0_);\(#,##0\)"/>
    <numFmt numFmtId="185" formatCode="0.000"/>
    <numFmt numFmtId="186" formatCode="_-* #,##0_-;\-* #,##0_-;_-* &quot;-&quot;??_-;_-@_-"/>
    <numFmt numFmtId="187" formatCode="0.00\ "/>
    <numFmt numFmtId="188" formatCode="0.00_)"/>
    <numFmt numFmtId="189" formatCode="_(* #,##0_);_(* \(#,##0\);_(* &quot;-&quot;??_);_(@_)"/>
    <numFmt numFmtId="190" formatCode="d/m/yy;@"/>
    <numFmt numFmtId="191" formatCode="_-* #,##0.0_-;\-* #,##0.0_-;_-* \-??_-;_-@_-"/>
    <numFmt numFmtId="192" formatCode="[$-1010C0A]#,##0;\-#,##0"/>
    <numFmt numFmtId="193" formatCode="_ * #,##0.0_ ;_ * \-#,##0.0_ ;_ * &quot;-&quot;?_ ;_ @_ "/>
    <numFmt numFmtId="194" formatCode="[$-10C0A]#,###,##0"/>
    <numFmt numFmtId="195" formatCode="[$-10C0A]0.0"/>
    <numFmt numFmtId="196" formatCode="_-* #,##0.000_-;\-* #,##0.000_-;_-* \-_-;_-@_-"/>
    <numFmt numFmtId="197" formatCode="##0.0;\-##0.0;0.0;"/>
    <numFmt numFmtId="198" formatCode="#,##0.000"/>
    <numFmt numFmtId="199" formatCode="_ * #,##0.000000_ ;_ * \-#,##0.000000_ ;_ * &quot;-&quot;??????_ ;_ @_ "/>
    <numFmt numFmtId="200" formatCode="0.0000"/>
    <numFmt numFmtId="201" formatCode="#,##0_ ;\-#,##0\ "/>
    <numFmt numFmtId="202" formatCode="#,##0.0000"/>
    <numFmt numFmtId="203" formatCode="[$-C0A]mmm\-yy;@"/>
    <numFmt numFmtId="204" formatCode="mmm/yyyy;@"/>
    <numFmt numFmtId="205" formatCode="_(* #,##0.00_);_(* \(#,##0.00\);_(* &quot;-&quot;_);_(@_)"/>
    <numFmt numFmtId="206" formatCode="[$-10C0A]#,##0;\-#,##0"/>
    <numFmt numFmtId="207" formatCode="#,##0.0;\-#,##0.0"/>
    <numFmt numFmtId="208" formatCode="dd/mm/yyyy;@"/>
    <numFmt numFmtId="209" formatCode="0_)"/>
    <numFmt numFmtId="210" formatCode="_-* #,##0.0_-;\-* #,##0.0_-;_-* \-_-;_-@_-"/>
    <numFmt numFmtId="211" formatCode="_-* #,##0.00_-;\-* #,##0.00_-;_-* \-_-;_-@_-"/>
    <numFmt numFmtId="212" formatCode="_-* #,##0.0\ _€_-;\-* #,##0.0\ _€_-;_-* &quot;-&quot;??\ _€_-;_-@_-"/>
  </numFmts>
  <fonts count="220">
    <font>
      <sz val="14"/>
      <name val="Arial MT"/>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9"/>
      <color indexed="8"/>
      <name val="Arial"/>
      <family val="2"/>
    </font>
    <font>
      <b/>
      <sz val="10"/>
      <color indexed="8"/>
      <name val="Arial"/>
      <family val="2"/>
    </font>
    <font>
      <sz val="10"/>
      <name val="Arial"/>
      <family val="2"/>
    </font>
    <font>
      <sz val="8"/>
      <color indexed="8"/>
      <name val="Verdana"/>
      <family val="2"/>
    </font>
    <font>
      <b/>
      <i/>
      <sz val="10"/>
      <name val="Arial"/>
      <family val="2"/>
    </font>
    <font>
      <vertAlign val="superscript"/>
      <sz val="9"/>
      <name val="Arial"/>
      <family val="2"/>
    </font>
    <font>
      <b/>
      <sz val="10"/>
      <color indexed="10"/>
      <name val="Arial"/>
      <family val="2"/>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b/>
      <sz val="10"/>
      <name val="Calibri"/>
      <family val="2"/>
    </font>
    <font>
      <b/>
      <i/>
      <sz val="9"/>
      <name val="Arial"/>
      <family val="2"/>
    </font>
    <font>
      <b/>
      <sz val="10"/>
      <color indexed="8"/>
      <name val="Arial"/>
      <family val="2"/>
    </font>
    <font>
      <b/>
      <sz val="12"/>
      <name val="Arial MT"/>
    </font>
    <font>
      <sz val="10"/>
      <name val="Arial"/>
      <family val="2"/>
    </font>
    <font>
      <sz val="10"/>
      <name val="Verdana"/>
      <family val="2"/>
    </font>
    <font>
      <sz val="10"/>
      <name val="Arial"/>
      <family val="2"/>
    </font>
    <font>
      <sz val="10"/>
      <color indexed="8"/>
      <name val="Times New Roman"/>
      <family val="1"/>
    </font>
    <font>
      <sz val="11"/>
      <name val="Arial"/>
      <family val="2"/>
    </font>
    <font>
      <sz val="11"/>
      <color indexed="8"/>
      <name val="Arial"/>
      <family val="2"/>
    </font>
    <font>
      <u/>
      <sz val="11"/>
      <color indexed="12"/>
      <name val="Arial MT"/>
      <family val="2"/>
    </font>
    <font>
      <sz val="10"/>
      <color indexed="8"/>
      <name val="Arial"/>
      <family val="2"/>
    </font>
    <font>
      <sz val="12"/>
      <color indexed="8"/>
      <name val="Times New Roman"/>
      <family val="2"/>
    </font>
    <font>
      <i/>
      <sz val="11"/>
      <color indexed="38"/>
      <name val="Arial"/>
      <family val="2"/>
    </font>
    <font>
      <sz val="10"/>
      <color indexed="10"/>
      <name val="Arial"/>
      <family val="2"/>
    </font>
    <font>
      <sz val="9"/>
      <color indexed="10"/>
      <name val="Arial"/>
      <family val="2"/>
    </font>
    <font>
      <sz val="8"/>
      <name val="Arial"/>
      <family val="2"/>
    </font>
    <font>
      <sz val="9"/>
      <name val="Arial"/>
      <family val="2"/>
    </font>
    <font>
      <sz val="10"/>
      <color indexed="8"/>
      <name val="Calibri"/>
      <family val="2"/>
    </font>
    <font>
      <sz val="10"/>
      <color indexed="8"/>
      <name val="Arial"/>
      <family val="2"/>
    </font>
    <font>
      <sz val="14"/>
      <name val="Arial"/>
      <family val="2"/>
    </font>
    <font>
      <b/>
      <sz val="10"/>
      <name val="Arial"/>
      <family val="2"/>
    </font>
    <font>
      <b/>
      <sz val="10"/>
      <color indexed="8"/>
      <name val="Arial"/>
      <family val="2"/>
    </font>
    <font>
      <sz val="10"/>
      <name val="Arial"/>
      <family val="2"/>
    </font>
    <font>
      <b/>
      <sz val="10"/>
      <color indexed="9"/>
      <name val="Arial"/>
      <family val="2"/>
    </font>
    <font>
      <sz val="10"/>
      <color indexed="8"/>
      <name val="Arial"/>
      <family val="2"/>
    </font>
    <font>
      <sz val="10"/>
      <name val="Arial"/>
      <family val="2"/>
    </font>
    <font>
      <sz val="9"/>
      <color indexed="9"/>
      <name val="Arial"/>
      <family val="2"/>
    </font>
    <font>
      <sz val="10"/>
      <color indexed="9"/>
      <name val="Arial"/>
      <family val="2"/>
    </font>
    <font>
      <sz val="9"/>
      <color indexed="8"/>
      <name val="Arial"/>
      <family val="2"/>
    </font>
    <font>
      <u/>
      <sz val="10"/>
      <color indexed="12"/>
      <name val="Arial MT"/>
      <family val="2"/>
    </font>
    <font>
      <b/>
      <sz val="9"/>
      <color indexed="10"/>
      <name val="Arial"/>
      <family val="2"/>
    </font>
    <font>
      <b/>
      <sz val="10"/>
      <color indexed="10"/>
      <name val="Arial"/>
      <family val="2"/>
    </font>
    <font>
      <sz val="10"/>
      <color indexed="10"/>
      <name val="Arial"/>
      <family val="2"/>
    </font>
    <font>
      <b/>
      <sz val="8"/>
      <color indexed="63"/>
      <name val="Verdana"/>
      <family val="2"/>
    </font>
    <font>
      <sz val="14"/>
      <color indexed="9"/>
      <name val="Arial MT"/>
      <family val="2"/>
    </font>
    <font>
      <sz val="8"/>
      <color indexed="59"/>
      <name val="Verdana"/>
      <family val="2"/>
    </font>
    <font>
      <sz val="14"/>
      <color indexed="8"/>
      <name val="Arial MT"/>
      <family val="2"/>
    </font>
    <font>
      <b/>
      <sz val="10"/>
      <color indexed="8"/>
      <name val="Arial"/>
      <family val="2"/>
    </font>
    <font>
      <sz val="10"/>
      <color indexed="8"/>
      <name val="Times New Roman"/>
      <family val="1"/>
    </font>
    <font>
      <sz val="10"/>
      <color indexed="10"/>
      <name val="Arial"/>
      <family val="2"/>
    </font>
    <font>
      <b/>
      <sz val="10"/>
      <color indexed="8"/>
      <name val="Arial"/>
      <family val="2"/>
    </font>
    <font>
      <b/>
      <sz val="10"/>
      <color indexed="8"/>
      <name val="Verdana"/>
      <family val="2"/>
    </font>
    <font>
      <b/>
      <sz val="9"/>
      <color indexed="9"/>
      <name val="Arial"/>
      <family val="2"/>
    </font>
    <font>
      <sz val="10"/>
      <color indexed="10"/>
      <name val="Arial MT"/>
      <family val="2"/>
    </font>
    <font>
      <sz val="14"/>
      <color indexed="10"/>
      <name val="Arial MT"/>
      <family val="2"/>
    </font>
    <font>
      <sz val="8"/>
      <color indexed="10"/>
      <name val="Arial"/>
      <family val="2"/>
    </font>
    <font>
      <sz val="8"/>
      <color indexed="8"/>
      <name val="Arial"/>
      <family val="2"/>
    </font>
    <font>
      <sz val="9"/>
      <color indexed="8"/>
      <name val="Arial"/>
      <family val="2"/>
    </font>
    <font>
      <sz val="9"/>
      <color indexed="8"/>
      <name val="Arial MT"/>
      <family val="2"/>
    </font>
    <font>
      <b/>
      <sz val="10"/>
      <name val="Arial"/>
      <family val="2"/>
    </font>
    <font>
      <sz val="12"/>
      <color indexed="8"/>
      <name val="Verdana"/>
      <family val="2"/>
    </font>
    <font>
      <sz val="11"/>
      <color indexed="8"/>
      <name val="Verdana"/>
      <family val="2"/>
    </font>
    <font>
      <sz val="12"/>
      <color indexed="63"/>
      <name val="Verdana"/>
      <family val="2"/>
    </font>
    <font>
      <sz val="10"/>
      <color indexed="8"/>
      <name val="Verdana"/>
      <family val="2"/>
    </font>
    <font>
      <sz val="7"/>
      <color indexed="8"/>
      <name val="Verdana"/>
      <family val="2"/>
    </font>
    <font>
      <sz val="12"/>
      <color indexed="8"/>
      <name val="Arial"/>
      <family val="2"/>
    </font>
    <font>
      <sz val="7"/>
      <name val="Arial"/>
      <family val="2"/>
    </font>
    <font>
      <sz val="7"/>
      <color indexed="8"/>
      <name val="Arial"/>
      <family val="2"/>
    </font>
    <font>
      <b/>
      <sz val="7"/>
      <color indexed="12"/>
      <name val="Arial"/>
      <family val="2"/>
    </font>
    <font>
      <b/>
      <sz val="9"/>
      <name val="Arial"/>
      <family val="2"/>
    </font>
    <font>
      <u/>
      <sz val="10"/>
      <color indexed="12"/>
      <name val="Arial"/>
      <family val="2"/>
    </font>
    <font>
      <b/>
      <sz val="10"/>
      <color indexed="12"/>
      <name val="Verdana"/>
      <family val="2"/>
    </font>
    <font>
      <b/>
      <sz val="16"/>
      <name val="Arial"/>
      <family val="2"/>
    </font>
    <font>
      <b/>
      <sz val="12"/>
      <color indexed="63"/>
      <name val="Arial"/>
      <family val="2"/>
    </font>
    <font>
      <b/>
      <sz val="10"/>
      <color indexed="8"/>
      <name val="Arial"/>
      <family val="2"/>
    </font>
    <font>
      <sz val="9"/>
      <name val="Arial"/>
      <family val="2"/>
    </font>
    <font>
      <b/>
      <sz val="11"/>
      <color indexed="9"/>
      <name val="Calibri"/>
      <family val="2"/>
      <charset val="1"/>
    </font>
    <font>
      <b/>
      <sz val="11"/>
      <color indexed="8"/>
      <name val="Calibri"/>
      <family val="2"/>
      <charset val="1"/>
    </font>
    <font>
      <sz val="11"/>
      <color indexed="8"/>
      <name val="Arial"/>
      <family val="2"/>
    </font>
    <font>
      <sz val="11"/>
      <name val="Arial MT"/>
      <family val="2"/>
    </font>
    <font>
      <sz val="9"/>
      <color indexed="8"/>
      <name val="Arial"/>
      <family val="2"/>
    </font>
    <font>
      <sz val="8"/>
      <name val="Verdana"/>
      <family val="2"/>
    </font>
    <font>
      <sz val="10"/>
      <name val="Arial"/>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sz val="11"/>
      <color theme="10"/>
      <name val="Arial MT"/>
      <family val="2"/>
    </font>
    <font>
      <u/>
      <sz val="11"/>
      <color theme="10"/>
      <name val="Arial"/>
      <family val="2"/>
    </font>
    <font>
      <u/>
      <sz val="10"/>
      <color theme="10"/>
      <name val="Arial"/>
      <family val="2"/>
    </font>
    <font>
      <sz val="11"/>
      <color rgb="FF9C0006"/>
      <name val="Arial"/>
      <family val="2"/>
    </font>
    <font>
      <sz val="11"/>
      <color rgb="FF9C6500"/>
      <name val="Arial"/>
      <family val="2"/>
    </font>
    <font>
      <sz val="12"/>
      <color theme="1"/>
      <name val="Arial"/>
      <family val="2"/>
    </font>
    <font>
      <sz val="10"/>
      <color theme="1"/>
      <name val="Times New Roman"/>
      <family val="2"/>
    </font>
    <font>
      <sz val="10"/>
      <color theme="1"/>
      <name val="Arial"/>
      <family val="2"/>
    </font>
    <font>
      <sz val="11"/>
      <color theme="1"/>
      <name val="Arial"/>
      <family val="2"/>
      <scheme val="minor"/>
    </font>
    <font>
      <sz val="12"/>
      <color theme="1"/>
      <name val="Times New Roman"/>
      <family val="2"/>
    </font>
    <font>
      <b/>
      <sz val="11"/>
      <color rgb="FF3F3F3F"/>
      <name val="Arial"/>
      <family val="2"/>
    </font>
    <font>
      <sz val="11"/>
      <color rgb="FFFF0000"/>
      <name val="Arial"/>
      <family val="2"/>
    </font>
    <font>
      <b/>
      <sz val="13"/>
      <color theme="3"/>
      <name val="Arial"/>
      <family val="2"/>
    </font>
    <font>
      <b/>
      <sz val="18"/>
      <color theme="3"/>
      <name val="Arial"/>
      <family val="2"/>
    </font>
    <font>
      <b/>
      <sz val="11"/>
      <color theme="1"/>
      <name val="Arial"/>
      <family val="2"/>
    </font>
    <font>
      <sz val="10"/>
      <color theme="0"/>
      <name val="Arial"/>
      <family val="2"/>
    </font>
    <font>
      <sz val="10"/>
      <name val="Arial"/>
      <family val="2"/>
      <scheme val="minor"/>
    </font>
    <font>
      <sz val="9"/>
      <color theme="0"/>
      <name val="Arial"/>
      <family val="2"/>
    </font>
    <font>
      <b/>
      <sz val="10"/>
      <color theme="1"/>
      <name val="Arial"/>
      <family val="2"/>
      <scheme val="minor"/>
    </font>
    <font>
      <b/>
      <sz val="10"/>
      <color rgb="FFFF0000"/>
      <name val="Arial"/>
      <family val="2"/>
    </font>
    <font>
      <b/>
      <sz val="10"/>
      <color theme="0"/>
      <name val="Arial"/>
      <family val="2"/>
    </font>
    <font>
      <sz val="11"/>
      <color rgb="FF000000"/>
      <name val="Calibri"/>
      <family val="2"/>
    </font>
    <font>
      <sz val="10"/>
      <color rgb="FF000000"/>
      <name val="Arial"/>
      <family val="2"/>
      <scheme val="minor"/>
    </font>
    <font>
      <sz val="10"/>
      <color indexed="8"/>
      <name val="Arial"/>
      <family val="2"/>
      <scheme val="minor"/>
    </font>
    <font>
      <sz val="10"/>
      <color indexed="8"/>
      <name val="Times New Roman"/>
      <family val="1"/>
    </font>
    <font>
      <sz val="10"/>
      <color rgb="FFFF0000"/>
      <name val="Arial"/>
      <family val="2"/>
    </font>
    <font>
      <sz val="10"/>
      <name val="Arial"/>
      <family val="2"/>
    </font>
    <font>
      <b/>
      <sz val="11"/>
      <name val="Arial"/>
      <family val="2"/>
    </font>
    <font>
      <u/>
      <sz val="10"/>
      <color theme="10"/>
      <name val="Arial MT"/>
      <family val="2"/>
    </font>
    <font>
      <b/>
      <sz val="10"/>
      <name val="Arial MT"/>
    </font>
    <font>
      <sz val="12"/>
      <name val="Arial MT"/>
      <family val="2"/>
    </font>
    <font>
      <sz val="10"/>
      <color rgb="FF000000"/>
      <name val="Arial"/>
      <family val="2"/>
    </font>
    <font>
      <sz val="11"/>
      <name val="Calibri"/>
      <family val="2"/>
    </font>
    <font>
      <sz val="14"/>
      <color rgb="FFFF0000"/>
      <name val="Arial MT"/>
      <family val="2"/>
    </font>
    <font>
      <sz val="8"/>
      <color theme="0"/>
      <name val="Verdana"/>
      <family val="2"/>
    </font>
    <font>
      <sz val="10"/>
      <name val="Arial"/>
      <family val="2"/>
      <scheme val="major"/>
    </font>
    <font>
      <sz val="9"/>
      <color rgb="FFFF0000"/>
      <name val="Arial"/>
      <family val="2"/>
    </font>
    <font>
      <b/>
      <sz val="10"/>
      <name val="Arial"/>
      <family val="2"/>
      <scheme val="minor"/>
    </font>
    <font>
      <sz val="10"/>
      <name val="Arial"/>
      <family val="2"/>
    </font>
    <font>
      <sz val="10"/>
      <name val="Arial"/>
      <family val="2"/>
      <scheme val="minor"/>
    </font>
    <font>
      <sz val="9"/>
      <name val="Arial"/>
      <family val="2"/>
    </font>
    <font>
      <sz val="10"/>
      <color indexed="8"/>
      <name val="Arial"/>
      <family val="2"/>
    </font>
    <font>
      <sz val="10"/>
      <color rgb="FF000000"/>
      <name val="Arial"/>
      <family val="2"/>
      <scheme val="minor"/>
    </font>
    <font>
      <sz val="10"/>
      <name val="Arial MT"/>
    </font>
    <font>
      <u/>
      <sz val="11"/>
      <name val="Arial MT"/>
      <family val="2"/>
    </font>
    <font>
      <sz val="10"/>
      <color theme="0"/>
      <name val="Arial MT"/>
      <family val="2"/>
    </font>
    <font>
      <sz val="10"/>
      <name val="Arial"/>
      <family val="2"/>
    </font>
    <font>
      <b/>
      <sz val="10"/>
      <color theme="1"/>
      <name val="Arial"/>
      <family val="2"/>
    </font>
    <font>
      <sz val="8"/>
      <color rgb="FFFF0000"/>
      <name val="Verdana"/>
      <family val="2"/>
    </font>
    <font>
      <b/>
      <sz val="8"/>
      <color rgb="FFFF0000"/>
      <name val="Verdana"/>
      <family val="2"/>
    </font>
    <font>
      <b/>
      <sz val="11"/>
      <color theme="0"/>
      <name val="Arial"/>
      <family val="2"/>
      <scheme val="minor"/>
    </font>
    <font>
      <sz val="11"/>
      <color theme="0"/>
      <name val="Arial MT"/>
      <family val="2"/>
    </font>
    <font>
      <sz val="9"/>
      <color theme="0"/>
      <name val="Arial MT"/>
      <family val="2"/>
    </font>
    <font>
      <b/>
      <sz val="9"/>
      <color theme="0"/>
      <name val="Arial"/>
      <family val="2"/>
    </font>
    <font>
      <sz val="9"/>
      <color theme="1"/>
      <name val="Arial"/>
      <family val="2"/>
    </font>
    <font>
      <b/>
      <sz val="10"/>
      <color theme="5"/>
      <name val="Arial"/>
      <family val="2"/>
    </font>
    <font>
      <sz val="10"/>
      <color theme="5"/>
      <name val="Arial"/>
      <family val="2"/>
    </font>
    <font>
      <sz val="9"/>
      <color theme="5"/>
      <name val="Arial"/>
      <family val="2"/>
    </font>
    <font>
      <sz val="14"/>
      <color theme="0"/>
      <name val="Arial MT"/>
      <family val="2"/>
    </font>
    <font>
      <sz val="10"/>
      <color theme="0"/>
      <name val="Arial"/>
      <family val="2"/>
      <scheme val="minor"/>
    </font>
    <font>
      <b/>
      <sz val="9"/>
      <color rgb="FF000000"/>
      <name val="Arial MT"/>
      <family val="2"/>
    </font>
  </fonts>
  <fills count="60">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31"/>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46"/>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34"/>
      </patternFill>
    </fill>
    <fill>
      <patternFill patternType="solid">
        <fgColor indexed="46"/>
        <bgColor indexed="24"/>
      </patternFill>
    </fill>
    <fill>
      <patternFill patternType="solid">
        <fgColor indexed="41"/>
      </patternFill>
    </fill>
    <fill>
      <patternFill patternType="solid">
        <fgColor indexed="27"/>
        <bgColor indexed="42"/>
      </patternFill>
    </fill>
    <fill>
      <patternFill patternType="solid">
        <fgColor indexed="27"/>
        <bgColor indexed="41"/>
      </patternFill>
    </fill>
    <fill>
      <patternFill patternType="solid">
        <fgColor indexed="32"/>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7"/>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35"/>
      </patternFill>
    </fill>
    <fill>
      <patternFill patternType="solid">
        <fgColor indexed="20"/>
        <bgColor indexed="36"/>
      </patternFill>
    </fill>
    <fill>
      <patternFill patternType="solid">
        <fgColor indexed="22"/>
      </patternFill>
    </fill>
    <fill>
      <patternFill patternType="solid">
        <fgColor indexed="52"/>
        <bgColor indexed="51"/>
      </patternFill>
    </fill>
    <fill>
      <patternFill patternType="solid">
        <fgColor indexed="29"/>
      </patternFill>
    </fill>
    <fill>
      <patternFill patternType="solid">
        <fgColor indexed="9"/>
      </patternFill>
    </fill>
    <fill>
      <patternFill patternType="solid">
        <fgColor indexed="55"/>
        <bgColor indexed="36"/>
      </patternFill>
    </fill>
    <fill>
      <patternFill patternType="solid">
        <fgColor indexed="55"/>
        <bgColor indexed="23"/>
      </patternFill>
    </fill>
    <fill>
      <patternFill patternType="solid">
        <fgColor indexed="36"/>
      </patternFill>
    </fill>
    <fill>
      <patternFill patternType="solid">
        <fgColor indexed="62"/>
        <bgColor indexed="56"/>
      </patternFill>
    </fill>
    <fill>
      <patternFill patternType="solid">
        <fgColor indexed="48"/>
      </patternFill>
    </fill>
    <fill>
      <patternFill patternType="solid">
        <fgColor indexed="10"/>
        <bgColor indexed="60"/>
      </patternFill>
    </fill>
    <fill>
      <patternFill patternType="solid">
        <fgColor indexed="57"/>
        <bgColor indexed="21"/>
      </patternFill>
    </fill>
    <fill>
      <patternFill patternType="solid">
        <fgColor indexed="58"/>
      </patternFill>
    </fill>
    <fill>
      <patternFill patternType="solid">
        <fgColor indexed="54"/>
        <bgColor indexed="30"/>
      </patternFill>
    </fill>
    <fill>
      <patternFill patternType="solid">
        <fgColor indexed="54"/>
        <bgColor indexed="23"/>
      </patternFill>
    </fill>
    <fill>
      <patternFill patternType="solid">
        <fgColor indexed="30"/>
      </patternFill>
    </fill>
    <fill>
      <patternFill patternType="solid">
        <fgColor indexed="40"/>
      </patternFill>
    </fill>
    <fill>
      <patternFill patternType="solid">
        <fgColor indexed="53"/>
        <bgColor indexed="37"/>
      </patternFill>
    </fill>
    <fill>
      <patternFill patternType="solid">
        <fgColor indexed="53"/>
        <bgColor indexed="52"/>
      </patternFill>
    </fill>
    <fill>
      <patternFill patternType="solid">
        <fgColor indexed="33"/>
      </patternFill>
    </fill>
    <fill>
      <patternFill patternType="solid">
        <fgColor indexed="43"/>
      </patternFill>
    </fill>
    <fill>
      <patternFill patternType="solid">
        <fgColor indexed="45"/>
        <bgColor indexed="46"/>
      </patternFill>
    </fill>
    <fill>
      <patternFill patternType="solid">
        <fgColor indexed="9"/>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rgb="FF000000"/>
      </patternFill>
    </fill>
  </fills>
  <borders count="52">
    <border>
      <left/>
      <right/>
      <top/>
      <bottom/>
      <diagonal/>
    </border>
    <border>
      <left style="thin">
        <color indexed="23"/>
      </left>
      <right style="thin">
        <color indexed="23"/>
      </right>
      <top style="thin">
        <color indexed="23"/>
      </top>
      <bottom style="thin">
        <color indexed="23"/>
      </bottom>
      <diagonal/>
    </border>
    <border>
      <left style="thin">
        <color indexed="38"/>
      </left>
      <right style="thin">
        <color indexed="38"/>
      </right>
      <top style="thin">
        <color indexed="38"/>
      </top>
      <bottom style="thin">
        <color indexed="3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36"/>
      </left>
      <right style="thin">
        <color indexed="36"/>
      </right>
      <top style="thin">
        <color indexed="36"/>
      </top>
      <bottom style="thin">
        <color indexed="36"/>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35"/>
      </bottom>
      <diagonal/>
    </border>
    <border>
      <left/>
      <right/>
      <top/>
      <bottom style="medium">
        <color indexed="49"/>
      </bottom>
      <diagonal/>
    </border>
    <border>
      <left/>
      <right/>
      <top/>
      <bottom style="medium">
        <color indexed="30"/>
      </bottom>
      <diagonal/>
    </border>
    <border>
      <left/>
      <right/>
      <top/>
      <bottom style="medium">
        <color indexed="35"/>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41"/>
      </left>
      <right style="medium">
        <color indexed="41"/>
      </right>
      <top style="medium">
        <color indexed="41"/>
      </top>
      <bottom style="medium">
        <color indexed="41"/>
      </bottom>
      <diagonal/>
    </border>
    <border>
      <left/>
      <right style="medium">
        <color indexed="41"/>
      </right>
      <top style="medium">
        <color indexed="41"/>
      </top>
      <bottom style="medium">
        <color indexed="41"/>
      </bottom>
      <diagonal/>
    </border>
    <border>
      <left style="medium">
        <color indexed="31"/>
      </left>
      <right style="medium">
        <color indexed="31"/>
      </right>
      <top style="medium">
        <color indexed="31"/>
      </top>
      <bottom style="medium">
        <color indexed="31"/>
      </bottom>
      <diagonal/>
    </border>
    <border>
      <left style="medium">
        <color indexed="41"/>
      </left>
      <right style="medium">
        <color indexed="41"/>
      </right>
      <top/>
      <bottom style="medium">
        <color indexed="41"/>
      </bottom>
      <diagonal/>
    </border>
    <border>
      <left/>
      <right style="medium">
        <color indexed="41"/>
      </right>
      <top/>
      <bottom style="medium">
        <color indexed="41"/>
      </bottom>
      <diagonal/>
    </border>
    <border>
      <left/>
      <right/>
      <top style="double">
        <color indexed="8"/>
      </top>
      <bottom style="double">
        <color indexed="8"/>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thin">
        <color indexed="64"/>
      </left>
      <right style="thin">
        <color indexed="64"/>
      </right>
      <top/>
      <bottom style="thin">
        <color indexed="64"/>
      </bottom>
      <diagonal/>
    </border>
    <border>
      <left style="thin">
        <color indexed="36"/>
      </left>
      <right/>
      <top style="thin">
        <color indexed="36"/>
      </top>
      <bottom/>
      <diagonal/>
    </border>
    <border>
      <left style="thin">
        <color indexed="36"/>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8"/>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rgb="FFABABAB"/>
      </top>
      <bottom/>
      <diagonal/>
    </border>
  </borders>
  <cellStyleXfs count="1998">
    <xf numFmtId="0" fontId="0" fillId="0" borderId="0"/>
    <xf numFmtId="0" fontId="8" fillId="2" borderId="0" applyNumberFormat="0" applyBorder="0" applyAlignment="0" applyProtection="0"/>
    <xf numFmtId="0" fontId="8" fillId="3" borderId="0" applyNumberFormat="0" applyBorder="0" applyAlignment="0" applyProtection="0"/>
    <xf numFmtId="187" fontId="8" fillId="4" borderId="0" applyBorder="0" applyAlignment="0" applyProtection="0"/>
    <xf numFmtId="187" fontId="46" fillId="4" borderId="0" applyBorder="0" applyAlignment="0" applyProtection="0"/>
    <xf numFmtId="187" fontId="8" fillId="4" borderId="0" applyBorder="0" applyAlignment="0" applyProtection="0"/>
    <xf numFmtId="187" fontId="46" fillId="4" borderId="0" applyBorder="0" applyAlignment="0" applyProtection="0"/>
    <xf numFmtId="187" fontId="8" fillId="4" borderId="0" applyBorder="0" applyAlignment="0" applyProtection="0"/>
    <xf numFmtId="0" fontId="8" fillId="3" borderId="0" applyNumberFormat="0" applyBorder="0" applyAlignment="0" applyProtection="0"/>
    <xf numFmtId="187" fontId="8" fillId="5" borderId="0" applyBorder="0" applyAlignment="0" applyProtection="0"/>
    <xf numFmtId="187" fontId="46" fillId="5" borderId="0" applyBorder="0" applyAlignment="0" applyProtection="0"/>
    <xf numFmtId="187" fontId="8" fillId="5" borderId="0" applyBorder="0" applyAlignment="0" applyProtection="0"/>
    <xf numFmtId="187" fontId="46" fillId="5" borderId="0" applyBorder="0" applyAlignment="0" applyProtection="0"/>
    <xf numFmtId="187" fontId="8" fillId="5" borderId="0" applyBorder="0" applyAlignment="0" applyProtection="0"/>
    <xf numFmtId="0" fontId="150" fillId="54" borderId="0" applyNumberFormat="0" applyBorder="0" applyAlignment="0" applyProtection="0"/>
    <xf numFmtId="188" fontId="8" fillId="3" borderId="0" applyBorder="0" applyAlignment="0" applyProtection="0"/>
    <xf numFmtId="188" fontId="46" fillId="3" borderId="0" applyBorder="0" applyAlignment="0" applyProtection="0"/>
    <xf numFmtId="188" fontId="8" fillId="3" borderId="0" applyBorder="0" applyAlignment="0" applyProtection="0"/>
    <xf numFmtId="188" fontId="46" fillId="3" borderId="0" applyBorder="0" applyAlignment="0" applyProtection="0"/>
    <xf numFmtId="188" fontId="8" fillId="3" borderId="0" applyBorder="0" applyAlignment="0" applyProtection="0"/>
    <xf numFmtId="188" fontId="8" fillId="3" borderId="0" applyBorder="0" applyAlignment="0" applyProtection="0"/>
    <xf numFmtId="187" fontId="8" fillId="5" borderId="0" applyBorder="0" applyAlignment="0" applyProtection="0"/>
    <xf numFmtId="187" fontId="46" fillId="5" borderId="0" applyBorder="0" applyAlignment="0" applyProtection="0"/>
    <xf numFmtId="187" fontId="8" fillId="5" borderId="0" applyBorder="0" applyAlignment="0" applyProtection="0"/>
    <xf numFmtId="0" fontId="8" fillId="7" borderId="0" applyNumberFormat="0" applyBorder="0" applyAlignment="0" applyProtection="0"/>
    <xf numFmtId="0" fontId="8" fillId="8" borderId="0" applyNumberFormat="0" applyBorder="0" applyAlignment="0" applyProtection="0"/>
    <xf numFmtId="187" fontId="8" fillId="9" borderId="0" applyBorder="0" applyAlignment="0" applyProtection="0"/>
    <xf numFmtId="187" fontId="46" fillId="9" borderId="0" applyBorder="0" applyAlignment="0" applyProtection="0"/>
    <xf numFmtId="187" fontId="8" fillId="9" borderId="0" applyBorder="0" applyAlignment="0" applyProtection="0"/>
    <xf numFmtId="187" fontId="46" fillId="9" borderId="0" applyBorder="0" applyAlignment="0" applyProtection="0"/>
    <xf numFmtId="187" fontId="8" fillId="9" borderId="0" applyBorder="0" applyAlignment="0" applyProtection="0"/>
    <xf numFmtId="0" fontId="8" fillId="8" borderId="0" applyNumberFormat="0" applyBorder="0" applyAlignment="0" applyProtection="0"/>
    <xf numFmtId="188" fontId="8" fillId="8" borderId="0" applyBorder="0" applyAlignment="0" applyProtection="0"/>
    <xf numFmtId="188" fontId="46" fillId="8" borderId="0" applyBorder="0" applyAlignment="0" applyProtection="0"/>
    <xf numFmtId="188" fontId="8" fillId="8" borderId="0" applyBorder="0" applyAlignment="0" applyProtection="0"/>
    <xf numFmtId="188" fontId="46" fillId="8" borderId="0" applyBorder="0" applyAlignment="0" applyProtection="0"/>
    <xf numFmtId="188" fontId="8" fillId="8" borderId="0" applyBorder="0" applyAlignment="0" applyProtection="0"/>
    <xf numFmtId="0" fontId="150" fillId="10" borderId="0" applyNumberFormat="0" applyBorder="0" applyAlignment="0" applyProtection="0"/>
    <xf numFmtId="187" fontId="46" fillId="9" borderId="0" applyBorder="0" applyAlignment="0" applyProtection="0"/>
    <xf numFmtId="187" fontId="8" fillId="9" borderId="0" applyBorder="0" applyAlignment="0" applyProtection="0"/>
    <xf numFmtId="187" fontId="8" fillId="9" borderId="0" applyBorder="0" applyAlignment="0" applyProtection="0"/>
    <xf numFmtId="0" fontId="8" fillId="11" borderId="0" applyNumberFormat="0" applyBorder="0" applyAlignment="0" applyProtection="0"/>
    <xf numFmtId="0" fontId="8" fillId="12" borderId="0" applyNumberFormat="0" applyBorder="0" applyAlignment="0" applyProtection="0"/>
    <xf numFmtId="187" fontId="8" fillId="13" borderId="0" applyBorder="0" applyAlignment="0" applyProtection="0"/>
    <xf numFmtId="187" fontId="46" fillId="13" borderId="0" applyBorder="0" applyAlignment="0" applyProtection="0"/>
    <xf numFmtId="187" fontId="8" fillId="13" borderId="0" applyBorder="0" applyAlignment="0" applyProtection="0"/>
    <xf numFmtId="187" fontId="46" fillId="13" borderId="0" applyBorder="0" applyAlignment="0" applyProtection="0"/>
    <xf numFmtId="187" fontId="8" fillId="13" borderId="0" applyBorder="0" applyAlignment="0" applyProtection="0"/>
    <xf numFmtId="0" fontId="8" fillId="12" borderId="0" applyNumberFormat="0" applyBorder="0" applyAlignment="0" applyProtection="0"/>
    <xf numFmtId="187" fontId="8" fillId="4" borderId="0" applyBorder="0" applyAlignment="0" applyProtection="0"/>
    <xf numFmtId="187" fontId="46" fillId="4" borderId="0" applyBorder="0" applyAlignment="0" applyProtection="0"/>
    <xf numFmtId="187" fontId="8" fillId="4" borderId="0" applyBorder="0" applyAlignment="0" applyProtection="0"/>
    <xf numFmtId="187" fontId="46" fillId="4" borderId="0" applyBorder="0" applyAlignment="0" applyProtection="0"/>
    <xf numFmtId="187" fontId="8" fillId="4" borderId="0" applyBorder="0" applyAlignment="0" applyProtection="0"/>
    <xf numFmtId="0" fontId="150" fillId="14" borderId="0" applyNumberFormat="0" applyBorder="0" applyAlignment="0" applyProtection="0"/>
    <xf numFmtId="188" fontId="8" fillId="12" borderId="0" applyBorder="0" applyAlignment="0" applyProtection="0"/>
    <xf numFmtId="188" fontId="46" fillId="12" borderId="0" applyBorder="0" applyAlignment="0" applyProtection="0"/>
    <xf numFmtId="188" fontId="8" fillId="12" borderId="0" applyBorder="0" applyAlignment="0" applyProtection="0"/>
    <xf numFmtId="188" fontId="46" fillId="12" borderId="0" applyBorder="0" applyAlignment="0" applyProtection="0"/>
    <xf numFmtId="188" fontId="8" fillId="12" borderId="0" applyBorder="0" applyAlignment="0" applyProtection="0"/>
    <xf numFmtId="188" fontId="8" fillId="12" borderId="0" applyBorder="0" applyAlignment="0" applyProtection="0"/>
    <xf numFmtId="187" fontId="8" fillId="4" borderId="0" applyBorder="0" applyAlignment="0" applyProtection="0"/>
    <xf numFmtId="187" fontId="46" fillId="4" borderId="0" applyBorder="0" applyAlignment="0" applyProtection="0"/>
    <xf numFmtId="187" fontId="8" fillId="4" borderId="0" applyBorder="0" applyAlignment="0" applyProtection="0"/>
    <xf numFmtId="0" fontId="8" fillId="2" borderId="0" applyNumberFormat="0" applyBorder="0" applyAlignment="0" applyProtection="0"/>
    <xf numFmtId="0" fontId="8" fillId="15" borderId="0" applyNumberFormat="0" applyBorder="0" applyAlignment="0" applyProtection="0"/>
    <xf numFmtId="187" fontId="8" fillId="4" borderId="0" applyBorder="0" applyAlignment="0" applyProtection="0"/>
    <xf numFmtId="187" fontId="46" fillId="4" borderId="0" applyBorder="0" applyAlignment="0" applyProtection="0"/>
    <xf numFmtId="187" fontId="8" fillId="4" borderId="0" applyBorder="0" applyAlignment="0" applyProtection="0"/>
    <xf numFmtId="187" fontId="46" fillId="4" borderId="0" applyBorder="0" applyAlignment="0" applyProtection="0"/>
    <xf numFmtId="187" fontId="8" fillId="4" borderId="0" applyBorder="0" applyAlignment="0" applyProtection="0"/>
    <xf numFmtId="0" fontId="8" fillId="15" borderId="0" applyNumberFormat="0" applyBorder="0" applyAlignment="0" applyProtection="0"/>
    <xf numFmtId="187" fontId="8" fillId="5" borderId="0" applyBorder="0" applyAlignment="0" applyProtection="0"/>
    <xf numFmtId="187" fontId="46" fillId="5" borderId="0" applyBorder="0" applyAlignment="0" applyProtection="0"/>
    <xf numFmtId="187" fontId="8" fillId="5" borderId="0" applyBorder="0" applyAlignment="0" applyProtection="0"/>
    <xf numFmtId="187" fontId="46" fillId="5" borderId="0" applyBorder="0" applyAlignment="0" applyProtection="0"/>
    <xf numFmtId="187" fontId="8" fillId="5" borderId="0" applyBorder="0" applyAlignment="0" applyProtection="0"/>
    <xf numFmtId="0" fontId="150" fillId="16" borderId="0" applyNumberFormat="0" applyBorder="0" applyAlignment="0" applyProtection="0"/>
    <xf numFmtId="188" fontId="8" fillId="15" borderId="0" applyBorder="0" applyAlignment="0" applyProtection="0"/>
    <xf numFmtId="188" fontId="46" fillId="15" borderId="0" applyBorder="0" applyAlignment="0" applyProtection="0"/>
    <xf numFmtId="188" fontId="8" fillId="15" borderId="0" applyBorder="0" applyAlignment="0" applyProtection="0"/>
    <xf numFmtId="188" fontId="46" fillId="15" borderId="0" applyBorder="0" applyAlignment="0" applyProtection="0"/>
    <xf numFmtId="188" fontId="8" fillId="15" borderId="0" applyBorder="0" applyAlignment="0" applyProtection="0"/>
    <xf numFmtId="188" fontId="8" fillId="15" borderId="0" applyBorder="0" applyAlignment="0" applyProtection="0"/>
    <xf numFmtId="187" fontId="8" fillId="5" borderId="0" applyBorder="0" applyAlignment="0" applyProtection="0"/>
    <xf numFmtId="187" fontId="46" fillId="5" borderId="0" applyBorder="0" applyAlignment="0" applyProtection="0"/>
    <xf numFmtId="187" fontId="8" fillId="5" borderId="0" applyBorder="0" applyAlignment="0" applyProtection="0"/>
    <xf numFmtId="0" fontId="8" fillId="17" borderId="0" applyNumberFormat="0" applyBorder="0" applyAlignment="0" applyProtection="0"/>
    <xf numFmtId="0" fontId="8" fillId="18" borderId="0" applyNumberFormat="0" applyBorder="0" applyAlignment="0" applyProtection="0"/>
    <xf numFmtId="187" fontId="8" fillId="18" borderId="0" applyBorder="0" applyAlignment="0" applyProtection="0"/>
    <xf numFmtId="187" fontId="46" fillId="18" borderId="0" applyBorder="0" applyAlignment="0" applyProtection="0"/>
    <xf numFmtId="187" fontId="8" fillId="18" borderId="0" applyBorder="0" applyAlignment="0" applyProtection="0"/>
    <xf numFmtId="187" fontId="46" fillId="18" borderId="0" applyBorder="0" applyAlignment="0" applyProtection="0"/>
    <xf numFmtId="187" fontId="8" fillId="18" borderId="0" applyBorder="0" applyAlignment="0" applyProtection="0"/>
    <xf numFmtId="0" fontId="8" fillId="18" borderId="0" applyNumberFormat="0" applyBorder="0" applyAlignment="0" applyProtection="0"/>
    <xf numFmtId="188" fontId="8" fillId="18" borderId="0" applyBorder="0" applyAlignment="0" applyProtection="0"/>
    <xf numFmtId="188" fontId="46" fillId="18" borderId="0" applyBorder="0" applyAlignment="0" applyProtection="0"/>
    <xf numFmtId="188" fontId="8" fillId="18" borderId="0" applyBorder="0" applyAlignment="0" applyProtection="0"/>
    <xf numFmtId="188" fontId="46" fillId="18" borderId="0" applyBorder="0" applyAlignment="0" applyProtection="0"/>
    <xf numFmtId="188" fontId="8" fillId="18" borderId="0" applyBorder="0" applyAlignment="0" applyProtection="0"/>
    <xf numFmtId="0" fontId="150" fillId="6" borderId="0" applyNumberFormat="0" applyBorder="0" applyAlignment="0" applyProtection="0"/>
    <xf numFmtId="187" fontId="46" fillId="18" borderId="0" applyBorder="0" applyAlignment="0" applyProtection="0"/>
    <xf numFmtId="187" fontId="8" fillId="18" borderId="0" applyBorder="0" applyAlignment="0" applyProtection="0"/>
    <xf numFmtId="187" fontId="8" fillId="18" borderId="0" applyBorder="0" applyAlignment="0" applyProtection="0"/>
    <xf numFmtId="0" fontId="8" fillId="11" borderId="0" applyNumberFormat="0" applyBorder="0" applyAlignment="0" applyProtection="0"/>
    <xf numFmtId="0" fontId="8" fillId="9" borderId="0" applyNumberFormat="0" applyBorder="0" applyAlignment="0" applyProtection="0"/>
    <xf numFmtId="187" fontId="8" fillId="9" borderId="0" applyBorder="0" applyAlignment="0" applyProtection="0"/>
    <xf numFmtId="187" fontId="46" fillId="9" borderId="0" applyBorder="0" applyAlignment="0" applyProtection="0"/>
    <xf numFmtId="187" fontId="8" fillId="9" borderId="0" applyBorder="0" applyAlignment="0" applyProtection="0"/>
    <xf numFmtId="187" fontId="46" fillId="9" borderId="0" applyBorder="0" applyAlignment="0" applyProtection="0"/>
    <xf numFmtId="187" fontId="8" fillId="9" borderId="0" applyBorder="0" applyAlignment="0" applyProtection="0"/>
    <xf numFmtId="0" fontId="8" fillId="9" borderId="0" applyNumberFormat="0" applyBorder="0" applyAlignment="0" applyProtection="0"/>
    <xf numFmtId="188" fontId="8" fillId="9" borderId="0" applyBorder="0" applyAlignment="0" applyProtection="0"/>
    <xf numFmtId="188" fontId="46" fillId="9" borderId="0" applyBorder="0" applyAlignment="0" applyProtection="0"/>
    <xf numFmtId="188" fontId="8" fillId="9" borderId="0" applyBorder="0" applyAlignment="0" applyProtection="0"/>
    <xf numFmtId="188" fontId="46" fillId="9" borderId="0" applyBorder="0" applyAlignment="0" applyProtection="0"/>
    <xf numFmtId="188" fontId="8" fillId="9" borderId="0" applyBorder="0" applyAlignment="0" applyProtection="0"/>
    <xf numFmtId="0" fontId="150" fillId="19" borderId="0" applyNumberFormat="0" applyBorder="0" applyAlignment="0" applyProtection="0"/>
    <xf numFmtId="187" fontId="46" fillId="9" borderId="0" applyBorder="0" applyAlignment="0" applyProtection="0"/>
    <xf numFmtId="187" fontId="8" fillId="9" borderId="0" applyBorder="0" applyAlignment="0" applyProtection="0"/>
    <xf numFmtId="187" fontId="8" fillId="9" borderId="0" applyBorder="0" applyAlignment="0" applyProtection="0"/>
    <xf numFmtId="0" fontId="8" fillId="20" borderId="0" applyNumberFormat="0" applyBorder="0" applyAlignment="0" applyProtection="0"/>
    <xf numFmtId="0" fontId="8" fillId="21" borderId="0" applyNumberFormat="0" applyBorder="0" applyAlignment="0" applyProtection="0"/>
    <xf numFmtId="187" fontId="8" fillId="22" borderId="0" applyBorder="0" applyAlignment="0" applyProtection="0"/>
    <xf numFmtId="187" fontId="46" fillId="22" borderId="0" applyBorder="0" applyAlignment="0" applyProtection="0"/>
    <xf numFmtId="187" fontId="8" fillId="22" borderId="0" applyBorder="0" applyAlignment="0" applyProtection="0"/>
    <xf numFmtId="187" fontId="46" fillId="22" borderId="0" applyBorder="0" applyAlignment="0" applyProtection="0"/>
    <xf numFmtId="187" fontId="8" fillId="22" borderId="0" applyBorder="0" applyAlignment="0" applyProtection="0"/>
    <xf numFmtId="0" fontId="8" fillId="21" borderId="0" applyNumberFormat="0" applyBorder="0" applyAlignment="0" applyProtection="0"/>
    <xf numFmtId="188" fontId="8" fillId="21" borderId="0" applyBorder="0" applyAlignment="0" applyProtection="0"/>
    <xf numFmtId="188" fontId="46" fillId="21" borderId="0" applyBorder="0" applyAlignment="0" applyProtection="0"/>
    <xf numFmtId="188" fontId="8" fillId="21" borderId="0" applyBorder="0" applyAlignment="0" applyProtection="0"/>
    <xf numFmtId="188" fontId="46" fillId="21" borderId="0" applyBorder="0" applyAlignment="0" applyProtection="0"/>
    <xf numFmtId="188" fontId="8" fillId="21" borderId="0" applyBorder="0" applyAlignment="0" applyProtection="0"/>
    <xf numFmtId="0" fontId="150" fillId="6" borderId="0" applyNumberFormat="0" applyBorder="0" applyAlignment="0" applyProtection="0"/>
    <xf numFmtId="187" fontId="46" fillId="22" borderId="0" applyBorder="0" applyAlignment="0" applyProtection="0"/>
    <xf numFmtId="187" fontId="8" fillId="22" borderId="0" applyBorder="0" applyAlignment="0" applyProtection="0"/>
    <xf numFmtId="187" fontId="8" fillId="22" borderId="0" applyBorder="0" applyAlignment="0" applyProtection="0"/>
    <xf numFmtId="0" fontId="8" fillId="7" borderId="0" applyNumberFormat="0" applyBorder="0" applyAlignment="0" applyProtection="0"/>
    <xf numFmtId="0" fontId="8" fillId="23" borderId="0" applyNumberFormat="0" applyBorder="0" applyAlignment="0" applyProtection="0"/>
    <xf numFmtId="187" fontId="8" fillId="23" borderId="0" applyBorder="0" applyAlignment="0" applyProtection="0"/>
    <xf numFmtId="187" fontId="46" fillId="23" borderId="0" applyBorder="0" applyAlignment="0" applyProtection="0"/>
    <xf numFmtId="187" fontId="8" fillId="23" borderId="0" applyBorder="0" applyAlignment="0" applyProtection="0"/>
    <xf numFmtId="187" fontId="46" fillId="23" borderId="0" applyBorder="0" applyAlignment="0" applyProtection="0"/>
    <xf numFmtId="187" fontId="8" fillId="23" borderId="0" applyBorder="0" applyAlignment="0" applyProtection="0"/>
    <xf numFmtId="0" fontId="8" fillId="23" borderId="0" applyNumberFormat="0" applyBorder="0" applyAlignment="0" applyProtection="0"/>
    <xf numFmtId="188" fontId="8" fillId="23" borderId="0" applyBorder="0" applyAlignment="0" applyProtection="0"/>
    <xf numFmtId="188" fontId="46" fillId="23" borderId="0" applyBorder="0" applyAlignment="0" applyProtection="0"/>
    <xf numFmtId="188" fontId="8" fillId="23" borderId="0" applyBorder="0" applyAlignment="0" applyProtection="0"/>
    <xf numFmtId="188" fontId="46" fillId="23" borderId="0" applyBorder="0" applyAlignment="0" applyProtection="0"/>
    <xf numFmtId="188" fontId="8" fillId="23" borderId="0" applyBorder="0" applyAlignment="0" applyProtection="0"/>
    <xf numFmtId="0" fontId="150" fillId="10" borderId="0" applyNumberFormat="0" applyBorder="0" applyAlignment="0" applyProtection="0"/>
    <xf numFmtId="187" fontId="46" fillId="23" borderId="0" applyBorder="0" applyAlignment="0" applyProtection="0"/>
    <xf numFmtId="187" fontId="8" fillId="23" borderId="0" applyBorder="0" applyAlignment="0" applyProtection="0"/>
    <xf numFmtId="187" fontId="8" fillId="23" borderId="0" applyBorder="0" applyAlignment="0" applyProtection="0"/>
    <xf numFmtId="0" fontId="8" fillId="13" borderId="0" applyNumberFormat="0" applyBorder="0" applyAlignment="0" applyProtection="0"/>
    <xf numFmtId="0" fontId="8" fillId="24" borderId="0" applyNumberFormat="0" applyBorder="0" applyAlignment="0" applyProtection="0"/>
    <xf numFmtId="187" fontId="8" fillId="13" borderId="0" applyBorder="0" applyAlignment="0" applyProtection="0"/>
    <xf numFmtId="187" fontId="46" fillId="13" borderId="0" applyBorder="0" applyAlignment="0" applyProtection="0"/>
    <xf numFmtId="187" fontId="8" fillId="13" borderId="0" applyBorder="0" applyAlignment="0" applyProtection="0"/>
    <xf numFmtId="187" fontId="46" fillId="13" borderId="0" applyBorder="0" applyAlignment="0" applyProtection="0"/>
    <xf numFmtId="187" fontId="8" fillId="13" borderId="0" applyBorder="0" applyAlignment="0" applyProtection="0"/>
    <xf numFmtId="0" fontId="8" fillId="24" borderId="0" applyNumberFormat="0" applyBorder="0" applyAlignment="0" applyProtection="0"/>
    <xf numFmtId="188" fontId="8" fillId="24" borderId="0" applyBorder="0" applyAlignment="0" applyProtection="0"/>
    <xf numFmtId="188" fontId="46" fillId="24" borderId="0" applyBorder="0" applyAlignment="0" applyProtection="0"/>
    <xf numFmtId="188" fontId="8" fillId="24" borderId="0" applyBorder="0" applyAlignment="0" applyProtection="0"/>
    <xf numFmtId="188" fontId="46" fillId="24" borderId="0" applyBorder="0" applyAlignment="0" applyProtection="0"/>
    <xf numFmtId="188" fontId="8" fillId="24" borderId="0" applyBorder="0" applyAlignment="0" applyProtection="0"/>
    <xf numFmtId="0" fontId="150" fillId="14" borderId="0" applyNumberFormat="0" applyBorder="0" applyAlignment="0" applyProtection="0"/>
    <xf numFmtId="187" fontId="46" fillId="13" borderId="0" applyBorder="0" applyAlignment="0" applyProtection="0"/>
    <xf numFmtId="187" fontId="8" fillId="13" borderId="0" applyBorder="0" applyAlignment="0" applyProtection="0"/>
    <xf numFmtId="187" fontId="8" fillId="13" borderId="0" applyBorder="0" applyAlignment="0" applyProtection="0"/>
    <xf numFmtId="0" fontId="8" fillId="20" borderId="0" applyNumberFormat="0" applyBorder="0" applyAlignment="0" applyProtection="0"/>
    <xf numFmtId="0" fontId="8" fillId="15" borderId="0" applyNumberFormat="0" applyBorder="0" applyAlignment="0" applyProtection="0"/>
    <xf numFmtId="187" fontId="8" fillId="22" borderId="0" applyBorder="0" applyAlignment="0" applyProtection="0"/>
    <xf numFmtId="187" fontId="46" fillId="22" borderId="0" applyBorder="0" applyAlignment="0" applyProtection="0"/>
    <xf numFmtId="187" fontId="8" fillId="22" borderId="0" applyBorder="0" applyAlignment="0" applyProtection="0"/>
    <xf numFmtId="187" fontId="46" fillId="22" borderId="0" applyBorder="0" applyAlignment="0" applyProtection="0"/>
    <xf numFmtId="187" fontId="8" fillId="22" borderId="0" applyBorder="0" applyAlignment="0" applyProtection="0"/>
    <xf numFmtId="0" fontId="8" fillId="15" borderId="0" applyNumberFormat="0" applyBorder="0" applyAlignment="0" applyProtection="0"/>
    <xf numFmtId="188" fontId="8" fillId="15" borderId="0" applyBorder="0" applyAlignment="0" applyProtection="0"/>
    <xf numFmtId="188" fontId="46" fillId="15" borderId="0" applyBorder="0" applyAlignment="0" applyProtection="0"/>
    <xf numFmtId="188" fontId="8" fillId="15" borderId="0" applyBorder="0" applyAlignment="0" applyProtection="0"/>
    <xf numFmtId="188" fontId="46" fillId="15" borderId="0" applyBorder="0" applyAlignment="0" applyProtection="0"/>
    <xf numFmtId="188" fontId="8" fillId="15" borderId="0" applyBorder="0" applyAlignment="0" applyProtection="0"/>
    <xf numFmtId="0" fontId="150" fillId="25" borderId="0" applyNumberFormat="0" applyBorder="0" applyAlignment="0" applyProtection="0"/>
    <xf numFmtId="187" fontId="46" fillId="22" borderId="0" applyBorder="0" applyAlignment="0" applyProtection="0"/>
    <xf numFmtId="187" fontId="8" fillId="22" borderId="0" applyBorder="0" applyAlignment="0" applyProtection="0"/>
    <xf numFmtId="187" fontId="8" fillId="22" borderId="0" applyBorder="0" applyAlignment="0" applyProtection="0"/>
    <xf numFmtId="0" fontId="8" fillId="26" borderId="0" applyNumberFormat="0" applyBorder="0" applyAlignment="0" applyProtection="0"/>
    <xf numFmtId="0" fontId="8" fillId="21" borderId="0" applyNumberFormat="0" applyBorder="0" applyAlignment="0" applyProtection="0"/>
    <xf numFmtId="187" fontId="8" fillId="21" borderId="0" applyBorder="0" applyAlignment="0" applyProtection="0"/>
    <xf numFmtId="187" fontId="46" fillId="21" borderId="0" applyBorder="0" applyAlignment="0" applyProtection="0"/>
    <xf numFmtId="187" fontId="8" fillId="21" borderId="0" applyBorder="0" applyAlignment="0" applyProtection="0"/>
    <xf numFmtId="187" fontId="46" fillId="21" borderId="0" applyBorder="0" applyAlignment="0" applyProtection="0"/>
    <xf numFmtId="187" fontId="8" fillId="21" borderId="0" applyBorder="0" applyAlignment="0" applyProtection="0"/>
    <xf numFmtId="0" fontId="8" fillId="21" borderId="0" applyNumberFormat="0" applyBorder="0" applyAlignment="0" applyProtection="0"/>
    <xf numFmtId="188" fontId="8" fillId="21" borderId="0" applyBorder="0" applyAlignment="0" applyProtection="0"/>
    <xf numFmtId="188" fontId="46" fillId="21" borderId="0" applyBorder="0" applyAlignment="0" applyProtection="0"/>
    <xf numFmtId="188" fontId="8" fillId="21" borderId="0" applyBorder="0" applyAlignment="0" applyProtection="0"/>
    <xf numFmtId="188" fontId="46" fillId="21" borderId="0" applyBorder="0" applyAlignment="0" applyProtection="0"/>
    <xf numFmtId="188" fontId="8" fillId="21" borderId="0" applyBorder="0" applyAlignment="0" applyProtection="0"/>
    <xf numFmtId="0" fontId="150" fillId="6" borderId="0" applyNumberFormat="0" applyBorder="0" applyAlignment="0" applyProtection="0"/>
    <xf numFmtId="187" fontId="46" fillId="21" borderId="0" applyBorder="0" applyAlignment="0" applyProtection="0"/>
    <xf numFmtId="187" fontId="8" fillId="21" borderId="0" applyBorder="0" applyAlignment="0" applyProtection="0"/>
    <xf numFmtId="187" fontId="8" fillId="21" borderId="0" applyBorder="0" applyAlignment="0" applyProtection="0"/>
    <xf numFmtId="0" fontId="8" fillId="13" borderId="0" applyNumberFormat="0" applyBorder="0" applyAlignment="0" applyProtection="0"/>
    <xf numFmtId="0" fontId="8" fillId="27" borderId="0" applyNumberFormat="0" applyBorder="0" applyAlignment="0" applyProtection="0"/>
    <xf numFmtId="187" fontId="8" fillId="9" borderId="0" applyBorder="0" applyAlignment="0" applyProtection="0"/>
    <xf numFmtId="187" fontId="46" fillId="9" borderId="0" applyBorder="0" applyAlignment="0" applyProtection="0"/>
    <xf numFmtId="187" fontId="8" fillId="9" borderId="0" applyBorder="0" applyAlignment="0" applyProtection="0"/>
    <xf numFmtId="187" fontId="46" fillId="9" borderId="0" applyBorder="0" applyAlignment="0" applyProtection="0"/>
    <xf numFmtId="187" fontId="8" fillId="9" borderId="0" applyBorder="0" applyAlignment="0" applyProtection="0"/>
    <xf numFmtId="0" fontId="8" fillId="27" borderId="0" applyNumberFormat="0" applyBorder="0" applyAlignment="0" applyProtection="0"/>
    <xf numFmtId="188" fontId="8" fillId="27" borderId="0" applyBorder="0" applyAlignment="0" applyProtection="0"/>
    <xf numFmtId="188" fontId="46" fillId="27" borderId="0" applyBorder="0" applyAlignment="0" applyProtection="0"/>
    <xf numFmtId="188" fontId="8" fillId="27" borderId="0" applyBorder="0" applyAlignment="0" applyProtection="0"/>
    <xf numFmtId="188" fontId="46" fillId="27" borderId="0" applyBorder="0" applyAlignment="0" applyProtection="0"/>
    <xf numFmtId="188" fontId="8" fillId="27" borderId="0" applyBorder="0" applyAlignment="0" applyProtection="0"/>
    <xf numFmtId="0" fontId="150" fillId="19" borderId="0" applyNumberFormat="0" applyBorder="0" applyAlignment="0" applyProtection="0"/>
    <xf numFmtId="187" fontId="46" fillId="9" borderId="0" applyBorder="0" applyAlignment="0" applyProtection="0"/>
    <xf numFmtId="187" fontId="8" fillId="9" borderId="0" applyBorder="0" applyAlignment="0" applyProtection="0"/>
    <xf numFmtId="187" fontId="8" fillId="9" borderId="0" applyBorder="0" applyAlignment="0" applyProtection="0"/>
    <xf numFmtId="0" fontId="9" fillId="28" borderId="0" applyNumberFormat="0" applyBorder="0" applyAlignment="0" applyProtection="0"/>
    <xf numFmtId="0" fontId="9" fillId="29" borderId="0" applyNumberFormat="0" applyBorder="0" applyAlignment="0" applyProtection="0"/>
    <xf numFmtId="187" fontId="9" fillId="28" borderId="0" applyBorder="0" applyAlignment="0" applyProtection="0"/>
    <xf numFmtId="0" fontId="9" fillId="29" borderId="0" applyNumberFormat="0" applyBorder="0" applyAlignment="0" applyProtection="0"/>
    <xf numFmtId="188" fontId="9" fillId="29" borderId="0" applyBorder="0" applyAlignment="0" applyProtection="0"/>
    <xf numFmtId="0" fontId="151" fillId="30" borderId="0" applyNumberFormat="0" applyBorder="0" applyAlignment="0" applyProtection="0"/>
    <xf numFmtId="0" fontId="9" fillId="7" borderId="0" applyNumberFormat="0" applyBorder="0" applyAlignment="0" applyProtection="0"/>
    <xf numFmtId="0" fontId="9" fillId="23" borderId="0" applyNumberFormat="0" applyBorder="0" applyAlignment="0" applyProtection="0"/>
    <xf numFmtId="187" fontId="9" fillId="23" borderId="0" applyBorder="0" applyAlignment="0" applyProtection="0"/>
    <xf numFmtId="0" fontId="9" fillId="23" borderId="0" applyNumberFormat="0" applyBorder="0" applyAlignment="0" applyProtection="0"/>
    <xf numFmtId="188" fontId="9" fillId="23" borderId="0" applyBorder="0" applyAlignment="0" applyProtection="0"/>
    <xf numFmtId="0" fontId="151" fillId="10" borderId="0" applyNumberFormat="0" applyBorder="0" applyAlignment="0" applyProtection="0"/>
    <xf numFmtId="0" fontId="9" fillId="13" borderId="0" applyNumberFormat="0" applyBorder="0" applyAlignment="0" applyProtection="0"/>
    <xf numFmtId="0" fontId="9" fillId="24" borderId="0" applyNumberFormat="0" applyBorder="0" applyAlignment="0" applyProtection="0"/>
    <xf numFmtId="187" fontId="9" fillId="13" borderId="0" applyBorder="0" applyAlignment="0" applyProtection="0"/>
    <xf numFmtId="0" fontId="9" fillId="24" borderId="0" applyNumberFormat="0" applyBorder="0" applyAlignment="0" applyProtection="0"/>
    <xf numFmtId="188" fontId="9" fillId="24" borderId="0" applyBorder="0" applyAlignment="0" applyProtection="0"/>
    <xf numFmtId="0" fontId="151" fillId="14" borderId="0" applyNumberFormat="0" applyBorder="0" applyAlignment="0" applyProtection="0"/>
    <xf numFmtId="0" fontId="9" fillId="20" borderId="0" applyNumberFormat="0" applyBorder="0" applyAlignment="0" applyProtection="0"/>
    <xf numFmtId="0" fontId="9" fillId="31" borderId="0" applyNumberFormat="0" applyBorder="0" applyAlignment="0" applyProtection="0"/>
    <xf numFmtId="187" fontId="9" fillId="22" borderId="0" applyBorder="0" applyAlignment="0" applyProtection="0"/>
    <xf numFmtId="0" fontId="9" fillId="31" borderId="0" applyNumberFormat="0" applyBorder="0" applyAlignment="0" applyProtection="0"/>
    <xf numFmtId="188" fontId="9" fillId="31" borderId="0" applyBorder="0" applyAlignment="0" applyProtection="0"/>
    <xf numFmtId="0" fontId="151" fillId="3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7" fontId="9" fillId="28" borderId="0" applyBorder="0" applyAlignment="0" applyProtection="0"/>
    <xf numFmtId="0" fontId="9" fillId="28" borderId="0" applyNumberFormat="0" applyBorder="0" applyAlignment="0" applyProtection="0"/>
    <xf numFmtId="188" fontId="9" fillId="28" borderId="0" applyBorder="0" applyAlignment="0" applyProtection="0"/>
    <xf numFmtId="0" fontId="151" fillId="30" borderId="0" applyNumberFormat="0" applyBorder="0" applyAlignment="0" applyProtection="0"/>
    <xf numFmtId="0" fontId="9" fillId="7" borderId="0" applyNumberFormat="0" applyBorder="0" applyAlignment="0" applyProtection="0"/>
    <xf numFmtId="0" fontId="9" fillId="33" borderId="0" applyNumberFormat="0" applyBorder="0" applyAlignment="0" applyProtection="0"/>
    <xf numFmtId="187" fontId="9" fillId="9" borderId="0" applyBorder="0" applyAlignment="0" applyProtection="0"/>
    <xf numFmtId="0" fontId="9" fillId="33" borderId="0" applyNumberFormat="0" applyBorder="0" applyAlignment="0" applyProtection="0"/>
    <xf numFmtId="188" fontId="9" fillId="33" borderId="0" applyBorder="0" applyAlignment="0" applyProtection="0"/>
    <xf numFmtId="0" fontId="151" fillId="34" borderId="0" applyNumberFormat="0" applyBorder="0" applyAlignment="0" applyProtection="0"/>
    <xf numFmtId="0" fontId="10" fillId="12" borderId="0" applyNumberFormat="0" applyBorder="0" applyAlignment="0" applyProtection="0"/>
    <xf numFmtId="187" fontId="10" fillId="12" borderId="0" applyBorder="0" applyAlignment="0" applyProtection="0"/>
    <xf numFmtId="0" fontId="10" fillId="12" borderId="0" applyNumberFormat="0" applyBorder="0" applyAlignment="0" applyProtection="0"/>
    <xf numFmtId="188" fontId="10" fillId="12" borderId="0" applyBorder="0" applyAlignment="0" applyProtection="0"/>
    <xf numFmtId="0" fontId="152" fillId="14" borderId="0" applyNumberFormat="0" applyBorder="0" applyAlignment="0" applyProtection="0"/>
    <xf numFmtId="0" fontId="152" fillId="14" borderId="0" applyNumberFormat="0" applyBorder="0" applyAlignment="0" applyProtection="0"/>
    <xf numFmtId="0" fontId="11" fillId="5" borderId="1" applyNumberFormat="0" applyAlignment="0" applyProtection="0"/>
    <xf numFmtId="0" fontId="11" fillId="22" borderId="1" applyNumberFormat="0" applyAlignment="0" applyProtection="0"/>
    <xf numFmtId="187" fontId="11" fillId="4" borderId="1" applyAlignment="0" applyProtection="0"/>
    <xf numFmtId="187" fontId="11" fillId="4" borderId="1" applyAlignment="0" applyProtection="0"/>
    <xf numFmtId="0" fontId="11" fillId="22" borderId="1" applyNumberFormat="0" applyAlignment="0" applyProtection="0"/>
    <xf numFmtId="187" fontId="11" fillId="5" borderId="1" applyAlignment="0" applyProtection="0"/>
    <xf numFmtId="187" fontId="11" fillId="5" borderId="1" applyAlignment="0" applyProtection="0"/>
    <xf numFmtId="0" fontId="153" fillId="35" borderId="2" applyNumberFormat="0" applyAlignment="0" applyProtection="0"/>
    <xf numFmtId="188" fontId="11" fillId="22" borderId="1" applyAlignment="0" applyProtection="0"/>
    <xf numFmtId="188" fontId="11" fillId="22" borderId="1" applyAlignment="0" applyProtection="0"/>
    <xf numFmtId="188" fontId="11" fillId="22" borderId="1" applyAlignment="0" applyProtection="0"/>
    <xf numFmtId="0" fontId="12" fillId="36" borderId="3" applyNumberFormat="0" applyAlignment="0" applyProtection="0"/>
    <xf numFmtId="0" fontId="12" fillId="37" borderId="3" applyNumberFormat="0" applyAlignment="0" applyProtection="0"/>
    <xf numFmtId="187" fontId="12" fillId="37" borderId="3" applyAlignment="0" applyProtection="0"/>
    <xf numFmtId="187" fontId="12" fillId="37" borderId="3" applyAlignment="0" applyProtection="0"/>
    <xf numFmtId="187" fontId="143" fillId="37" borderId="3" applyAlignment="0" applyProtection="0"/>
    <xf numFmtId="0" fontId="12" fillId="37" borderId="3" applyNumberFormat="0" applyAlignment="0" applyProtection="0"/>
    <xf numFmtId="188" fontId="12" fillId="37" borderId="3" applyAlignment="0" applyProtection="0"/>
    <xf numFmtId="188" fontId="12" fillId="37" borderId="3" applyAlignment="0" applyProtection="0"/>
    <xf numFmtId="188" fontId="143" fillId="37" borderId="3" applyAlignment="0" applyProtection="0"/>
    <xf numFmtId="0" fontId="154" fillId="38" borderId="48" applyNumberFormat="0" applyAlignment="0" applyProtection="0"/>
    <xf numFmtId="0" fontId="13" fillId="0" borderId="4" applyNumberFormat="0" applyFill="0" applyAlignment="0" applyProtection="0"/>
    <xf numFmtId="0" fontId="13" fillId="0" borderId="4" applyNumberFormat="0" applyFill="0" applyAlignment="0" applyProtection="0"/>
    <xf numFmtId="187" fontId="13" fillId="0" borderId="4" applyFill="0" applyAlignment="0" applyProtection="0"/>
    <xf numFmtId="0" fontId="13" fillId="0" borderId="4" applyNumberFormat="0" applyFill="0" applyAlignment="0" applyProtection="0"/>
    <xf numFmtId="188" fontId="13" fillId="0" borderId="4" applyFill="0" applyAlignment="0" applyProtection="0"/>
    <xf numFmtId="0" fontId="155" fillId="0" borderId="49" applyNumberFormat="0" applyFill="0" applyAlignment="0" applyProtection="0"/>
    <xf numFmtId="165"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5" fontId="85"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5" fontId="85"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85" fillId="0" borderId="0" applyFont="0" applyFill="0" applyBorder="0" applyAlignment="0" applyProtection="0"/>
    <xf numFmtId="165"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5" fontId="85" fillId="0" borderId="0" applyFont="0" applyFill="0" applyBorder="0" applyAlignment="0" applyProtection="0"/>
    <xf numFmtId="165" fontId="6" fillId="0" borderId="0" applyFont="0" applyFill="0" applyBorder="0" applyAlignment="0" applyProtection="0"/>
    <xf numFmtId="165" fontId="85" fillId="0" borderId="0" applyFont="0" applyFill="0" applyBorder="0" applyAlignment="0" applyProtection="0"/>
    <xf numFmtId="165"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5" fontId="85" fillId="0" borderId="0" applyFont="0" applyFill="0" applyBorder="0" applyAlignment="0" applyProtection="0"/>
    <xf numFmtId="165"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5" fontId="85" fillId="0" borderId="0" applyFont="0" applyFill="0" applyBorder="0" applyAlignment="0" applyProtection="0"/>
    <xf numFmtId="165"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5" fontId="85" fillId="0" borderId="0" applyFont="0" applyFill="0" applyBorder="0" applyAlignment="0" applyProtection="0"/>
    <xf numFmtId="165" fontId="6" fillId="0" borderId="0" applyFont="0" applyFill="0" applyBorder="0" applyAlignment="0" applyProtection="0"/>
    <xf numFmtId="165" fontId="85" fillId="0" borderId="0" applyFont="0" applyFill="0" applyBorder="0" applyAlignment="0" applyProtection="0"/>
    <xf numFmtId="165"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5" fontId="85" fillId="0" borderId="0" applyFont="0" applyFill="0" applyBorder="0" applyAlignment="0" applyProtection="0"/>
    <xf numFmtId="165"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0" fontId="156" fillId="0" borderId="5" applyNumberFormat="0" applyFill="0" applyAlignment="0" applyProtection="0"/>
    <xf numFmtId="0" fontId="14" fillId="0" borderId="0" applyNumberFormat="0" applyFill="0" applyBorder="0" applyAlignment="0" applyProtection="0"/>
    <xf numFmtId="0" fontId="38" fillId="0" borderId="0" applyNumberFormat="0" applyFill="0" applyBorder="0" applyAlignment="0" applyProtection="0"/>
    <xf numFmtId="187" fontId="14" fillId="0" borderId="0" applyFill="0" applyBorder="0" applyAlignment="0" applyProtection="0"/>
    <xf numFmtId="0" fontId="38" fillId="0" borderId="0" applyNumberFormat="0" applyFill="0" applyBorder="0" applyAlignment="0" applyProtection="0"/>
    <xf numFmtId="188" fontId="38" fillId="0" borderId="0" applyFill="0" applyBorder="0" applyAlignment="0" applyProtection="0"/>
    <xf numFmtId="0" fontId="157" fillId="0" borderId="0" applyNumberFormat="0" applyFill="0" applyBorder="0" applyAlignment="0" applyProtection="0"/>
    <xf numFmtId="0" fontId="9" fillId="28" borderId="0" applyNumberFormat="0" applyBorder="0" applyAlignment="0" applyProtection="0"/>
    <xf numFmtId="0" fontId="9" fillId="39" borderId="0" applyNumberFormat="0" applyBorder="0" applyAlignment="0" applyProtection="0"/>
    <xf numFmtId="187" fontId="9" fillId="28" borderId="0" applyBorder="0" applyAlignment="0" applyProtection="0"/>
    <xf numFmtId="0" fontId="9" fillId="39" borderId="0" applyNumberFormat="0" applyBorder="0" applyAlignment="0" applyProtection="0"/>
    <xf numFmtId="188" fontId="9" fillId="39" borderId="0" applyBorder="0" applyAlignment="0" applyProtection="0"/>
    <xf numFmtId="0" fontId="151" fillId="40"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187" fontId="9" fillId="41" borderId="0" applyBorder="0" applyAlignment="0" applyProtection="0"/>
    <xf numFmtId="0" fontId="9" fillId="41" borderId="0" applyNumberFormat="0" applyBorder="0" applyAlignment="0" applyProtection="0"/>
    <xf numFmtId="188" fontId="9" fillId="41" borderId="0" applyBorder="0" applyAlignment="0" applyProtection="0"/>
    <xf numFmtId="0" fontId="151" fillId="10"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187" fontId="9" fillId="42" borderId="0" applyBorder="0" applyAlignment="0" applyProtection="0"/>
    <xf numFmtId="0" fontId="9" fillId="42" borderId="0" applyNumberFormat="0" applyBorder="0" applyAlignment="0" applyProtection="0"/>
    <xf numFmtId="188" fontId="9" fillId="42" borderId="0" applyBorder="0" applyAlignment="0" applyProtection="0"/>
    <xf numFmtId="0" fontId="151" fillId="43" borderId="0" applyNumberFormat="0" applyBorder="0" applyAlignment="0" applyProtection="0"/>
    <xf numFmtId="0" fontId="9" fillId="44" borderId="0" applyNumberFormat="0" applyBorder="0" applyAlignment="0" applyProtection="0"/>
    <xf numFmtId="0" fontId="9" fillId="31" borderId="0" applyNumberFormat="0" applyBorder="0" applyAlignment="0" applyProtection="0"/>
    <xf numFmtId="187" fontId="9" fillId="45" borderId="0" applyBorder="0" applyAlignment="0" applyProtection="0"/>
    <xf numFmtId="0" fontId="9" fillId="31" borderId="0" applyNumberFormat="0" applyBorder="0" applyAlignment="0" applyProtection="0"/>
    <xf numFmtId="188" fontId="9" fillId="31" borderId="0" applyBorder="0" applyAlignment="0" applyProtection="0"/>
    <xf numFmtId="0" fontId="151" fillId="4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7" fontId="9" fillId="28" borderId="0" applyBorder="0" applyAlignment="0" applyProtection="0"/>
    <xf numFmtId="0" fontId="9" fillId="28" borderId="0" applyNumberFormat="0" applyBorder="0" applyAlignment="0" applyProtection="0"/>
    <xf numFmtId="188" fontId="9" fillId="28" borderId="0" applyBorder="0" applyAlignment="0" applyProtection="0"/>
    <xf numFmtId="0" fontId="151" fillId="47"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187" fontId="9" fillId="49" borderId="0" applyBorder="0" applyAlignment="0" applyProtection="0"/>
    <xf numFmtId="0" fontId="9" fillId="49" borderId="0" applyNumberFormat="0" applyBorder="0" applyAlignment="0" applyProtection="0"/>
    <xf numFmtId="188" fontId="9" fillId="49" borderId="0" applyBorder="0" applyAlignment="0" applyProtection="0"/>
    <xf numFmtId="0" fontId="151" fillId="50" borderId="0" applyNumberFormat="0" applyBorder="0" applyAlignment="0" applyProtection="0"/>
    <xf numFmtId="0" fontId="15" fillId="13" borderId="1" applyNumberFormat="0" applyAlignment="0" applyProtection="0"/>
    <xf numFmtId="0" fontId="15" fillId="9" borderId="1" applyNumberFormat="0" applyAlignment="0" applyProtection="0"/>
    <xf numFmtId="187" fontId="15" fillId="9" borderId="1" applyAlignment="0" applyProtection="0"/>
    <xf numFmtId="187" fontId="15" fillId="9" borderId="1" applyAlignment="0" applyProtection="0"/>
    <xf numFmtId="0" fontId="15" fillId="9" borderId="1" applyNumberFormat="0" applyAlignment="0" applyProtection="0"/>
    <xf numFmtId="188" fontId="15" fillId="9" borderId="1" applyAlignment="0" applyProtection="0"/>
    <xf numFmtId="188" fontId="15" fillId="9" borderId="1" applyAlignment="0" applyProtection="0"/>
    <xf numFmtId="0" fontId="158" fillId="51" borderId="2" applyNumberFormat="0" applyAlignment="0" applyProtection="0"/>
    <xf numFmtId="0" fontId="46" fillId="0" borderId="0"/>
    <xf numFmtId="0" fontId="159" fillId="0" borderId="0" applyNumberFormat="0" applyFill="0" applyBorder="0" applyAlignment="0" applyProtection="0"/>
    <xf numFmtId="0" fontId="33" fillId="0" borderId="0" applyNumberFormat="0" applyFill="0" applyBorder="0" applyAlignment="0" applyProtection="0">
      <alignment vertical="top"/>
      <protection locked="0"/>
    </xf>
    <xf numFmtId="0" fontId="37" fillId="0" borderId="0" applyNumberFormat="0" applyFill="0" applyBorder="0" applyAlignment="0" applyProtection="0"/>
    <xf numFmtId="188" fontId="47" fillId="0" borderId="0" applyFill="0" applyBorder="0" applyAlignment="0" applyProtection="0"/>
    <xf numFmtId="188" fontId="47" fillId="0" borderId="0" applyFill="0" applyBorder="0" applyAlignment="0" applyProtection="0"/>
    <xf numFmtId="188" fontId="47" fillId="0" borderId="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1" fillId="0" borderId="0" applyNumberFormat="0" applyFill="0" applyBorder="0" applyAlignment="0" applyProtection="0">
      <alignment vertical="top"/>
      <protection locked="0"/>
    </xf>
    <xf numFmtId="0" fontId="161" fillId="0" borderId="0" applyNumberFormat="0" applyFill="0" applyBorder="0" applyAlignment="0" applyProtection="0"/>
    <xf numFmtId="0" fontId="16" fillId="52" borderId="0" applyNumberFormat="0" applyBorder="0" applyAlignment="0" applyProtection="0"/>
    <xf numFmtId="0" fontId="16" fillId="8" borderId="0" applyNumberFormat="0" applyBorder="0" applyAlignment="0" applyProtection="0"/>
    <xf numFmtId="187" fontId="16" fillId="8" borderId="0" applyBorder="0" applyAlignment="0" applyProtection="0"/>
    <xf numFmtId="0" fontId="16" fillId="8" borderId="0" applyNumberFormat="0" applyBorder="0" applyAlignment="0" applyProtection="0"/>
    <xf numFmtId="188" fontId="16" fillId="8" borderId="0" applyBorder="0" applyAlignment="0" applyProtection="0"/>
    <xf numFmtId="0" fontId="162" fillId="55" borderId="0" applyNumberFormat="0" applyBorder="0" applyAlignment="0" applyProtection="0"/>
    <xf numFmtId="178" fontId="32" fillId="0" borderId="0" applyFill="0" applyBorder="0" applyAlignment="0" applyProtection="0"/>
    <xf numFmtId="177" fontId="32" fillId="0" borderId="0" applyFill="0" applyBorder="0" applyAlignment="0" applyProtection="0"/>
    <xf numFmtId="170" fontId="8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6" fillId="0" borderId="0" applyFont="0" applyFill="0" applyBorder="0" applyAlignment="0" applyProtection="0"/>
    <xf numFmtId="170" fontId="85" fillId="0" borderId="0" applyFont="0" applyFill="0" applyBorder="0" applyAlignment="0" applyProtection="0"/>
    <xf numFmtId="170" fontId="6" fillId="0" borderId="0" applyFont="0" applyFill="0" applyBorder="0" applyAlignment="0" applyProtection="0"/>
    <xf numFmtId="186" fontId="7" fillId="0" borderId="0" applyFont="0" applyFill="0" applyBorder="0" applyAlignment="0" applyProtection="0"/>
    <xf numFmtId="177" fontId="32" fillId="0" borderId="0" applyFill="0" applyBorder="0" applyAlignment="0" applyProtection="0"/>
    <xf numFmtId="167" fontId="7" fillId="0" borderId="0" applyFont="0" applyFill="0" applyBorder="0" applyAlignment="0" applyProtection="0"/>
    <xf numFmtId="164" fontId="85" fillId="0" borderId="0" applyFont="0" applyFill="0" applyBorder="0" applyAlignment="0" applyProtection="0"/>
    <xf numFmtId="164" fontId="6" fillId="0" borderId="0" applyFont="0" applyFill="0" applyBorder="0" applyAlignment="0" applyProtection="0"/>
    <xf numFmtId="169" fontId="85" fillId="0" borderId="0" applyFont="0" applyFill="0" applyBorder="0" applyAlignment="0" applyProtection="0"/>
    <xf numFmtId="169" fontId="6" fillId="0" borderId="0" applyFont="0" applyFill="0" applyBorder="0" applyAlignment="0" applyProtection="0"/>
    <xf numFmtId="166" fontId="85" fillId="0" borderId="0" applyFont="0" applyFill="0" applyBorder="0" applyAlignment="0" applyProtection="0"/>
    <xf numFmtId="166" fontId="6"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82" fontId="19" fillId="0" borderId="0" applyFont="0" applyFill="0" applyBorder="0" applyAlignment="0" applyProtection="0"/>
    <xf numFmtId="0"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9" fontId="7" fillId="0" borderId="0" applyFont="0" applyFill="0" applyBorder="0" applyAlignment="0" applyProtection="0"/>
    <xf numFmtId="169" fontId="8" fillId="0" borderId="0" applyFont="0" applyFill="0" applyBorder="0" applyAlignment="0" applyProtection="0"/>
    <xf numFmtId="169" fontId="7" fillId="0" borderId="0" applyFont="0" applyFill="0" applyBorder="0" applyAlignment="0" applyProtection="0"/>
    <xf numFmtId="182"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6" fontId="85" fillId="0" borderId="0" applyFont="0" applyFill="0" applyBorder="0" applyAlignment="0" applyProtection="0"/>
    <xf numFmtId="166" fontId="6" fillId="0" borderId="0" applyFont="0" applyFill="0" applyBorder="0" applyAlignment="0" applyProtection="0"/>
    <xf numFmtId="166" fontId="85" fillId="0" borderId="0" applyFont="0" applyFill="0" applyBorder="0" applyAlignment="0" applyProtection="0"/>
    <xf numFmtId="166" fontId="6" fillId="0" borderId="0" applyFont="0" applyFill="0" applyBorder="0" applyAlignment="0" applyProtection="0"/>
    <xf numFmtId="166" fontId="85" fillId="0" borderId="0" applyFont="0" applyFill="0" applyBorder="0" applyAlignment="0" applyProtection="0"/>
    <xf numFmtId="166" fontId="6" fillId="0" borderId="0" applyFont="0" applyFill="0" applyBorder="0" applyAlignment="0" applyProtection="0"/>
    <xf numFmtId="166" fontId="85" fillId="0" borderId="0" applyFont="0" applyFill="0" applyBorder="0" applyAlignment="0" applyProtection="0"/>
    <xf numFmtId="166" fontId="6" fillId="0" borderId="0" applyFont="0" applyFill="0" applyBorder="0" applyAlignment="0" applyProtection="0"/>
    <xf numFmtId="169" fontId="8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9" fontId="6" fillId="0" borderId="0" applyFont="0" applyFill="0" applyBorder="0" applyAlignment="0" applyProtection="0"/>
    <xf numFmtId="169" fontId="85" fillId="0" borderId="0" applyFont="0" applyFill="0" applyBorder="0" applyAlignment="0" applyProtection="0"/>
    <xf numFmtId="169" fontId="6" fillId="0" borderId="0" applyFont="0" applyFill="0" applyBorder="0" applyAlignment="0" applyProtection="0"/>
    <xf numFmtId="169" fontId="85" fillId="0" borderId="0" applyFont="0" applyFill="0" applyBorder="0" applyAlignment="0" applyProtection="0"/>
    <xf numFmtId="169" fontId="6" fillId="0" borderId="0" applyFont="0" applyFill="0" applyBorder="0" applyAlignment="0" applyProtection="0"/>
    <xf numFmtId="169" fontId="85" fillId="0" borderId="0" applyFont="0" applyFill="0" applyBorder="0" applyAlignment="0" applyProtection="0"/>
    <xf numFmtId="169" fontId="6" fillId="0" borderId="0" applyFont="0" applyFill="0" applyBorder="0" applyAlignment="0" applyProtection="0"/>
    <xf numFmtId="169" fontId="85" fillId="0" borderId="0" applyFont="0" applyFill="0" applyBorder="0" applyAlignment="0" applyProtection="0"/>
    <xf numFmtId="169" fontId="6" fillId="0" borderId="0" applyFont="0" applyFill="0" applyBorder="0" applyAlignment="0" applyProtection="0"/>
    <xf numFmtId="169" fontId="85" fillId="0" borderId="0" applyFont="0" applyFill="0" applyBorder="0" applyAlignment="0" applyProtection="0"/>
    <xf numFmtId="169" fontId="6" fillId="0" borderId="0" applyFont="0" applyFill="0" applyBorder="0" applyAlignment="0" applyProtection="0"/>
    <xf numFmtId="169" fontId="85" fillId="0" borderId="0" applyFont="0" applyFill="0" applyBorder="0" applyAlignment="0" applyProtection="0"/>
    <xf numFmtId="169" fontId="6" fillId="0" borderId="0" applyFont="0" applyFill="0" applyBorder="0" applyAlignment="0" applyProtection="0"/>
    <xf numFmtId="0" fontId="17" fillId="13" borderId="0" applyNumberFormat="0" applyBorder="0" applyAlignment="0" applyProtection="0"/>
    <xf numFmtId="0" fontId="17" fillId="13" borderId="0" applyNumberFormat="0" applyBorder="0" applyAlignment="0" applyProtection="0"/>
    <xf numFmtId="187" fontId="17" fillId="13" borderId="0" applyBorder="0" applyAlignment="0" applyProtection="0"/>
    <xf numFmtId="0" fontId="17" fillId="13" borderId="0" applyNumberFormat="0" applyBorder="0" applyAlignment="0" applyProtection="0"/>
    <xf numFmtId="188" fontId="17" fillId="13" borderId="0" applyBorder="0" applyAlignment="0" applyProtection="0"/>
    <xf numFmtId="0" fontId="163" fillId="56" borderId="0" applyNumberFormat="0" applyBorder="0" applyAlignment="0" applyProtection="0"/>
    <xf numFmtId="0" fontId="18" fillId="0" borderId="0"/>
    <xf numFmtId="0" fontId="51" fillId="0" borderId="0"/>
    <xf numFmtId="0" fontId="150" fillId="0" borderId="0"/>
    <xf numFmtId="0" fontId="150" fillId="0" borderId="0"/>
    <xf numFmtId="0" fontId="150" fillId="0" borderId="0"/>
    <xf numFmtId="0" fontId="145" fillId="0" borderId="0"/>
    <xf numFmtId="0" fontId="6" fillId="0" borderId="0"/>
    <xf numFmtId="0" fontId="150" fillId="0" borderId="0"/>
    <xf numFmtId="0" fontId="150" fillId="0" borderId="0"/>
    <xf numFmtId="0" fontId="50" fillId="0" borderId="0"/>
    <xf numFmtId="0" fontId="7" fillId="0" borderId="0"/>
    <xf numFmtId="0" fontId="7" fillId="0" borderId="0"/>
    <xf numFmtId="0" fontId="150" fillId="0" borderId="0"/>
    <xf numFmtId="0" fontId="53" fillId="0" borderId="0">
      <alignment wrapText="1"/>
    </xf>
    <xf numFmtId="0" fontId="7" fillId="0" borderId="0">
      <alignment wrapText="1"/>
    </xf>
    <xf numFmtId="0" fontId="54" fillId="0" borderId="0">
      <alignment wrapText="1"/>
    </xf>
    <xf numFmtId="0" fontId="7" fillId="0" borderId="0"/>
    <xf numFmtId="0" fontId="7" fillId="0" borderId="0">
      <alignment wrapText="1"/>
    </xf>
    <xf numFmtId="0" fontId="56" fillId="0" borderId="0"/>
    <xf numFmtId="0" fontId="7" fillId="0" borderId="0"/>
    <xf numFmtId="0" fontId="57" fillId="0" borderId="0">
      <alignment wrapText="1"/>
    </xf>
    <xf numFmtId="0" fontId="150" fillId="0" borderId="0"/>
    <xf numFmtId="0" fontId="7" fillId="0" borderId="0">
      <alignment wrapText="1"/>
    </xf>
    <xf numFmtId="0" fontId="19" fillId="0" borderId="0"/>
    <xf numFmtId="0" fontId="7" fillId="0" borderId="0"/>
    <xf numFmtId="0" fontId="150" fillId="0" borderId="0"/>
    <xf numFmtId="0" fontId="150" fillId="0" borderId="0"/>
    <xf numFmtId="0" fontId="7" fillId="0" borderId="0">
      <alignment wrapText="1"/>
    </xf>
    <xf numFmtId="0" fontId="7" fillId="0" borderId="0">
      <alignment wrapText="1"/>
    </xf>
    <xf numFmtId="0" fontId="7" fillId="0" borderId="0"/>
    <xf numFmtId="0" fontId="7" fillId="0" borderId="0"/>
    <xf numFmtId="0" fontId="164" fillId="0" borderId="0"/>
    <xf numFmtId="0" fontId="51" fillId="0" borderId="0"/>
    <xf numFmtId="0" fontId="51" fillId="0" borderId="0"/>
    <xf numFmtId="187" fontId="48" fillId="0" borderId="0"/>
    <xf numFmtId="0" fontId="7" fillId="0" borderId="0"/>
    <xf numFmtId="0" fontId="165" fillId="0" borderId="0"/>
    <xf numFmtId="0" fontId="8" fillId="0" borderId="0"/>
    <xf numFmtId="0" fontId="8" fillId="0" borderId="0"/>
    <xf numFmtId="0" fontId="26" fillId="0" borderId="0"/>
    <xf numFmtId="0" fontId="58" fillId="0" borderId="0">
      <alignment wrapText="1"/>
    </xf>
    <xf numFmtId="0" fontId="7" fillId="0" borderId="0"/>
    <xf numFmtId="0" fontId="7" fillId="0" borderId="0">
      <alignment wrapText="1"/>
    </xf>
    <xf numFmtId="0" fontId="59" fillId="0" borderId="0"/>
    <xf numFmtId="0" fontId="7" fillId="0" borderId="0"/>
    <xf numFmtId="0" fontId="62" fillId="0" borderId="0"/>
    <xf numFmtId="0" fontId="7" fillId="0" borderId="0"/>
    <xf numFmtId="0" fontId="166" fillId="0" borderId="0"/>
    <xf numFmtId="0" fontId="67" fillId="0" borderId="0"/>
    <xf numFmtId="0" fontId="7" fillId="0" borderId="0"/>
    <xf numFmtId="0" fontId="80" fillId="0" borderId="0"/>
    <xf numFmtId="0" fontId="7" fillId="0" borderId="0"/>
    <xf numFmtId="0" fontId="82" fillId="0" borderId="0"/>
    <xf numFmtId="0" fontId="7" fillId="0" borderId="0"/>
    <xf numFmtId="0" fontId="167" fillId="0" borderId="0"/>
    <xf numFmtId="0" fontId="19" fillId="0" borderId="0"/>
    <xf numFmtId="0" fontId="7" fillId="0" borderId="0"/>
    <xf numFmtId="187" fontId="48" fillId="0" borderId="0"/>
    <xf numFmtId="0" fontId="7" fillId="0" borderId="0"/>
    <xf numFmtId="0" fontId="150" fillId="0" borderId="0"/>
    <xf numFmtId="0" fontId="150" fillId="0" borderId="0"/>
    <xf numFmtId="0" fontId="7" fillId="0" borderId="0"/>
    <xf numFmtId="0" fontId="164" fillId="0" borderId="0"/>
    <xf numFmtId="0" fontId="168" fillId="0" borderId="0"/>
    <xf numFmtId="0" fontId="168" fillId="0" borderId="0"/>
    <xf numFmtId="0" fontId="19" fillId="0" borderId="0"/>
    <xf numFmtId="0" fontId="150" fillId="0" borderId="0"/>
    <xf numFmtId="0" fontId="150" fillId="0" borderId="0"/>
    <xf numFmtId="0" fontId="150" fillId="0" borderId="0"/>
    <xf numFmtId="0" fontId="7" fillId="0" borderId="0"/>
    <xf numFmtId="0" fontId="8"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48"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48"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9" fillId="0" borderId="0"/>
    <xf numFmtId="0" fontId="150" fillId="0" borderId="0"/>
    <xf numFmtId="0" fontId="7"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187" fontId="48"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9" fillId="0" borderId="0"/>
    <xf numFmtId="188" fontId="48" fillId="0" borderId="0"/>
    <xf numFmtId="0" fontId="7" fillId="0" borderId="0"/>
    <xf numFmtId="0" fontId="19" fillId="0" borderId="0"/>
    <xf numFmtId="0" fontId="7" fillId="0" borderId="0"/>
    <xf numFmtId="187" fontId="48" fillId="0" borderId="0"/>
    <xf numFmtId="0" fontId="19" fillId="0" borderId="0"/>
    <xf numFmtId="0" fontId="7" fillId="0" borderId="0"/>
    <xf numFmtId="188" fontId="48" fillId="0" borderId="0"/>
    <xf numFmtId="0" fontId="150" fillId="0" borderId="0"/>
    <xf numFmtId="0" fontId="32" fillId="0" borderId="0"/>
    <xf numFmtId="0" fontId="7" fillId="0" borderId="0"/>
    <xf numFmtId="0" fontId="26" fillId="0" borderId="0"/>
    <xf numFmtId="0" fontId="32" fillId="11" borderId="6" applyNumberFormat="0" applyAlignment="0" applyProtection="0"/>
    <xf numFmtId="0" fontId="8" fillId="4" borderId="6" applyNumberFormat="0" applyAlignment="0" applyProtection="0"/>
    <xf numFmtId="187" fontId="48" fillId="13" borderId="6" applyAlignment="0" applyProtection="0"/>
    <xf numFmtId="187" fontId="48" fillId="13" borderId="6" applyAlignment="0" applyProtection="0"/>
    <xf numFmtId="0" fontId="8" fillId="4" borderId="6" applyNumberFormat="0" applyAlignment="0" applyProtection="0"/>
    <xf numFmtId="187" fontId="48" fillId="4" borderId="6" applyAlignment="0" applyProtection="0"/>
    <xf numFmtId="187" fontId="48" fillId="4" borderId="6" applyAlignment="0" applyProtection="0"/>
    <xf numFmtId="0" fontId="85" fillId="57" borderId="7" applyNumberFormat="0" applyFont="0" applyAlignment="0" applyProtection="0"/>
    <xf numFmtId="188" fontId="48" fillId="4" borderId="6" applyAlignment="0" applyProtection="0"/>
    <xf numFmtId="188" fontId="48" fillId="4" borderId="6" applyAlignment="0" applyProtection="0"/>
    <xf numFmtId="188" fontId="48" fillId="4" borderId="6" applyAlignment="0" applyProtection="0"/>
    <xf numFmtId="0" fontId="6" fillId="57" borderId="7" applyNumberFormat="0" applyFont="0" applyAlignment="0" applyProtection="0"/>
    <xf numFmtId="9" fontId="88" fillId="0" borderId="0" applyFont="0" applyFill="0" applyBorder="0" applyAlignment="0" applyProtection="0"/>
    <xf numFmtId="9" fontId="85" fillId="0" borderId="0" applyFont="0" applyFill="0" applyBorder="0" applyAlignment="0" applyProtection="0"/>
    <xf numFmtId="9" fontId="6" fillId="0" borderId="0" applyFont="0" applyFill="0" applyBorder="0" applyAlignment="0" applyProtection="0"/>
    <xf numFmtId="9" fontId="32" fillId="0" borderId="0" applyFill="0" applyBorder="0" applyAlignment="0" applyProtection="0"/>
    <xf numFmtId="9" fontId="85" fillId="0" borderId="0" applyFont="0" applyFill="0" applyBorder="0" applyAlignment="0" applyProtection="0"/>
    <xf numFmtId="9" fontId="32" fillId="0" borderId="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85"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85"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19" fillId="0" borderId="0" applyFont="0" applyFill="0" applyBorder="0" applyAlignment="0" applyProtection="0"/>
    <xf numFmtId="9" fontId="85" fillId="0" borderId="0" applyFont="0" applyFill="0" applyBorder="0" applyAlignment="0" applyProtection="0"/>
    <xf numFmtId="9" fontId="6" fillId="0" borderId="0" applyFont="0" applyFill="0" applyBorder="0" applyAlignment="0" applyProtection="0"/>
    <xf numFmtId="9" fontId="85"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85" fillId="0" borderId="0" applyFont="0" applyFill="0" applyBorder="0" applyAlignment="0" applyProtection="0"/>
    <xf numFmtId="9" fontId="6" fillId="0" borderId="0" applyFont="0" applyFill="0" applyBorder="0" applyAlignment="0" applyProtection="0"/>
    <xf numFmtId="9" fontId="85"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0" fontId="20" fillId="5" borderId="8" applyNumberFormat="0" applyAlignment="0" applyProtection="0"/>
    <xf numFmtId="0" fontId="20" fillId="22" borderId="8" applyNumberFormat="0" applyAlignment="0" applyProtection="0"/>
    <xf numFmtId="187" fontId="20" fillId="4" borderId="8" applyAlignment="0" applyProtection="0"/>
    <xf numFmtId="187" fontId="20" fillId="4" borderId="8" applyAlignment="0" applyProtection="0"/>
    <xf numFmtId="0" fontId="20" fillId="22" borderId="8" applyNumberFormat="0" applyAlignment="0" applyProtection="0"/>
    <xf numFmtId="187" fontId="20" fillId="5" borderId="8" applyAlignment="0" applyProtection="0"/>
    <xf numFmtId="187" fontId="20" fillId="5" borderId="8" applyAlignment="0" applyProtection="0"/>
    <xf numFmtId="0" fontId="169" fillId="35" borderId="50" applyNumberFormat="0" applyAlignment="0" applyProtection="0"/>
    <xf numFmtId="188" fontId="20" fillId="22" borderId="8" applyAlignment="0" applyProtection="0"/>
    <xf numFmtId="188" fontId="20" fillId="22" borderId="8" applyAlignment="0" applyProtection="0"/>
    <xf numFmtId="188" fontId="20" fillId="22" borderId="8" applyAlignment="0" applyProtection="0"/>
    <xf numFmtId="197" fontId="7" fillId="0" borderId="0" applyFill="0" applyBorder="0" applyProtection="0">
      <alignment horizontal="right" vertical="center" wrapText="1"/>
    </xf>
    <xf numFmtId="0" fontId="21" fillId="0" borderId="0" applyNumberFormat="0" applyFill="0" applyBorder="0" applyAlignment="0" applyProtection="0"/>
    <xf numFmtId="0" fontId="21" fillId="0" borderId="0" applyNumberFormat="0" applyFill="0" applyBorder="0" applyAlignment="0" applyProtection="0"/>
    <xf numFmtId="187" fontId="21" fillId="0" borderId="0" applyFill="0" applyBorder="0" applyAlignment="0" applyProtection="0"/>
    <xf numFmtId="0" fontId="21" fillId="0" borderId="0" applyNumberFormat="0" applyFill="0" applyBorder="0" applyAlignment="0" applyProtection="0"/>
    <xf numFmtId="188" fontId="21" fillId="0" borderId="0" applyFill="0" applyBorder="0" applyAlignment="0" applyProtection="0"/>
    <xf numFmtId="0" fontId="17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87" fontId="22" fillId="0" borderId="0" applyFill="0" applyBorder="0" applyAlignment="0" applyProtection="0"/>
    <xf numFmtId="0" fontId="22" fillId="0" borderId="0" applyNumberFormat="0" applyFill="0" applyBorder="0" applyAlignment="0" applyProtection="0"/>
    <xf numFmtId="188" fontId="22" fillId="0" borderId="0" applyFill="0" applyBorder="0" applyAlignment="0" applyProtection="0"/>
    <xf numFmtId="0" fontId="89" fillId="0" borderId="0" applyNumberFormat="0" applyFill="0" applyBorder="0" applyAlignment="0" applyProtection="0"/>
    <xf numFmtId="0" fontId="23" fillId="0" borderId="0" applyNumberFormat="0" applyFill="0" applyBorder="0" applyAlignment="0" applyProtection="0"/>
    <xf numFmtId="0" fontId="40" fillId="0" borderId="9" applyNumberFormat="0" applyFill="0" applyAlignment="0" applyProtection="0"/>
    <xf numFmtId="187" fontId="49" fillId="0" borderId="10" applyFill="0" applyAlignment="0" applyProtection="0"/>
    <xf numFmtId="0" fontId="40" fillId="0" borderId="9" applyNumberFormat="0" applyFill="0" applyAlignment="0" applyProtection="0"/>
    <xf numFmtId="188" fontId="40" fillId="0" borderId="9" applyFill="0" applyAlignment="0" applyProtection="0"/>
    <xf numFmtId="0" fontId="156" fillId="0" borderId="5" applyNumberFormat="0" applyFill="0" applyAlignment="0" applyProtection="0"/>
    <xf numFmtId="0" fontId="24" fillId="0" borderId="11" applyNumberFormat="0" applyFill="0" applyAlignment="0" applyProtection="0"/>
    <xf numFmtId="0" fontId="41" fillId="0" borderId="11" applyNumberFormat="0" applyFill="0" applyAlignment="0" applyProtection="0"/>
    <xf numFmtId="187" fontId="24" fillId="0" borderId="11" applyFill="0" applyAlignment="0" applyProtection="0"/>
    <xf numFmtId="0" fontId="41" fillId="0" borderId="11" applyNumberFormat="0" applyFill="0" applyAlignment="0" applyProtection="0"/>
    <xf numFmtId="188" fontId="41" fillId="0" borderId="11" applyFill="0" applyAlignment="0" applyProtection="0"/>
    <xf numFmtId="0" fontId="171" fillId="0" borderId="12" applyNumberFormat="0" applyFill="0" applyAlignment="0" applyProtection="0"/>
    <xf numFmtId="0" fontId="14" fillId="0" borderId="13" applyNumberFormat="0" applyFill="0" applyAlignment="0" applyProtection="0"/>
    <xf numFmtId="0" fontId="38" fillId="0" borderId="14" applyNumberFormat="0" applyFill="0" applyAlignment="0" applyProtection="0"/>
    <xf numFmtId="187" fontId="14" fillId="0" borderId="13" applyFill="0" applyAlignment="0" applyProtection="0"/>
    <xf numFmtId="0" fontId="38" fillId="0" borderId="14" applyNumberFormat="0" applyFill="0" applyAlignment="0" applyProtection="0"/>
    <xf numFmtId="188" fontId="38" fillId="0" borderId="14" applyFill="0" applyAlignment="0" applyProtection="0"/>
    <xf numFmtId="0" fontId="157" fillId="0" borderId="15" applyNumberFormat="0" applyFill="0" applyAlignment="0" applyProtection="0"/>
    <xf numFmtId="0" fontId="39" fillId="0" borderId="0" applyNumberFormat="0" applyFill="0" applyBorder="0" applyAlignment="0" applyProtection="0"/>
    <xf numFmtId="187" fontId="23" fillId="0" borderId="0" applyFill="0" applyBorder="0" applyAlignment="0" applyProtection="0"/>
    <xf numFmtId="0" fontId="39" fillId="0" borderId="0" applyNumberFormat="0" applyFill="0" applyBorder="0" applyAlignment="0" applyProtection="0"/>
    <xf numFmtId="188" fontId="39" fillId="0" borderId="0" applyFill="0" applyBorder="0" applyAlignment="0" applyProtection="0"/>
    <xf numFmtId="0" fontId="172" fillId="0" borderId="0" applyNumberFormat="0" applyFill="0" applyBorder="0" applyAlignment="0" applyProtection="0"/>
    <xf numFmtId="0" fontId="25" fillId="0" borderId="16" applyNumberFormat="0" applyFill="0" applyAlignment="0" applyProtection="0"/>
    <xf numFmtId="0" fontId="25" fillId="0" borderId="17" applyNumberFormat="0" applyFill="0" applyAlignment="0" applyProtection="0"/>
    <xf numFmtId="187" fontId="25" fillId="0" borderId="16" applyFill="0" applyAlignment="0" applyProtection="0"/>
    <xf numFmtId="187" fontId="25" fillId="0" borderId="16" applyFill="0" applyAlignment="0" applyProtection="0"/>
    <xf numFmtId="187" fontId="144" fillId="0" borderId="16" applyFill="0" applyAlignment="0" applyProtection="0"/>
    <xf numFmtId="187" fontId="144" fillId="0" borderId="16" applyFill="0" applyAlignment="0" applyProtection="0"/>
    <xf numFmtId="0" fontId="25" fillId="0" borderId="17" applyNumberFormat="0" applyFill="0" applyAlignment="0" applyProtection="0"/>
    <xf numFmtId="188" fontId="25" fillId="0" borderId="17" applyFill="0" applyAlignment="0" applyProtection="0"/>
    <xf numFmtId="188" fontId="25" fillId="0" borderId="17" applyFill="0" applyAlignment="0" applyProtection="0"/>
    <xf numFmtId="188" fontId="144" fillId="0" borderId="17" applyFill="0" applyAlignment="0" applyProtection="0"/>
    <xf numFmtId="188" fontId="144" fillId="0" borderId="17" applyFill="0" applyAlignment="0" applyProtection="0"/>
    <xf numFmtId="0" fontId="173" fillId="0" borderId="18" applyNumberFormat="0" applyFill="0" applyAlignment="0" applyProtection="0"/>
    <xf numFmtId="0" fontId="5" fillId="0" borderId="0"/>
    <xf numFmtId="0" fontId="185" fillId="0" borderId="0"/>
    <xf numFmtId="0" fontId="4" fillId="0" borderId="0"/>
    <xf numFmtId="0" fontId="205" fillId="0" borderId="0"/>
    <xf numFmtId="0" fontId="3" fillId="0" borderId="0"/>
    <xf numFmtId="0" fontId="2" fillId="0" borderId="0"/>
    <xf numFmtId="0" fontId="1" fillId="0" borderId="0"/>
    <xf numFmtId="0" fontId="17" fillId="51" borderId="0" applyNumberFormat="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1352">
    <xf numFmtId="0" fontId="0" fillId="0" borderId="0" xfId="0"/>
    <xf numFmtId="0" fontId="29" fillId="0" borderId="0" xfId="0" applyFont="1"/>
    <xf numFmtId="0" fontId="29" fillId="0" borderId="0" xfId="0" applyFont="1" applyBorder="1"/>
    <xf numFmtId="0" fontId="29" fillId="0" borderId="0" xfId="0" applyFont="1" applyAlignment="1" applyProtection="1">
      <alignment horizontal="right"/>
    </xf>
    <xf numFmtId="0" fontId="30" fillId="0" borderId="0" xfId="0" applyFont="1"/>
    <xf numFmtId="3" fontId="30" fillId="0" borderId="0" xfId="0" applyNumberFormat="1" applyFont="1"/>
    <xf numFmtId="3" fontId="30" fillId="0" borderId="0" xfId="0" applyNumberFormat="1" applyFont="1" applyBorder="1"/>
    <xf numFmtId="0" fontId="30" fillId="0" borderId="0" xfId="0" applyFont="1" applyBorder="1"/>
    <xf numFmtId="0" fontId="29" fillId="0" borderId="0" xfId="0" applyFont="1" applyBorder="1" applyAlignment="1">
      <alignment horizontal="center"/>
    </xf>
    <xf numFmtId="0" fontId="29" fillId="0" borderId="0" xfId="0" applyFont="1" applyAlignment="1">
      <alignment horizontal="center"/>
    </xf>
    <xf numFmtId="173" fontId="29" fillId="0" borderId="0" xfId="0" applyNumberFormat="1" applyFont="1" applyBorder="1"/>
    <xf numFmtId="0" fontId="29" fillId="0" borderId="0" xfId="0" applyFont="1" applyBorder="1" applyAlignment="1" applyProtection="1">
      <alignment horizontal="left"/>
    </xf>
    <xf numFmtId="2" fontId="27" fillId="0" borderId="0" xfId="0" applyNumberFormat="1" applyFont="1"/>
    <xf numFmtId="0" fontId="19" fillId="0" borderId="0" xfId="0" applyFont="1" applyAlignment="1">
      <alignment vertical="center"/>
    </xf>
    <xf numFmtId="0" fontId="29" fillId="0" borderId="0" xfId="0" applyFont="1" applyBorder="1" applyAlignment="1"/>
    <xf numFmtId="4" fontId="29" fillId="0" borderId="0" xfId="0" applyNumberFormat="1" applyFont="1"/>
    <xf numFmtId="0" fontId="29" fillId="0" borderId="0" xfId="0" applyFont="1" applyAlignment="1"/>
    <xf numFmtId="37" fontId="29" fillId="0" borderId="0" xfId="0" applyNumberFormat="1" applyFont="1"/>
    <xf numFmtId="9" fontId="32" fillId="0" borderId="0" xfId="1900"/>
    <xf numFmtId="3" fontId="29" fillId="0" borderId="0" xfId="0" applyNumberFormat="1" applyFont="1" applyBorder="1" applyAlignment="1"/>
    <xf numFmtId="9" fontId="27" fillId="0" borderId="0" xfId="1900" applyFont="1"/>
    <xf numFmtId="0" fontId="19" fillId="0" borderId="0" xfId="0" applyFont="1"/>
    <xf numFmtId="0" fontId="19" fillId="0" borderId="0" xfId="0" applyFont="1" applyAlignment="1"/>
    <xf numFmtId="0" fontId="34" fillId="0" borderId="0" xfId="0" applyFont="1"/>
    <xf numFmtId="0" fontId="35" fillId="0" borderId="0" xfId="0" applyFont="1"/>
    <xf numFmtId="0" fontId="34" fillId="0" borderId="0" xfId="0" applyFont="1" applyBorder="1" applyAlignment="1">
      <alignment horizontal="center"/>
    </xf>
    <xf numFmtId="0" fontId="34" fillId="0" borderId="0" xfId="0" applyFont="1" applyAlignment="1"/>
    <xf numFmtId="0" fontId="28" fillId="0" borderId="0" xfId="0" applyFont="1"/>
    <xf numFmtId="0" fontId="34" fillId="0" borderId="0" xfId="0" applyFont="1" applyAlignment="1">
      <alignment horizontal="center"/>
    </xf>
    <xf numFmtId="0" fontId="34" fillId="0" borderId="0" xfId="0" applyFont="1" applyAlignment="1">
      <alignment vertical="center"/>
    </xf>
    <xf numFmtId="0" fontId="34" fillId="0" borderId="0" xfId="0" applyFont="1" applyBorder="1" applyAlignment="1">
      <alignment vertical="center"/>
    </xf>
    <xf numFmtId="0" fontId="34" fillId="0" borderId="0" xfId="0" applyFont="1" applyBorder="1"/>
    <xf numFmtId="0" fontId="34" fillId="0" borderId="0" xfId="0" applyFont="1" applyBorder="1" applyAlignment="1"/>
    <xf numFmtId="0" fontId="90" fillId="0" borderId="0" xfId="0" applyFont="1"/>
    <xf numFmtId="0" fontId="91" fillId="0" borderId="0" xfId="0" applyFont="1"/>
    <xf numFmtId="0" fontId="7" fillId="0" borderId="0" xfId="0" applyFont="1"/>
    <xf numFmtId="0" fontId="7" fillId="0" borderId="0" xfId="0" applyFont="1" applyAlignment="1"/>
    <xf numFmtId="3" fontId="19" fillId="0" borderId="0" xfId="0" applyNumberFormat="1" applyFont="1"/>
    <xf numFmtId="3" fontId="34" fillId="0" borderId="0" xfId="0" applyNumberFormat="1" applyFont="1"/>
    <xf numFmtId="0" fontId="7" fillId="0" borderId="19" xfId="0" applyFont="1" applyBorder="1" applyAlignment="1">
      <alignment horizontal="left"/>
    </xf>
    <xf numFmtId="4" fontId="19" fillId="0" borderId="0" xfId="0" applyNumberFormat="1" applyFont="1"/>
    <xf numFmtId="3" fontId="31" fillId="0" borderId="0" xfId="0" applyNumberFormat="1" applyFont="1"/>
    <xf numFmtId="0" fontId="29" fillId="0" borderId="0" xfId="0" applyFont="1" applyAlignment="1">
      <alignment horizontal="left"/>
    </xf>
    <xf numFmtId="17" fontId="7" fillId="0" borderId="19" xfId="0" applyNumberFormat="1" applyFont="1" applyBorder="1" applyAlignment="1">
      <alignment horizontal="center"/>
    </xf>
    <xf numFmtId="0" fontId="19" fillId="0" borderId="0" xfId="0" applyFont="1" applyBorder="1"/>
    <xf numFmtId="4" fontId="7" fillId="0" borderId="0" xfId="0" applyNumberFormat="1" applyFont="1"/>
    <xf numFmtId="0" fontId="7" fillId="0" borderId="0" xfId="0" applyFont="1" applyBorder="1"/>
    <xf numFmtId="175" fontId="31" fillId="0" borderId="0" xfId="1900" applyNumberFormat="1" applyFont="1" applyAlignment="1">
      <alignment vertical="center"/>
    </xf>
    <xf numFmtId="0" fontId="92" fillId="0" borderId="0" xfId="0" applyFont="1"/>
    <xf numFmtId="0" fontId="7" fillId="0" borderId="0" xfId="0" quotePrefix="1" applyFont="1" applyFill="1" applyBorder="1" applyAlignment="1">
      <alignment vertical="center"/>
    </xf>
    <xf numFmtId="3" fontId="19" fillId="0" borderId="0" xfId="1153" applyNumberFormat="1" applyFont="1" applyFill="1" applyBorder="1" applyAlignment="1">
      <alignment vertical="center"/>
    </xf>
    <xf numFmtId="37" fontId="19" fillId="0" borderId="0" xfId="0" applyNumberFormat="1" applyFont="1"/>
    <xf numFmtId="173" fontId="19" fillId="0" borderId="0" xfId="0" applyNumberFormat="1" applyFont="1" applyAlignment="1">
      <alignment vertical="center"/>
    </xf>
    <xf numFmtId="0" fontId="29" fillId="0" borderId="0" xfId="0" applyFont="1" applyFill="1" applyBorder="1" applyAlignment="1">
      <alignment vertical="center" wrapText="1"/>
    </xf>
    <xf numFmtId="3" fontId="19" fillId="0" borderId="0" xfId="0" applyNumberFormat="1" applyFont="1" applyBorder="1" applyAlignment="1">
      <alignment vertical="center"/>
    </xf>
    <xf numFmtId="0" fontId="19" fillId="0" borderId="0" xfId="0" quotePrefix="1" applyFont="1" applyFill="1" applyBorder="1" applyAlignment="1">
      <alignment vertical="center"/>
    </xf>
    <xf numFmtId="0" fontId="29" fillId="0" borderId="0" xfId="0" applyFont="1" applyBorder="1" applyAlignment="1" applyProtection="1"/>
    <xf numFmtId="176" fontId="19" fillId="0" borderId="0" xfId="0" applyNumberFormat="1" applyFont="1" applyAlignment="1">
      <alignment vertical="center"/>
    </xf>
    <xf numFmtId="183" fontId="29" fillId="0" borderId="0" xfId="0" applyNumberFormat="1" applyFont="1"/>
    <xf numFmtId="0" fontId="34" fillId="0" borderId="0" xfId="0" applyFont="1" applyBorder="1" applyAlignment="1">
      <alignment horizontal="center" vertical="center"/>
    </xf>
    <xf numFmtId="0" fontId="7" fillId="0" borderId="19" xfId="0" applyFont="1" applyBorder="1" applyAlignment="1">
      <alignment horizontal="center" wrapText="1"/>
    </xf>
    <xf numFmtId="0" fontId="7" fillId="0" borderId="19" xfId="1882" quotePrefix="1" applyFont="1" applyFill="1" applyBorder="1" applyAlignment="1">
      <alignment vertical="center"/>
    </xf>
    <xf numFmtId="0" fontId="7" fillId="0" borderId="0" xfId="1882" applyFont="1" applyBorder="1" applyAlignment="1">
      <alignment vertical="center"/>
    </xf>
    <xf numFmtId="0" fontId="7" fillId="0" borderId="0" xfId="0" applyFont="1" applyFill="1" applyBorder="1" applyAlignment="1">
      <alignment vertical="center" wrapText="1"/>
    </xf>
    <xf numFmtId="0" fontId="87" fillId="0" borderId="19" xfId="0" applyFont="1" applyBorder="1" applyAlignment="1">
      <alignment horizontal="left"/>
    </xf>
    <xf numFmtId="164" fontId="19" fillId="0" borderId="0" xfId="0" applyNumberFormat="1" applyFont="1" applyAlignment="1">
      <alignment vertical="center"/>
    </xf>
    <xf numFmtId="179" fontId="19" fillId="0" borderId="0" xfId="0" applyNumberFormat="1" applyFont="1" applyAlignment="1">
      <alignment vertical="center"/>
    </xf>
    <xf numFmtId="178" fontId="27" fillId="0" borderId="0" xfId="1152" applyFont="1" applyBorder="1"/>
    <xf numFmtId="0" fontId="42" fillId="0" borderId="0" xfId="0" applyFont="1"/>
    <xf numFmtId="3" fontId="27" fillId="0" borderId="0" xfId="0" applyNumberFormat="1" applyFont="1"/>
    <xf numFmtId="0" fontId="7" fillId="0" borderId="0" xfId="0" applyFont="1" applyAlignment="1">
      <alignment vertical="center"/>
    </xf>
    <xf numFmtId="9" fontId="7" fillId="0" borderId="19" xfId="0" applyNumberFormat="1" applyFont="1" applyFill="1" applyBorder="1" applyAlignment="1">
      <alignment horizontal="center" wrapText="1"/>
    </xf>
    <xf numFmtId="190" fontId="7" fillId="0" borderId="0" xfId="0" applyNumberFormat="1" applyFont="1" applyAlignment="1">
      <alignment wrapText="1"/>
    </xf>
    <xf numFmtId="0" fontId="93" fillId="0" borderId="0" xfId="0" applyFont="1"/>
    <xf numFmtId="4" fontId="19" fillId="0" borderId="0" xfId="1153" applyNumberFormat="1" applyFont="1" applyFill="1" applyBorder="1" applyAlignment="1">
      <alignment vertical="center"/>
    </xf>
    <xf numFmtId="3" fontId="94" fillId="0" borderId="0" xfId="0" applyNumberFormat="1" applyFont="1" applyBorder="1" applyAlignment="1">
      <alignment horizontal="center" vertical="center"/>
    </xf>
    <xf numFmtId="0" fontId="95" fillId="0" borderId="0" xfId="1224" applyFont="1" applyAlignment="1">
      <alignment vertical="center"/>
    </xf>
    <xf numFmtId="0" fontId="96" fillId="0" borderId="0" xfId="0" applyFont="1"/>
    <xf numFmtId="0" fontId="97" fillId="0" borderId="0" xfId="1884" applyFont="1" applyBorder="1" applyAlignment="1" applyProtection="1">
      <alignment horizontal="center" vertical="center"/>
    </xf>
    <xf numFmtId="0" fontId="97" fillId="0" borderId="20" xfId="1884" applyFont="1" applyBorder="1" applyAlignment="1" applyProtection="1">
      <alignment horizontal="left" vertical="center"/>
    </xf>
    <xf numFmtId="0" fontId="97" fillId="0" borderId="20" xfId="1884" applyFont="1" applyBorder="1" applyAlignment="1" applyProtection="1">
      <alignment vertical="center"/>
    </xf>
    <xf numFmtId="0" fontId="97" fillId="0" borderId="20" xfId="1884" applyFont="1" applyBorder="1" applyAlignment="1" applyProtection="1">
      <alignment horizontal="center" vertical="center"/>
    </xf>
    <xf numFmtId="17" fontId="98" fillId="0" borderId="0" xfId="1224" applyNumberFormat="1" applyFont="1" applyAlignment="1">
      <alignment horizontal="left" vertical="center"/>
    </xf>
    <xf numFmtId="0" fontId="99" fillId="0" borderId="0" xfId="1884" applyFont="1" applyBorder="1" applyAlignment="1" applyProtection="1">
      <alignment vertical="center"/>
    </xf>
    <xf numFmtId="0" fontId="99" fillId="0" borderId="0" xfId="1884" applyFont="1" applyBorder="1" applyAlignment="1" applyProtection="1">
      <alignment horizontal="left" vertical="center"/>
    </xf>
    <xf numFmtId="0" fontId="97" fillId="0" borderId="0" xfId="1884" applyFont="1" applyBorder="1" applyAlignment="1" applyProtection="1">
      <alignment horizontal="left" vertical="center"/>
    </xf>
    <xf numFmtId="0" fontId="99" fillId="0" borderId="0" xfId="0" applyFont="1" applyAlignment="1">
      <alignment vertical="center"/>
    </xf>
    <xf numFmtId="0" fontId="7" fillId="0" borderId="21" xfId="0" applyFont="1" applyBorder="1" applyAlignment="1">
      <alignment horizontal="center" vertical="center"/>
    </xf>
    <xf numFmtId="189" fontId="7" fillId="0" borderId="19" xfId="1152" applyNumberFormat="1" applyFont="1" applyFill="1" applyBorder="1" applyAlignment="1">
      <alignment horizontal="center" vertical="center"/>
    </xf>
    <xf numFmtId="3" fontId="7" fillId="0" borderId="19" xfId="0" applyNumberFormat="1" applyFont="1" applyFill="1" applyBorder="1" applyAlignment="1">
      <alignment horizontal="center"/>
    </xf>
    <xf numFmtId="0" fontId="7" fillId="0" borderId="19" xfId="0" applyFont="1" applyFill="1" applyBorder="1" applyAlignment="1"/>
    <xf numFmtId="0" fontId="7" fillId="0" borderId="22" xfId="0" applyFont="1" applyFill="1" applyBorder="1" applyAlignment="1">
      <alignment wrapText="1"/>
    </xf>
    <xf numFmtId="0" fontId="29" fillId="0" borderId="0" xfId="0" applyFont="1" applyBorder="1" applyAlignment="1" applyProtection="1">
      <alignment vertical="center"/>
    </xf>
    <xf numFmtId="2" fontId="29" fillId="0" borderId="0" xfId="0" applyNumberFormat="1" applyFont="1" applyBorder="1" applyAlignment="1" applyProtection="1">
      <alignment vertical="center"/>
    </xf>
    <xf numFmtId="0" fontId="7" fillId="0" borderId="19" xfId="0" applyFont="1" applyBorder="1" applyAlignment="1">
      <alignment horizontal="center" vertical="center"/>
    </xf>
    <xf numFmtId="0" fontId="7" fillId="0" borderId="19" xfId="0" applyFont="1" applyBorder="1" applyAlignment="1" applyProtection="1">
      <alignment horizontal="center"/>
    </xf>
    <xf numFmtId="0" fontId="7" fillId="0" borderId="19" xfId="0" applyFont="1" applyBorder="1" applyAlignment="1">
      <alignment horizontal="left" vertical="center"/>
    </xf>
    <xf numFmtId="173" fontId="31" fillId="0" borderId="0" xfId="1900" applyNumberFormat="1" applyFont="1" applyAlignment="1">
      <alignment vertical="center"/>
    </xf>
    <xf numFmtId="9" fontId="19" fillId="0" borderId="0" xfId="0" applyNumberFormat="1" applyFont="1"/>
    <xf numFmtId="173" fontId="7" fillId="0" borderId="0" xfId="1882" applyNumberFormat="1" applyFont="1" applyFill="1" applyBorder="1" applyAlignment="1">
      <alignment vertical="center"/>
    </xf>
    <xf numFmtId="9" fontId="19" fillId="0" borderId="0" xfId="0" quotePrefix="1" applyNumberFormat="1" applyFont="1" applyFill="1" applyBorder="1" applyAlignment="1">
      <alignment vertical="center"/>
    </xf>
    <xf numFmtId="173" fontId="42" fillId="0" borderId="0" xfId="1900" applyNumberFormat="1" applyFont="1" applyBorder="1"/>
    <xf numFmtId="0" fontId="7" fillId="0" borderId="19" xfId="0" applyFont="1" applyBorder="1" applyAlignment="1">
      <alignment horizontal="left" wrapText="1"/>
    </xf>
    <xf numFmtId="2" fontId="31" fillId="0" borderId="0" xfId="1900" applyNumberFormat="1" applyFont="1" applyAlignment="1">
      <alignment vertical="center"/>
    </xf>
    <xf numFmtId="0" fontId="19" fillId="0" borderId="0" xfId="0" applyFont="1" applyFill="1"/>
    <xf numFmtId="0" fontId="30" fillId="0" borderId="0" xfId="0" applyFont="1" applyAlignment="1">
      <alignment wrapText="1"/>
    </xf>
    <xf numFmtId="0" fontId="92" fillId="0" borderId="0" xfId="0" applyFont="1" applyAlignment="1">
      <alignment wrapText="1"/>
    </xf>
    <xf numFmtId="0" fontId="100" fillId="0" borderId="0" xfId="0" applyFont="1"/>
    <xf numFmtId="0" fontId="101" fillId="0" borderId="0" xfId="0" applyFont="1" applyFill="1" applyBorder="1" applyAlignment="1">
      <alignment vertical="top" wrapText="1"/>
    </xf>
    <xf numFmtId="0" fontId="102" fillId="0" borderId="0" xfId="0" applyFont="1" applyBorder="1" applyAlignment="1">
      <alignment wrapText="1"/>
    </xf>
    <xf numFmtId="0" fontId="101" fillId="0" borderId="19" xfId="0" applyFont="1" applyFill="1" applyBorder="1" applyAlignment="1">
      <alignment vertical="top" wrapText="1"/>
    </xf>
    <xf numFmtId="192" fontId="101" fillId="0" borderId="19" xfId="0" applyNumberFormat="1" applyFont="1" applyFill="1" applyBorder="1" applyAlignment="1">
      <alignment horizontal="center" vertical="center" wrapText="1"/>
    </xf>
    <xf numFmtId="0" fontId="103" fillId="0" borderId="0" xfId="0" applyFont="1" applyAlignment="1"/>
    <xf numFmtId="0" fontId="103" fillId="0" borderId="0" xfId="0" applyFont="1"/>
    <xf numFmtId="0" fontId="7" fillId="0" borderId="19" xfId="0" applyFont="1" applyBorder="1" applyAlignment="1" applyProtection="1">
      <alignment horizontal="center" vertical="center"/>
    </xf>
    <xf numFmtId="0" fontId="104" fillId="0" borderId="0" xfId="0" applyFont="1"/>
    <xf numFmtId="0" fontId="101" fillId="0" borderId="19" xfId="0" applyFont="1" applyFill="1" applyBorder="1" applyAlignment="1">
      <alignment horizontal="left" vertical="center" wrapText="1"/>
    </xf>
    <xf numFmtId="37" fontId="7" fillId="0" borderId="19" xfId="0" applyNumberFormat="1" applyFont="1" applyBorder="1" applyAlignment="1" applyProtection="1">
      <alignment horizontal="center" vertical="center"/>
    </xf>
    <xf numFmtId="175" fontId="31" fillId="0" borderId="19" xfId="1900" applyNumberFormat="1" applyFont="1" applyBorder="1" applyAlignment="1" applyProtection="1">
      <alignment horizontal="center" vertical="center"/>
    </xf>
    <xf numFmtId="184" fontId="7" fillId="0" borderId="19" xfId="0" applyNumberFormat="1" applyFont="1" applyBorder="1" applyAlignment="1" applyProtection="1">
      <alignment horizontal="center" vertical="center"/>
    </xf>
    <xf numFmtId="3" fontId="19" fillId="0" borderId="19" xfId="0" applyNumberFormat="1" applyFont="1" applyBorder="1" applyAlignment="1">
      <alignment horizontal="center" vertical="center"/>
    </xf>
    <xf numFmtId="3" fontId="7" fillId="0" borderId="19" xfId="0" applyNumberFormat="1" applyFont="1" applyBorder="1" applyAlignment="1">
      <alignment horizontal="center" vertical="center"/>
    </xf>
    <xf numFmtId="180" fontId="32" fillId="0" borderId="0" xfId="1152" applyNumberFormat="1"/>
    <xf numFmtId="0" fontId="100" fillId="0" borderId="0" xfId="0" applyFont="1" applyFill="1"/>
    <xf numFmtId="0" fontId="100" fillId="0" borderId="0" xfId="0" applyFont="1" applyFill="1" applyAlignment="1"/>
    <xf numFmtId="0" fontId="104" fillId="0" borderId="0" xfId="0" applyFont="1" applyFill="1" applyAlignment="1"/>
    <xf numFmtId="0" fontId="103" fillId="0" borderId="0" xfId="0" applyFont="1" applyFill="1" applyAlignment="1"/>
    <xf numFmtId="0" fontId="103" fillId="0" borderId="0" xfId="0" applyFont="1" applyFill="1"/>
    <xf numFmtId="0" fontId="97" fillId="0" borderId="0" xfId="0" applyFont="1" applyBorder="1" applyAlignment="1">
      <alignment horizontal="center"/>
    </xf>
    <xf numFmtId="0" fontId="55" fillId="0" borderId="0" xfId="0" applyFont="1" applyBorder="1" applyAlignment="1">
      <alignment horizontal="justify" vertical="center" wrapText="1"/>
    </xf>
    <xf numFmtId="0" fontId="29" fillId="0" borderId="0" xfId="1882" applyFont="1" applyBorder="1" applyProtection="1"/>
    <xf numFmtId="0" fontId="7" fillId="0" borderId="0" xfId="0" applyFont="1" applyFill="1" applyAlignment="1"/>
    <xf numFmtId="0" fontId="7" fillId="0" borderId="0" xfId="0" applyFont="1" applyFill="1"/>
    <xf numFmtId="0" fontId="104" fillId="0" borderId="0" xfId="0" applyFont="1" applyFill="1"/>
    <xf numFmtId="175" fontId="7" fillId="0" borderId="0" xfId="0" applyNumberFormat="1" applyFont="1"/>
    <xf numFmtId="0" fontId="106" fillId="0" borderId="0" xfId="1136" applyFont="1" applyBorder="1" applyAlignment="1" applyProtection="1">
      <alignment horizontal="center" vertical="center"/>
    </xf>
    <xf numFmtId="4" fontId="103" fillId="0" borderId="0" xfId="0" applyNumberFormat="1" applyFont="1" applyFill="1"/>
    <xf numFmtId="0" fontId="19" fillId="0" borderId="0" xfId="0" applyNumberFormat="1" applyFont="1"/>
    <xf numFmtId="0" fontId="7" fillId="0" borderId="0" xfId="0" applyFont="1" applyFill="1" applyBorder="1"/>
    <xf numFmtId="0" fontId="102" fillId="0" borderId="0" xfId="0" applyFont="1" applyBorder="1" applyAlignment="1">
      <alignment horizontal="center" wrapText="1"/>
    </xf>
    <xf numFmtId="0" fontId="60" fillId="0" borderId="0" xfId="1265" applyFont="1" applyAlignment="1" applyProtection="1">
      <alignment horizontal="right" wrapText="1" readingOrder="1"/>
      <protection locked="0"/>
    </xf>
    <xf numFmtId="0" fontId="34" fillId="0" borderId="0" xfId="0" applyFont="1" applyFill="1"/>
    <xf numFmtId="0" fontId="29" fillId="0" borderId="0" xfId="0" applyFont="1" applyFill="1"/>
    <xf numFmtId="183" fontId="29" fillId="0" borderId="0" xfId="0" applyNumberFormat="1" applyFont="1" applyFill="1"/>
    <xf numFmtId="0" fontId="29" fillId="0" borderId="0" xfId="0" applyFont="1" applyFill="1" applyAlignment="1"/>
    <xf numFmtId="0" fontId="0" fillId="0" borderId="0" xfId="0" applyFill="1"/>
    <xf numFmtId="0" fontId="87" fillId="0" borderId="0" xfId="0" applyFont="1"/>
    <xf numFmtId="3" fontId="7" fillId="0" borderId="19" xfId="0" applyNumberFormat="1" applyFont="1" applyBorder="1" applyAlignment="1">
      <alignment horizontal="center"/>
    </xf>
    <xf numFmtId="192" fontId="61" fillId="0" borderId="0" xfId="0" applyNumberFormat="1" applyFont="1" applyFill="1" applyBorder="1" applyAlignment="1">
      <alignment vertical="top" wrapText="1"/>
    </xf>
    <xf numFmtId="176" fontId="7" fillId="0" borderId="21" xfId="0" applyNumberFormat="1" applyFont="1" applyBorder="1" applyAlignment="1">
      <alignment horizontal="center" vertical="center"/>
    </xf>
    <xf numFmtId="0" fontId="7" fillId="0" borderId="19" xfId="0" applyFont="1" applyFill="1" applyBorder="1" applyAlignment="1">
      <alignment horizontal="left" vertical="center"/>
    </xf>
    <xf numFmtId="174" fontId="7" fillId="0" borderId="19" xfId="0" applyNumberFormat="1" applyFont="1" applyBorder="1" applyAlignment="1" applyProtection="1">
      <alignment horizontal="center"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7" fillId="0" borderId="0" xfId="1882" quotePrefix="1" applyFont="1" applyFill="1" applyBorder="1" applyAlignment="1">
      <alignment vertical="center"/>
    </xf>
    <xf numFmtId="195" fontId="64" fillId="53" borderId="0" xfId="1267" applyNumberFormat="1" applyFont="1" applyFill="1" applyBorder="1" applyAlignment="1" applyProtection="1">
      <alignment horizontal="right" vertical="top" wrapText="1" readingOrder="1"/>
      <protection locked="0"/>
    </xf>
    <xf numFmtId="0" fontId="63" fillId="0" borderId="0" xfId="1267" applyFont="1" applyBorder="1" applyAlignment="1" applyProtection="1">
      <alignment horizontal="center" vertical="top" wrapText="1" readingOrder="1"/>
      <protection locked="0"/>
    </xf>
    <xf numFmtId="194" fontId="64" fillId="53" borderId="0" xfId="1267" applyNumberFormat="1" applyFont="1" applyFill="1" applyBorder="1" applyAlignment="1" applyProtection="1">
      <alignment horizontal="right" vertical="top" wrapText="1" readingOrder="1"/>
      <protection locked="0"/>
    </xf>
    <xf numFmtId="9" fontId="27" fillId="0" borderId="0" xfId="1900" applyFont="1" applyFill="1" applyBorder="1" applyAlignment="1">
      <alignment vertical="center"/>
    </xf>
    <xf numFmtId="173" fontId="19" fillId="0" borderId="0" xfId="0" applyNumberFormat="1" applyFont="1" applyFill="1" applyBorder="1" applyAlignment="1">
      <alignment vertical="center"/>
    </xf>
    <xf numFmtId="192" fontId="102" fillId="0" borderId="0" xfId="0" applyNumberFormat="1" applyFont="1" applyBorder="1" applyAlignment="1">
      <alignment wrapText="1"/>
    </xf>
    <xf numFmtId="194" fontId="64" fillId="0" borderId="0" xfId="1267" applyNumberFormat="1" applyFont="1" applyFill="1" applyBorder="1" applyAlignment="1" applyProtection="1">
      <alignment horizontal="right" vertical="top" wrapText="1" readingOrder="1"/>
      <protection locked="0"/>
    </xf>
    <xf numFmtId="194" fontId="63" fillId="0" borderId="0" xfId="1267" applyNumberFormat="1" applyFont="1" applyFill="1" applyBorder="1" applyAlignment="1" applyProtection="1">
      <alignment horizontal="right" vertical="top" wrapText="1" readingOrder="1"/>
      <protection locked="0"/>
    </xf>
    <xf numFmtId="3" fontId="19" fillId="0" borderId="0" xfId="0" applyNumberFormat="1" applyFont="1" applyFill="1" applyBorder="1" applyAlignment="1">
      <alignment vertical="center"/>
    </xf>
    <xf numFmtId="0" fontId="19" fillId="0" borderId="0" xfId="0" applyFont="1" applyFill="1" applyAlignment="1">
      <alignment vertical="center"/>
    </xf>
    <xf numFmtId="0" fontId="19" fillId="0" borderId="0" xfId="0" applyFont="1" applyFill="1" applyBorder="1" applyAlignment="1">
      <alignment vertical="center"/>
    </xf>
    <xf numFmtId="0" fontId="63" fillId="0" borderId="0" xfId="1267" applyFont="1" applyFill="1" applyBorder="1" applyAlignment="1" applyProtection="1">
      <alignment horizontal="center" vertical="top" wrapText="1" readingOrder="1"/>
      <protection locked="0"/>
    </xf>
    <xf numFmtId="195" fontId="64" fillId="0" borderId="0" xfId="1267" applyNumberFormat="1" applyFont="1" applyFill="1" applyBorder="1" applyAlignment="1" applyProtection="1">
      <alignment horizontal="right" vertical="top" wrapText="1" readingOrder="1"/>
      <protection locked="0"/>
    </xf>
    <xf numFmtId="3" fontId="19" fillId="0" borderId="0" xfId="0" applyNumberFormat="1" applyFont="1" applyFill="1" applyAlignment="1">
      <alignment vertical="center"/>
    </xf>
    <xf numFmtId="173" fontId="19" fillId="0" borderId="0" xfId="0" applyNumberFormat="1" applyFont="1" applyFill="1" applyAlignment="1">
      <alignment vertical="center"/>
    </xf>
    <xf numFmtId="0" fontId="64" fillId="0" borderId="0" xfId="1267" applyFont="1" applyFill="1" applyBorder="1" applyAlignment="1" applyProtection="1">
      <alignment vertical="top" wrapText="1" readingOrder="1"/>
      <protection locked="0"/>
    </xf>
    <xf numFmtId="195" fontId="63" fillId="0" borderId="0" xfId="1267" applyNumberFormat="1" applyFont="1" applyFill="1" applyBorder="1" applyAlignment="1" applyProtection="1">
      <alignment horizontal="right" vertical="top" wrapText="1" readingOrder="1"/>
      <protection locked="0"/>
    </xf>
    <xf numFmtId="3" fontId="34" fillId="0" borderId="0" xfId="0" applyNumberFormat="1" applyFont="1" applyFill="1" applyBorder="1" applyAlignment="1">
      <alignment vertical="center"/>
    </xf>
    <xf numFmtId="173" fontId="34" fillId="0" borderId="0" xfId="0" applyNumberFormat="1" applyFont="1" applyFill="1" applyBorder="1" applyAlignment="1">
      <alignment vertical="center"/>
    </xf>
    <xf numFmtId="0" fontId="34" fillId="0" borderId="0" xfId="0" applyFont="1" applyFill="1" applyBorder="1" applyAlignment="1">
      <alignment vertical="center"/>
    </xf>
    <xf numFmtId="0" fontId="7" fillId="0" borderId="0" xfId="0" applyFont="1" applyFill="1" applyBorder="1" applyAlignment="1">
      <alignment vertical="center"/>
    </xf>
    <xf numFmtId="9" fontId="31" fillId="0" borderId="0" xfId="1900" applyFont="1" applyFill="1" applyBorder="1" applyAlignment="1">
      <alignment vertical="center"/>
    </xf>
    <xf numFmtId="0" fontId="107" fillId="0" borderId="0" xfId="0" applyFont="1"/>
    <xf numFmtId="0" fontId="108" fillId="0" borderId="0" xfId="0" applyFont="1"/>
    <xf numFmtId="0" fontId="91" fillId="0" borderId="0" xfId="0" applyFont="1" applyBorder="1" applyAlignment="1"/>
    <xf numFmtId="173" fontId="107" fillId="0" borderId="0" xfId="0" applyNumberFormat="1" applyFont="1" applyBorder="1"/>
    <xf numFmtId="0" fontId="109" fillId="0" borderId="0" xfId="1224" applyFont="1" applyAlignment="1">
      <alignment vertical="center"/>
    </xf>
    <xf numFmtId="176" fontId="0" fillId="0" borderId="0" xfId="0" applyNumberFormat="1"/>
    <xf numFmtId="0" fontId="108" fillId="0" borderId="0" xfId="0" applyFont="1" applyAlignment="1">
      <alignment vertical="center"/>
    </xf>
    <xf numFmtId="9" fontId="90" fillId="0" borderId="0" xfId="0" applyNumberFormat="1" applyFont="1"/>
    <xf numFmtId="198" fontId="7" fillId="0" borderId="0" xfId="0" applyNumberFormat="1" applyFont="1"/>
    <xf numFmtId="0" fontId="7" fillId="0" borderId="19" xfId="0" applyNumberFormat="1" applyFont="1" applyBorder="1" applyAlignment="1">
      <alignment horizontal="left"/>
    </xf>
    <xf numFmtId="0" fontId="0" fillId="0" borderId="0" xfId="0" applyNumberFormat="1" applyBorder="1"/>
    <xf numFmtId="0" fontId="87" fillId="0" borderId="0" xfId="0" applyFont="1" applyFill="1" applyBorder="1" applyAlignment="1"/>
    <xf numFmtId="0" fontId="104" fillId="0" borderId="0" xfId="0" applyFont="1" applyFill="1" applyBorder="1" applyAlignment="1"/>
    <xf numFmtId="192" fontId="68" fillId="0" borderId="0" xfId="0" applyNumberFormat="1" applyFont="1" applyFill="1" applyBorder="1" applyAlignment="1">
      <alignment vertical="top" wrapText="1"/>
    </xf>
    <xf numFmtId="3" fontId="7" fillId="0" borderId="0" xfId="0" applyNumberFormat="1" applyFont="1"/>
    <xf numFmtId="0" fontId="113" fillId="0" borderId="0" xfId="0" applyNumberFormat="1" applyFont="1" applyBorder="1"/>
    <xf numFmtId="0" fontId="104" fillId="0" borderId="0" xfId="0" applyFont="1" applyBorder="1"/>
    <xf numFmtId="0" fontId="104" fillId="0" borderId="0" xfId="0" applyFont="1" applyFill="1" applyBorder="1"/>
    <xf numFmtId="0" fontId="103" fillId="0" borderId="0" xfId="0" applyFont="1" applyBorder="1" applyAlignment="1"/>
    <xf numFmtId="0" fontId="103" fillId="0" borderId="0" xfId="0" applyFont="1" applyBorder="1"/>
    <xf numFmtId="0" fontId="7" fillId="0" borderId="0" xfId="0" applyFont="1" applyBorder="1" applyAlignment="1"/>
    <xf numFmtId="0" fontId="87" fillId="0" borderId="0" xfId="0" applyFont="1" applyBorder="1" applyAlignment="1"/>
    <xf numFmtId="0" fontId="87" fillId="0" borderId="0" xfId="0" applyFont="1" applyBorder="1"/>
    <xf numFmtId="0" fontId="87" fillId="0" borderId="0" xfId="0" applyFont="1" applyFill="1" applyBorder="1"/>
    <xf numFmtId="0" fontId="105" fillId="0" borderId="0" xfId="0" applyFont="1" applyBorder="1" applyAlignment="1"/>
    <xf numFmtId="0" fontId="105" fillId="0" borderId="0" xfId="0" applyFont="1" applyBorder="1"/>
    <xf numFmtId="0" fontId="100" fillId="0" borderId="0" xfId="0" applyFont="1" applyBorder="1"/>
    <xf numFmtId="0" fontId="7" fillId="0" borderId="0" xfId="0" applyFont="1" applyBorder="1" applyAlignment="1">
      <alignment vertical="center" wrapText="1"/>
    </xf>
    <xf numFmtId="180" fontId="19" fillId="0" borderId="0" xfId="0" applyNumberFormat="1" applyFont="1" applyFill="1" applyBorder="1"/>
    <xf numFmtId="4" fontId="103" fillId="0" borderId="0" xfId="0" applyNumberFormat="1" applyFont="1" applyBorder="1"/>
    <xf numFmtId="0" fontId="29" fillId="0" borderId="0" xfId="0" applyNumberFormat="1" applyFont="1"/>
    <xf numFmtId="0" fontId="32" fillId="0" borderId="0" xfId="1152" applyNumberFormat="1"/>
    <xf numFmtId="0" fontId="0" fillId="0" borderId="0" xfId="0" applyAlignment="1"/>
    <xf numFmtId="0" fontId="92" fillId="0" borderId="0" xfId="0" applyFont="1" applyAlignment="1"/>
    <xf numFmtId="0" fontId="111" fillId="0" borderId="0" xfId="0" applyNumberFormat="1" applyFont="1" applyBorder="1"/>
    <xf numFmtId="0" fontId="0" fillId="0" borderId="0" xfId="0" applyAlignment="1">
      <alignment wrapText="1"/>
    </xf>
    <xf numFmtId="0" fontId="0" fillId="0" borderId="0" xfId="0" applyBorder="1" applyAlignment="1">
      <alignment wrapText="1"/>
    </xf>
    <xf numFmtId="4" fontId="87" fillId="0" borderId="0" xfId="0" applyNumberFormat="1" applyFont="1"/>
    <xf numFmtId="0" fontId="115" fillId="0" borderId="0" xfId="0" applyFont="1" applyAlignment="1" applyProtection="1">
      <alignment horizontal="right" wrapText="1" readingOrder="1"/>
      <protection locked="0"/>
    </xf>
    <xf numFmtId="0" fontId="115" fillId="0" borderId="0" xfId="0" applyFont="1" applyAlignment="1" applyProtection="1">
      <alignment wrapText="1" readingOrder="1"/>
      <protection locked="0"/>
    </xf>
    <xf numFmtId="4" fontId="115" fillId="0" borderId="0" xfId="0" applyNumberFormat="1" applyFont="1" applyAlignment="1" applyProtection="1">
      <alignment wrapText="1" readingOrder="1"/>
      <protection locked="0"/>
    </xf>
    <xf numFmtId="10" fontId="19" fillId="0" borderId="0" xfId="0" applyNumberFormat="1" applyFont="1"/>
    <xf numFmtId="9" fontId="95" fillId="0" borderId="0" xfId="1224" applyNumberFormat="1" applyFont="1" applyAlignment="1">
      <alignment vertical="center"/>
    </xf>
    <xf numFmtId="0" fontId="19" fillId="0" borderId="0" xfId="0" applyFont="1" applyAlignment="1">
      <alignment vertical="center" wrapText="1"/>
    </xf>
    <xf numFmtId="0" fontId="99" fillId="0" borderId="0" xfId="0" applyFont="1" applyAlignment="1">
      <alignment vertical="center" wrapText="1"/>
    </xf>
    <xf numFmtId="0" fontId="95" fillId="0" borderId="0" xfId="1224" applyFont="1" applyAlignment="1">
      <alignment horizontal="left" vertical="center"/>
    </xf>
    <xf numFmtId="0" fontId="116" fillId="0" borderId="0" xfId="0" applyFont="1" applyFill="1" applyBorder="1" applyAlignment="1">
      <alignment vertical="top" wrapText="1"/>
    </xf>
    <xf numFmtId="0" fontId="117" fillId="0" borderId="19" xfId="0" applyFont="1" applyFill="1" applyBorder="1" applyAlignment="1">
      <alignment horizontal="center" vertical="center" wrapText="1"/>
    </xf>
    <xf numFmtId="0" fontId="90" fillId="0" borderId="0" xfId="0" applyFont="1" applyAlignment="1"/>
    <xf numFmtId="3" fontId="7" fillId="0" borderId="0" xfId="1165" applyNumberFormat="1" applyFont="1" applyFill="1" applyBorder="1" applyAlignment="1">
      <alignment horizontal="center" vertical="center"/>
    </xf>
    <xf numFmtId="176" fontId="7" fillId="0" borderId="0" xfId="1165" applyNumberFormat="1" applyFont="1" applyFill="1" applyBorder="1" applyAlignment="1">
      <alignment horizontal="center" vertical="center"/>
    </xf>
    <xf numFmtId="0" fontId="7" fillId="0" borderId="0" xfId="1882" applyFont="1" applyFill="1" applyBorder="1" applyAlignment="1">
      <alignment vertical="center"/>
    </xf>
    <xf numFmtId="185" fontId="19" fillId="0" borderId="0" xfId="0" applyNumberFormat="1" applyFont="1" applyAlignment="1">
      <alignment vertical="center"/>
    </xf>
    <xf numFmtId="0" fontId="34" fillId="0" borderId="0" xfId="0" applyFont="1" applyFill="1" applyBorder="1" applyAlignment="1">
      <alignment horizontal="center"/>
    </xf>
    <xf numFmtId="0" fontId="34" fillId="0" borderId="0" xfId="0" applyFont="1" applyFill="1" applyBorder="1" applyAlignment="1">
      <alignment horizontal="center" vertical="center" wrapText="1"/>
    </xf>
    <xf numFmtId="0" fontId="7" fillId="0" borderId="19" xfId="0" applyFont="1" applyFill="1" applyBorder="1" applyAlignment="1">
      <alignment horizontal="center"/>
    </xf>
    <xf numFmtId="0" fontId="7" fillId="0" borderId="19" xfId="0" applyFont="1" applyFill="1" applyBorder="1" applyAlignment="1">
      <alignment horizontal="center" vertical="center" wrapText="1"/>
    </xf>
    <xf numFmtId="0" fontId="7" fillId="0" borderId="19" xfId="0" applyFont="1" applyBorder="1" applyAlignment="1">
      <alignment horizontal="center" vertical="center" wrapText="1"/>
    </xf>
    <xf numFmtId="17" fontId="118" fillId="0" borderId="0" xfId="1225" applyNumberFormat="1" applyFont="1" applyAlignment="1">
      <alignment horizontal="left" vertical="center"/>
    </xf>
    <xf numFmtId="0" fontId="34" fillId="0" borderId="0" xfId="1225" applyFont="1" applyAlignment="1">
      <alignment vertical="center"/>
    </xf>
    <xf numFmtId="3" fontId="108" fillId="0" borderId="0" xfId="0" applyNumberFormat="1" applyFont="1"/>
    <xf numFmtId="0" fontId="34" fillId="0" borderId="19" xfId="0" applyFont="1" applyBorder="1" applyAlignment="1">
      <alignment horizontal="center" vertical="center" wrapText="1"/>
    </xf>
    <xf numFmtId="0" fontId="90" fillId="0" borderId="0" xfId="0" applyFont="1" applyAlignment="1">
      <alignment wrapText="1"/>
    </xf>
    <xf numFmtId="4" fontId="90" fillId="0" borderId="0" xfId="0" applyNumberFormat="1" applyFont="1"/>
    <xf numFmtId="4" fontId="108" fillId="0" borderId="0" xfId="0" applyNumberFormat="1" applyFont="1"/>
    <xf numFmtId="0" fontId="60" fillId="0" borderId="0" xfId="1241" applyFont="1" applyAlignment="1" applyProtection="1">
      <alignment horizontal="right" vertical="top" wrapText="1" readingOrder="1"/>
      <protection locked="0"/>
    </xf>
    <xf numFmtId="0" fontId="60" fillId="0" borderId="0" xfId="1241" applyFont="1" applyAlignment="1" applyProtection="1">
      <alignment vertical="top" wrapText="1" readingOrder="1"/>
      <protection locked="0"/>
    </xf>
    <xf numFmtId="0" fontId="7" fillId="0" borderId="0" xfId="1241" applyAlignment="1">
      <alignment wrapText="1" readingOrder="1"/>
    </xf>
    <xf numFmtId="0" fontId="7" fillId="0" borderId="0" xfId="1241" applyAlignment="1">
      <alignment wrapText="1"/>
    </xf>
    <xf numFmtId="200" fontId="90" fillId="0" borderId="0" xfId="0" applyNumberFormat="1" applyFont="1"/>
    <xf numFmtId="0" fontId="7" fillId="0" borderId="0" xfId="1232" applyAlignment="1">
      <alignment wrapText="1"/>
    </xf>
    <xf numFmtId="0" fontId="60" fillId="0" borderId="0" xfId="1232" applyFont="1" applyAlignment="1" applyProtection="1">
      <alignment horizontal="right" vertical="top" wrapText="1" readingOrder="1"/>
      <protection locked="0"/>
    </xf>
    <xf numFmtId="4" fontId="90" fillId="0" borderId="0" xfId="0" applyNumberFormat="1" applyFont="1" applyFill="1"/>
    <xf numFmtId="0" fontId="90" fillId="0" borderId="0" xfId="0" applyFont="1" applyFill="1" applyAlignment="1">
      <alignment wrapText="1"/>
    </xf>
    <xf numFmtId="4" fontId="90" fillId="0" borderId="0" xfId="0" applyNumberFormat="1" applyFont="1" applyFill="1" applyAlignment="1">
      <alignment wrapText="1"/>
    </xf>
    <xf numFmtId="198" fontId="90" fillId="0" borderId="0" xfId="0" applyNumberFormat="1" applyFont="1" applyFill="1"/>
    <xf numFmtId="0" fontId="90" fillId="0" borderId="0" xfId="0" applyFont="1" applyFill="1"/>
    <xf numFmtId="173" fontId="91" fillId="0" borderId="0" xfId="0" applyNumberFormat="1" applyFont="1" applyBorder="1"/>
    <xf numFmtId="3" fontId="91" fillId="0" borderId="0" xfId="0" applyNumberFormat="1" applyFont="1" applyBorder="1" applyAlignment="1"/>
    <xf numFmtId="0" fontId="91" fillId="0" borderId="0" xfId="0" applyFont="1" applyAlignment="1"/>
    <xf numFmtId="0" fontId="34" fillId="53" borderId="19" xfId="0" applyFont="1" applyFill="1" applyBorder="1" applyAlignment="1">
      <alignment horizontal="center" vertical="center" wrapText="1"/>
    </xf>
    <xf numFmtId="0" fontId="114" fillId="0" borderId="0" xfId="0" applyFont="1" applyFill="1" applyBorder="1"/>
    <xf numFmtId="0" fontId="29" fillId="0" borderId="0" xfId="0" applyFont="1" applyBorder="1" applyAlignment="1">
      <alignment horizontal="left" vertical="top" wrapText="1"/>
    </xf>
    <xf numFmtId="9" fontId="7" fillId="0" borderId="0" xfId="0" applyNumberFormat="1" applyFont="1"/>
    <xf numFmtId="4" fontId="29" fillId="0" borderId="0" xfId="0" applyNumberFormat="1" applyFont="1" applyBorder="1" applyAlignment="1">
      <alignment horizontal="center"/>
    </xf>
    <xf numFmtId="4" fontId="103" fillId="0" borderId="0" xfId="0" applyNumberFormat="1" applyFont="1"/>
    <xf numFmtId="2" fontId="103" fillId="0" borderId="0" xfId="0" applyNumberFormat="1" applyFont="1"/>
    <xf numFmtId="3" fontId="103" fillId="0" borderId="0" xfId="0" applyNumberFormat="1" applyFont="1" applyBorder="1" applyAlignment="1"/>
    <xf numFmtId="0" fontId="119" fillId="0" borderId="0" xfId="0" applyFont="1" applyBorder="1" applyAlignment="1">
      <alignment horizontal="center"/>
    </xf>
    <xf numFmtId="3" fontId="119" fillId="0" borderId="0" xfId="0" applyNumberFormat="1" applyFont="1" applyBorder="1"/>
    <xf numFmtId="173" fontId="119" fillId="0" borderId="0" xfId="0" applyNumberFormat="1" applyFont="1" applyBorder="1"/>
    <xf numFmtId="0" fontId="87" fillId="0" borderId="19" xfId="0" applyFont="1" applyFill="1" applyBorder="1" applyAlignment="1">
      <alignment horizontal="left"/>
    </xf>
    <xf numFmtId="0" fontId="87" fillId="0" borderId="19" xfId="0" applyFont="1" applyFill="1" applyBorder="1" applyAlignment="1">
      <alignment horizontal="left" wrapText="1"/>
    </xf>
    <xf numFmtId="9" fontId="0" fillId="0" borderId="0" xfId="0" applyNumberFormat="1"/>
    <xf numFmtId="4" fontId="0" fillId="0" borderId="0" xfId="0" applyNumberFormat="1"/>
    <xf numFmtId="0" fontId="34" fillId="0" borderId="19" xfId="0" applyFont="1" applyBorder="1" applyAlignment="1">
      <alignment horizontal="center" vertical="center"/>
    </xf>
    <xf numFmtId="179" fontId="34" fillId="0" borderId="19" xfId="1153" applyNumberFormat="1" applyFont="1" applyBorder="1" applyAlignment="1">
      <alignment horizontal="center" vertical="center" wrapText="1"/>
    </xf>
    <xf numFmtId="201" fontId="32" fillId="0" borderId="0" xfId="1153" applyNumberFormat="1" applyAlignment="1">
      <alignment vertical="center"/>
    </xf>
    <xf numFmtId="3" fontId="7" fillId="0" borderId="0" xfId="1153" applyNumberFormat="1" applyFont="1" applyFill="1" applyBorder="1" applyAlignment="1">
      <alignment vertical="center"/>
    </xf>
    <xf numFmtId="3" fontId="7" fillId="0" borderId="0" xfId="0" applyNumberFormat="1" applyFont="1" applyBorder="1" applyAlignment="1">
      <alignment vertical="center"/>
    </xf>
    <xf numFmtId="3" fontId="7" fillId="0" borderId="19" xfId="1153" applyNumberFormat="1" applyFont="1" applyFill="1" applyBorder="1" applyAlignment="1">
      <alignment horizontal="center" vertical="center"/>
    </xf>
    <xf numFmtId="175" fontId="120" fillId="0" borderId="0" xfId="1900" applyNumberFormat="1" applyFont="1" applyAlignment="1">
      <alignment vertical="center"/>
    </xf>
    <xf numFmtId="173" fontId="90" fillId="0" borderId="0" xfId="0" applyNumberFormat="1" applyFont="1" applyAlignment="1">
      <alignment vertical="center"/>
    </xf>
    <xf numFmtId="0" fontId="90" fillId="0" borderId="0" xfId="0" quotePrefix="1" applyFont="1" applyFill="1" applyBorder="1" applyAlignment="1">
      <alignment vertical="center"/>
    </xf>
    <xf numFmtId="3" fontId="90" fillId="0" borderId="0" xfId="1153" applyNumberFormat="1" applyFont="1" applyFill="1" applyBorder="1" applyAlignment="1">
      <alignment vertical="center"/>
    </xf>
    <xf numFmtId="0" fontId="7" fillId="0" borderId="19" xfId="0" applyFont="1" applyBorder="1" applyAlignment="1">
      <alignment vertical="center"/>
    </xf>
    <xf numFmtId="176" fontId="90" fillId="0" borderId="0" xfId="0" applyNumberFormat="1" applyFont="1" applyFill="1" applyBorder="1" applyAlignment="1">
      <alignment vertical="center"/>
    </xf>
    <xf numFmtId="173" fontId="90" fillId="0" borderId="0" xfId="0" applyNumberFormat="1" applyFont="1" applyBorder="1" applyAlignment="1">
      <alignment vertical="center"/>
    </xf>
    <xf numFmtId="0" fontId="90" fillId="0" borderId="0" xfId="0" applyFont="1" applyBorder="1" applyAlignment="1">
      <alignment vertical="center"/>
    </xf>
    <xf numFmtId="0" fontId="7" fillId="0" borderId="19" xfId="0" applyFont="1" applyFill="1" applyBorder="1" applyAlignment="1">
      <alignment vertical="center"/>
    </xf>
    <xf numFmtId="3" fontId="90" fillId="0" borderId="0" xfId="0" quotePrefix="1" applyNumberFormat="1" applyFont="1" applyFill="1" applyBorder="1" applyAlignment="1">
      <alignment vertical="center"/>
    </xf>
    <xf numFmtId="185" fontId="90" fillId="0" borderId="0" xfId="0" applyNumberFormat="1" applyFont="1" applyBorder="1" applyAlignment="1">
      <alignment vertical="center"/>
    </xf>
    <xf numFmtId="0" fontId="7" fillId="0" borderId="0" xfId="0" applyFont="1" applyBorder="1" applyAlignment="1">
      <alignment vertical="center"/>
    </xf>
    <xf numFmtId="0" fontId="91" fillId="0" borderId="0" xfId="0" applyFont="1" applyBorder="1" applyAlignment="1" applyProtection="1"/>
    <xf numFmtId="0" fontId="90" fillId="0" borderId="0" xfId="0" applyFont="1" applyAlignment="1">
      <alignment vertical="center"/>
    </xf>
    <xf numFmtId="0" fontId="100" fillId="0" borderId="0" xfId="0" applyFont="1" applyAlignment="1">
      <alignment vertical="center"/>
    </xf>
    <xf numFmtId="0" fontId="104" fillId="0" borderId="0" xfId="0" applyFont="1" applyAlignment="1">
      <alignment vertical="center"/>
    </xf>
    <xf numFmtId="176" fontId="7" fillId="0" borderId="0" xfId="0" applyNumberFormat="1" applyFont="1" applyAlignment="1">
      <alignment vertical="center"/>
    </xf>
    <xf numFmtId="173" fontId="7" fillId="0" borderId="0" xfId="0" applyNumberFormat="1" applyFont="1" applyFill="1" applyAlignment="1">
      <alignment vertical="center"/>
    </xf>
    <xf numFmtId="0" fontId="7" fillId="0" borderId="0" xfId="0" applyFont="1" applyFill="1" applyAlignment="1">
      <alignment vertical="center"/>
    </xf>
    <xf numFmtId="0" fontId="34" fillId="0" borderId="0" xfId="0" applyFont="1" applyFill="1" applyAlignment="1">
      <alignment vertical="center"/>
    </xf>
    <xf numFmtId="3" fontId="7" fillId="0" borderId="0" xfId="0" applyNumberFormat="1" applyFont="1" applyFill="1" applyAlignment="1">
      <alignment vertical="center"/>
    </xf>
    <xf numFmtId="3" fontId="104" fillId="0" borderId="0" xfId="1153" applyNumberFormat="1" applyFont="1" applyFill="1" applyBorder="1" applyAlignment="1">
      <alignment vertical="center"/>
    </xf>
    <xf numFmtId="3" fontId="104" fillId="0" borderId="0" xfId="0" applyNumberFormat="1" applyFont="1" applyBorder="1" applyAlignment="1">
      <alignment vertical="center"/>
    </xf>
    <xf numFmtId="0" fontId="104" fillId="0" borderId="0" xfId="0" quotePrefix="1" applyFont="1" applyFill="1" applyBorder="1" applyAlignment="1">
      <alignment vertical="center"/>
    </xf>
    <xf numFmtId="0" fontId="108" fillId="0" borderId="0" xfId="0" applyFont="1" applyBorder="1" applyAlignment="1">
      <alignment vertical="center"/>
    </xf>
    <xf numFmtId="0" fontId="121" fillId="0" borderId="0" xfId="0" applyFont="1"/>
    <xf numFmtId="0" fontId="121" fillId="0" borderId="0" xfId="0" applyFont="1" applyBorder="1"/>
    <xf numFmtId="0" fontId="90" fillId="0" borderId="0" xfId="0"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3" fontId="90" fillId="0" borderId="0" xfId="0" applyNumberFormat="1" applyFont="1" applyFill="1" applyBorder="1" applyAlignment="1">
      <alignment horizontal="center" vertical="center" wrapText="1"/>
    </xf>
    <xf numFmtId="0" fontId="108" fillId="0" borderId="0" xfId="0" applyFont="1" applyFill="1" applyBorder="1" applyAlignment="1">
      <alignment horizontal="center" vertical="center" wrapText="1"/>
    </xf>
    <xf numFmtId="189" fontId="90" fillId="0" borderId="0" xfId="1152" applyNumberFormat="1" applyFont="1" applyFill="1" applyBorder="1" applyAlignment="1">
      <alignment horizontal="center" vertical="center" wrapText="1"/>
    </xf>
    <xf numFmtId="189" fontId="108" fillId="0" borderId="0" xfId="1152" applyNumberFormat="1" applyFont="1" applyFill="1" applyBorder="1" applyAlignment="1">
      <alignment horizontal="center" vertical="center" wrapText="1"/>
    </xf>
    <xf numFmtId="3" fontId="108" fillId="0" borderId="0" xfId="1252" applyNumberFormat="1" applyFont="1" applyFill="1" applyBorder="1" applyAlignment="1" applyProtection="1">
      <alignment horizontal="right"/>
    </xf>
    <xf numFmtId="0" fontId="108" fillId="0" borderId="0" xfId="0" applyFont="1" applyFill="1" applyBorder="1" applyAlignment="1">
      <alignment horizontal="center"/>
    </xf>
    <xf numFmtId="0" fontId="7" fillId="0" borderId="19" xfId="0" applyFont="1" applyFill="1" applyBorder="1" applyAlignment="1">
      <alignment horizontal="center" wrapText="1"/>
    </xf>
    <xf numFmtId="0" fontId="29" fillId="0" borderId="23" xfId="0" applyFont="1" applyFill="1" applyBorder="1" applyAlignment="1">
      <alignment wrapText="1"/>
    </xf>
    <xf numFmtId="3" fontId="7" fillId="0" borderId="19" xfId="0" applyNumberFormat="1" applyFont="1" applyFill="1" applyBorder="1" applyAlignment="1">
      <alignment horizontal="center" vertical="center"/>
    </xf>
    <xf numFmtId="3" fontId="108" fillId="0" borderId="0" xfId="0" applyNumberFormat="1" applyFont="1" applyFill="1" applyBorder="1" applyAlignment="1">
      <alignment horizontal="center" vertical="center"/>
    </xf>
    <xf numFmtId="189" fontId="7" fillId="0" borderId="19" xfId="1152" applyNumberFormat="1" applyFont="1" applyFill="1" applyBorder="1" applyAlignment="1">
      <alignment horizontal="left" vertical="center"/>
    </xf>
    <xf numFmtId="3" fontId="90" fillId="0" borderId="0" xfId="0" applyNumberFormat="1" applyFont="1" applyFill="1" applyBorder="1"/>
    <xf numFmtId="3" fontId="108" fillId="0" borderId="0" xfId="0" applyNumberFormat="1" applyFont="1" applyFill="1" applyBorder="1" applyAlignment="1">
      <alignment horizontal="center"/>
    </xf>
    <xf numFmtId="0" fontId="122" fillId="0" borderId="0" xfId="0" applyFont="1" applyBorder="1" applyAlignment="1">
      <alignment horizontal="left" vertical="center" wrapText="1"/>
    </xf>
    <xf numFmtId="0" fontId="122" fillId="0" borderId="0" xfId="0" applyFont="1" applyBorder="1" applyAlignment="1">
      <alignment horizontal="left"/>
    </xf>
    <xf numFmtId="0" fontId="122" fillId="0" borderId="0" xfId="0" applyFont="1" applyBorder="1" applyAlignment="1">
      <alignment horizontal="left" wrapText="1"/>
    </xf>
    <xf numFmtId="0" fontId="123" fillId="0" borderId="0" xfId="0" applyFont="1" applyBorder="1" applyAlignment="1">
      <alignment horizontal="left" wrapText="1"/>
    </xf>
    <xf numFmtId="0" fontId="108" fillId="0" borderId="0" xfId="0" applyFont="1" applyFill="1"/>
    <xf numFmtId="0" fontId="34" fillId="0" borderId="19" xfId="0" applyFont="1" applyFill="1" applyBorder="1" applyAlignment="1" applyProtection="1">
      <alignment horizontal="center" vertical="center" wrapText="1"/>
    </xf>
    <xf numFmtId="0" fontId="121" fillId="0" borderId="0" xfId="0" applyFont="1" applyFill="1" applyBorder="1"/>
    <xf numFmtId="4" fontId="121" fillId="0" borderId="0" xfId="0" applyNumberFormat="1" applyFont="1" applyFill="1" applyBorder="1"/>
    <xf numFmtId="175" fontId="31" fillId="0" borderId="19" xfId="1900" applyNumberFormat="1" applyFont="1" applyFill="1" applyBorder="1" applyAlignment="1" applyProtection="1">
      <alignment horizontal="center" vertical="center"/>
    </xf>
    <xf numFmtId="185" fontId="90" fillId="0" borderId="0" xfId="0" applyNumberFormat="1" applyFont="1" applyFill="1"/>
    <xf numFmtId="0" fontId="34" fillId="0" borderId="19" xfId="0" applyFont="1" applyBorder="1" applyAlignment="1" applyProtection="1">
      <alignment horizontal="center" vertical="center"/>
    </xf>
    <xf numFmtId="175" fontId="31" fillId="53" borderId="19" xfId="1900" applyNumberFormat="1" applyFont="1" applyFill="1" applyBorder="1" applyAlignment="1" applyProtection="1">
      <alignment horizontal="center" vertical="center"/>
    </xf>
    <xf numFmtId="185" fontId="90" fillId="0" borderId="0" xfId="0" applyNumberFormat="1" applyFont="1"/>
    <xf numFmtId="4" fontId="121" fillId="0" borderId="0" xfId="0" applyNumberFormat="1" applyFont="1" applyBorder="1"/>
    <xf numFmtId="0" fontId="29" fillId="0" borderId="0" xfId="0" applyFont="1" applyBorder="1" applyProtection="1"/>
    <xf numFmtId="0" fontId="91" fillId="0" borderId="0" xfId="0" applyFont="1" applyAlignment="1" applyProtection="1">
      <alignment horizontal="right"/>
    </xf>
    <xf numFmtId="202" fontId="31" fillId="0" borderId="0" xfId="0" applyNumberFormat="1" applyFont="1"/>
    <xf numFmtId="9" fontId="31" fillId="0" borderId="0" xfId="1900" applyNumberFormat="1" applyFont="1"/>
    <xf numFmtId="3" fontId="7" fillId="0" borderId="0" xfId="0" applyNumberFormat="1" applyFont="1" applyBorder="1"/>
    <xf numFmtId="3" fontId="29" fillId="0" borderId="0" xfId="0" applyNumberFormat="1" applyFont="1"/>
    <xf numFmtId="0" fontId="29" fillId="0" borderId="0" xfId="0" applyFont="1" applyAlignment="1">
      <alignment vertical="top" wrapText="1"/>
    </xf>
    <xf numFmtId="0" fontId="34" fillId="0" borderId="19" xfId="0" applyFont="1" applyFill="1" applyBorder="1" applyAlignment="1">
      <alignment horizontal="center" vertical="center"/>
    </xf>
    <xf numFmtId="0" fontId="87" fillId="0" borderId="0" xfId="0" applyFont="1" applyFill="1"/>
    <xf numFmtId="175" fontId="7" fillId="0" borderId="19" xfId="0" applyNumberFormat="1" applyFont="1" applyFill="1" applyBorder="1" applyAlignment="1">
      <alignment horizontal="center" vertical="center"/>
    </xf>
    <xf numFmtId="0" fontId="29" fillId="0" borderId="0" xfId="0" applyFont="1" applyFill="1" applyBorder="1"/>
    <xf numFmtId="0" fontId="34" fillId="53" borderId="19" xfId="0" applyFont="1" applyFill="1" applyBorder="1" applyAlignment="1">
      <alignment horizontal="center" vertical="center"/>
    </xf>
    <xf numFmtId="3" fontId="7" fillId="53" borderId="19" xfId="0" applyNumberFormat="1" applyFont="1" applyFill="1" applyBorder="1" applyAlignment="1">
      <alignment horizontal="center" vertical="center"/>
    </xf>
    <xf numFmtId="0" fontId="121" fillId="0" borderId="0" xfId="0" applyFont="1" applyBorder="1" applyAlignment="1"/>
    <xf numFmtId="3" fontId="91" fillId="0" borderId="0" xfId="0" applyNumberFormat="1" applyFont="1"/>
    <xf numFmtId="0" fontId="34" fillId="0" borderId="0" xfId="0" applyFont="1" applyFill="1" applyBorder="1" applyAlignment="1">
      <alignment horizontal="center" vertical="center"/>
    </xf>
    <xf numFmtId="172" fontId="34" fillId="0" borderId="0" xfId="0" applyNumberFormat="1" applyFont="1" applyFill="1" applyBorder="1" applyAlignment="1">
      <alignment horizontal="center" vertical="center"/>
    </xf>
    <xf numFmtId="0" fontId="34" fillId="0" borderId="19" xfId="0" applyFont="1" applyFill="1" applyBorder="1" applyAlignment="1">
      <alignment horizontal="center" vertical="center" wrapText="1"/>
    </xf>
    <xf numFmtId="3" fontId="7" fillId="0" borderId="0" xfId="0" applyNumberFormat="1" applyFont="1" applyFill="1" applyBorder="1" applyAlignment="1">
      <alignment horizontal="center" vertical="center"/>
    </xf>
    <xf numFmtId="0" fontId="29" fillId="0" borderId="0" xfId="0" applyFont="1" applyFill="1" applyBorder="1" applyAlignment="1">
      <alignment horizontal="left" vertical="center" wrapText="1"/>
    </xf>
    <xf numFmtId="17" fontId="124" fillId="0" borderId="0" xfId="0" applyNumberFormat="1" applyFont="1" applyBorder="1" applyAlignment="1">
      <alignment horizontal="center" wrapText="1"/>
    </xf>
    <xf numFmtId="0" fontId="29" fillId="0" borderId="0" xfId="0" applyFont="1" applyBorder="1" applyAlignment="1">
      <alignment vertical="center"/>
    </xf>
    <xf numFmtId="203" fontId="29" fillId="0" borderId="0" xfId="0" applyNumberFormat="1" applyFont="1" applyFill="1" applyBorder="1" applyAlignment="1">
      <alignment horizontal="center"/>
    </xf>
    <xf numFmtId="2" fontId="29" fillId="0" borderId="0" xfId="0" applyNumberFormat="1" applyFont="1" applyBorder="1" applyAlignment="1">
      <alignment horizontal="center"/>
    </xf>
    <xf numFmtId="2" fontId="29" fillId="0" borderId="0" xfId="0" applyNumberFormat="1" applyFont="1" applyBorder="1" applyProtection="1"/>
    <xf numFmtId="181" fontId="97" fillId="0" borderId="19" xfId="1152" applyNumberFormat="1" applyFont="1" applyBorder="1" applyAlignment="1">
      <alignment horizontal="center" vertical="center"/>
    </xf>
    <xf numFmtId="180" fontId="97" fillId="0" borderId="19" xfId="1152" applyNumberFormat="1" applyFont="1" applyBorder="1" applyAlignment="1">
      <alignment horizontal="center" vertical="center" wrapText="1"/>
    </xf>
    <xf numFmtId="177" fontId="29" fillId="0" borderId="0" xfId="0" applyNumberFormat="1" applyFont="1"/>
    <xf numFmtId="175" fontId="27" fillId="0" borderId="0" xfId="1900" applyNumberFormat="1" applyFont="1"/>
    <xf numFmtId="17" fontId="112" fillId="0" borderId="24" xfId="0" applyNumberFormat="1" applyFont="1" applyBorder="1" applyAlignment="1">
      <alignment horizontal="center" vertical="center" wrapText="1"/>
    </xf>
    <xf numFmtId="0" fontId="112" fillId="0" borderId="25" xfId="0" applyFont="1" applyBorder="1" applyAlignment="1">
      <alignment horizontal="right" vertical="center" wrapText="1"/>
    </xf>
    <xf numFmtId="0" fontId="110" fillId="53" borderId="26" xfId="0" applyFont="1" applyFill="1" applyBorder="1" applyAlignment="1">
      <alignment horizontal="right" vertical="center" wrapText="1"/>
    </xf>
    <xf numFmtId="17" fontId="112" fillId="0" borderId="27" xfId="0" applyNumberFormat="1" applyFont="1" applyBorder="1" applyAlignment="1">
      <alignment horizontal="center" vertical="center" wrapText="1"/>
    </xf>
    <xf numFmtId="0" fontId="112" fillId="0" borderId="28" xfId="0" applyFont="1" applyBorder="1" applyAlignment="1">
      <alignment horizontal="right" vertical="center" wrapText="1"/>
    </xf>
    <xf numFmtId="0" fontId="34" fillId="0" borderId="19" xfId="0" applyFont="1" applyBorder="1" applyAlignment="1">
      <alignment horizontal="center" wrapText="1"/>
    </xf>
    <xf numFmtId="4" fontId="7" fillId="0" borderId="0" xfId="0" applyNumberFormat="1" applyFont="1" applyFill="1"/>
    <xf numFmtId="0" fontId="7" fillId="0" borderId="0" xfId="1238"/>
    <xf numFmtId="0" fontId="60" fillId="0" borderId="29" xfId="1238" applyFont="1" applyBorder="1" applyAlignment="1" applyProtection="1">
      <alignment horizontal="right" vertical="top" wrapText="1" readingOrder="1"/>
      <protection locked="0"/>
    </xf>
    <xf numFmtId="0" fontId="74" fillId="0" borderId="0" xfId="1238" applyFont="1" applyAlignment="1" applyProtection="1">
      <alignment horizontal="left" wrapText="1" readingOrder="1"/>
      <protection locked="0"/>
    </xf>
    <xf numFmtId="0" fontId="74" fillId="0" borderId="30" xfId="1238" applyFont="1" applyBorder="1" applyAlignment="1" applyProtection="1">
      <alignment horizontal="left" wrapText="1" readingOrder="1"/>
      <protection locked="0"/>
    </xf>
    <xf numFmtId="0" fontId="75" fillId="0" borderId="0" xfId="1238" applyFont="1" applyAlignment="1" applyProtection="1">
      <alignment horizontal="center" wrapText="1" readingOrder="2"/>
      <protection locked="0"/>
    </xf>
    <xf numFmtId="0" fontId="60" fillId="0" borderId="0" xfId="0" applyFont="1" applyAlignment="1" applyProtection="1">
      <alignment horizontal="right" vertical="top" wrapText="1" readingOrder="1"/>
      <protection locked="0"/>
    </xf>
    <xf numFmtId="0" fontId="60" fillId="0" borderId="0" xfId="0" applyFont="1" applyAlignment="1" applyProtection="1">
      <alignment vertical="top" wrapText="1" readingOrder="1"/>
      <protection locked="0"/>
    </xf>
    <xf numFmtId="0" fontId="60" fillId="0" borderId="30" xfId="1238" applyFont="1" applyBorder="1" applyAlignment="1" applyProtection="1">
      <alignment vertical="top" wrapText="1" readingOrder="1"/>
      <protection locked="0"/>
    </xf>
    <xf numFmtId="0" fontId="60" fillId="0" borderId="0" xfId="1238" applyFont="1" applyAlignment="1" applyProtection="1">
      <alignment horizontal="right" vertical="top" wrapText="1" readingOrder="1"/>
      <protection locked="0"/>
    </xf>
    <xf numFmtId="0" fontId="60" fillId="0" borderId="0" xfId="1263" applyFont="1" applyAlignment="1" applyProtection="1">
      <alignment horizontal="right" vertical="top" wrapText="1" readingOrder="1"/>
      <protection locked="0"/>
    </xf>
    <xf numFmtId="0" fontId="60" fillId="0" borderId="0" xfId="1263" applyFont="1" applyAlignment="1" applyProtection="1">
      <alignment vertical="top" wrapText="1" readingOrder="1"/>
      <protection locked="0"/>
    </xf>
    <xf numFmtId="0" fontId="7" fillId="0" borderId="0" xfId="1263" applyAlignment="1">
      <alignment wrapText="1"/>
    </xf>
    <xf numFmtId="0" fontId="7" fillId="53" borderId="0" xfId="0" applyFont="1" applyFill="1"/>
    <xf numFmtId="0" fontId="7" fillId="0" borderId="0" xfId="1238" applyAlignment="1">
      <alignment wrapText="1"/>
    </xf>
    <xf numFmtId="4" fontId="91" fillId="0" borderId="0" xfId="0" applyNumberFormat="1" applyFont="1" applyBorder="1" applyAlignment="1"/>
    <xf numFmtId="0" fontId="60" fillId="0" borderId="0" xfId="1238" applyFont="1" applyAlignment="1" applyProtection="1">
      <alignment horizontal="left" vertical="top" wrapText="1" readingOrder="1"/>
      <protection locked="0"/>
    </xf>
    <xf numFmtId="0" fontId="75" fillId="0" borderId="31" xfId="1238" applyFont="1" applyBorder="1" applyAlignment="1" applyProtection="1">
      <alignment vertical="top" wrapText="1" readingOrder="1"/>
      <protection locked="0"/>
    </xf>
    <xf numFmtId="0" fontId="75" fillId="0" borderId="32" xfId="1238" applyFont="1" applyBorder="1" applyAlignment="1" applyProtection="1">
      <alignment vertical="top" wrapText="1" readingOrder="1"/>
      <protection locked="0"/>
    </xf>
    <xf numFmtId="0" fontId="75" fillId="0" borderId="31" xfId="1238" applyFont="1" applyBorder="1" applyAlignment="1" applyProtection="1">
      <alignment horizontal="right" vertical="top" wrapText="1" readingOrder="1"/>
      <protection locked="0"/>
    </xf>
    <xf numFmtId="1" fontId="34" fillId="0" borderId="0" xfId="0" applyNumberFormat="1" applyFont="1"/>
    <xf numFmtId="9" fontId="34" fillId="0" borderId="0" xfId="0" applyNumberFormat="1" applyFont="1"/>
    <xf numFmtId="0" fontId="28" fillId="0" borderId="0" xfId="0" applyFont="1" applyBorder="1" applyAlignment="1">
      <alignment horizontal="center"/>
    </xf>
    <xf numFmtId="3" fontId="28" fillId="0" borderId="0" xfId="0" applyNumberFormat="1" applyFont="1" applyBorder="1"/>
    <xf numFmtId="173" fontId="28" fillId="0" borderId="0" xfId="0" applyNumberFormat="1" applyFont="1" applyBorder="1"/>
    <xf numFmtId="0" fontId="87" fillId="0" borderId="19" xfId="0" applyFont="1" applyBorder="1" applyAlignment="1">
      <alignment horizontal="center"/>
    </xf>
    <xf numFmtId="9" fontId="34" fillId="0" borderId="0" xfId="0" applyNumberFormat="1" applyFont="1" applyAlignment="1">
      <alignment vertical="center"/>
    </xf>
    <xf numFmtId="164" fontId="34" fillId="0" borderId="0" xfId="0" applyNumberFormat="1" applyFont="1" applyAlignment="1">
      <alignment vertical="center"/>
    </xf>
    <xf numFmtId="164" fontId="34" fillId="0" borderId="0" xfId="0" applyNumberFormat="1" applyFont="1" applyFill="1" applyAlignment="1">
      <alignment vertical="center"/>
    </xf>
    <xf numFmtId="3" fontId="7" fillId="0" borderId="0" xfId="0" applyNumberFormat="1" applyFont="1" applyFill="1" applyBorder="1" applyAlignment="1">
      <alignment vertical="center"/>
    </xf>
    <xf numFmtId="194" fontId="64" fillId="0" borderId="0" xfId="1241" applyNumberFormat="1" applyFont="1" applyFill="1" applyAlignment="1" applyProtection="1">
      <alignment horizontal="right" vertical="top" wrapText="1" readingOrder="1"/>
      <protection locked="0"/>
    </xf>
    <xf numFmtId="195" fontId="64" fillId="0" borderId="0" xfId="1278" applyNumberFormat="1" applyFont="1" applyFill="1" applyBorder="1" applyAlignment="1" applyProtection="1">
      <alignment horizontal="right" vertical="top" wrapText="1" readingOrder="1"/>
      <protection locked="0"/>
    </xf>
    <xf numFmtId="195" fontId="64" fillId="0" borderId="0" xfId="1241" applyNumberFormat="1" applyFont="1" applyFill="1" applyBorder="1" applyAlignment="1" applyProtection="1">
      <alignment horizontal="right" vertical="top" wrapText="1" readingOrder="1"/>
      <protection locked="0"/>
    </xf>
    <xf numFmtId="176" fontId="7" fillId="0" borderId="0" xfId="0" applyNumberFormat="1" applyFont="1" applyFill="1" applyAlignment="1">
      <alignment vertical="center"/>
    </xf>
    <xf numFmtId="0" fontId="0" fillId="0" borderId="0" xfId="0" applyBorder="1"/>
    <xf numFmtId="0" fontId="34" fillId="0" borderId="21" xfId="0" applyFont="1" applyBorder="1" applyAlignment="1" applyProtection="1">
      <alignment horizontal="center" vertical="center" wrapText="1"/>
    </xf>
    <xf numFmtId="0" fontId="34" fillId="0" borderId="33" xfId="0" applyFont="1" applyBorder="1" applyAlignment="1" applyProtection="1">
      <alignment horizontal="center" vertical="center" wrapText="1"/>
    </xf>
    <xf numFmtId="37" fontId="7" fillId="0" borderId="19" xfId="0" applyNumberFormat="1" applyFont="1" applyBorder="1" applyAlignment="1" applyProtection="1">
      <alignment horizontal="center"/>
    </xf>
    <xf numFmtId="201" fontId="7" fillId="0" borderId="19" xfId="0" applyNumberFormat="1" applyFont="1" applyBorder="1" applyAlignment="1" applyProtection="1">
      <alignment horizontal="center"/>
    </xf>
    <xf numFmtId="37" fontId="7" fillId="0" borderId="0" xfId="0" applyNumberFormat="1" applyFont="1"/>
    <xf numFmtId="173" fontId="31" fillId="0" borderId="19" xfId="1900" applyNumberFormat="1" applyFont="1" applyBorder="1" applyAlignment="1" applyProtection="1">
      <alignment horizontal="center"/>
    </xf>
    <xf numFmtId="0" fontId="29" fillId="0" borderId="0" xfId="0" applyFont="1" applyBorder="1" applyAlignment="1" applyProtection="1">
      <alignment horizontal="right"/>
    </xf>
    <xf numFmtId="175" fontId="31" fillId="0" borderId="0" xfId="1900" applyNumberFormat="1" applyFont="1"/>
    <xf numFmtId="0" fontId="34" fillId="0" borderId="19" xfId="0" applyFont="1" applyBorder="1" applyAlignment="1">
      <alignment horizontal="center"/>
    </xf>
    <xf numFmtId="0" fontId="34" fillId="0" borderId="19" xfId="0" applyFont="1" applyBorder="1" applyAlignment="1" applyProtection="1">
      <alignment horizontal="center"/>
    </xf>
    <xf numFmtId="3" fontId="0" fillId="0" borderId="34" xfId="0" applyNumberFormat="1" applyFont="1" applyBorder="1"/>
    <xf numFmtId="0" fontId="0" fillId="0" borderId="35" xfId="0" applyNumberFormat="1" applyFont="1" applyBorder="1"/>
    <xf numFmtId="0" fontId="125" fillId="0" borderId="0" xfId="1152" applyNumberFormat="1" applyFont="1"/>
    <xf numFmtId="0" fontId="113" fillId="0" borderId="0" xfId="0" applyNumberFormat="1" applyFont="1"/>
    <xf numFmtId="0" fontId="87" fillId="0" borderId="0" xfId="0" applyNumberFormat="1" applyFont="1"/>
    <xf numFmtId="1" fontId="42" fillId="0" borderId="0" xfId="1900" applyNumberFormat="1" applyFont="1"/>
    <xf numFmtId="0" fontId="30" fillId="0" borderId="0" xfId="0" applyNumberFormat="1" applyFont="1" applyBorder="1"/>
    <xf numFmtId="0" fontId="34" fillId="0" borderId="19" xfId="0" applyFont="1" applyBorder="1" applyAlignment="1">
      <alignment horizontal="left"/>
    </xf>
    <xf numFmtId="180" fontId="7" fillId="0" borderId="0" xfId="0" applyNumberFormat="1" applyFont="1"/>
    <xf numFmtId="178" fontId="7" fillId="0" borderId="0" xfId="0" applyNumberFormat="1" applyFont="1"/>
    <xf numFmtId="171" fontId="7" fillId="0" borderId="0" xfId="0" applyNumberFormat="1" applyFont="1"/>
    <xf numFmtId="169" fontId="7" fillId="0" borderId="0" xfId="0" applyNumberFormat="1" applyFont="1" applyBorder="1"/>
    <xf numFmtId="0" fontId="86" fillId="0" borderId="0" xfId="1136" applyFont="1"/>
    <xf numFmtId="176" fontId="7" fillId="0" borderId="19" xfId="0" applyNumberFormat="1" applyFont="1" applyFill="1" applyBorder="1" applyAlignment="1">
      <alignment horizontal="center" vertical="center"/>
    </xf>
    <xf numFmtId="9" fontId="7" fillId="0" borderId="19" xfId="0" applyNumberFormat="1" applyFont="1" applyFill="1" applyBorder="1" applyAlignment="1">
      <alignment horizontal="center" vertical="center"/>
    </xf>
    <xf numFmtId="4" fontId="104" fillId="0" borderId="0" xfId="0" applyNumberFormat="1" applyFont="1"/>
    <xf numFmtId="0" fontId="7" fillId="0" borderId="19" xfId="0" applyFont="1" applyFill="1" applyBorder="1" applyAlignment="1">
      <alignment horizontal="left" wrapText="1"/>
    </xf>
    <xf numFmtId="175" fontId="42" fillId="0" borderId="0" xfId="1900" applyNumberFormat="1" applyFont="1"/>
    <xf numFmtId="0" fontId="126" fillId="0" borderId="0" xfId="0" applyFont="1" applyFill="1" applyBorder="1" applyAlignment="1">
      <alignment horizontal="center"/>
    </xf>
    <xf numFmtId="2" fontId="102" fillId="0" borderId="19" xfId="0" applyNumberFormat="1" applyFont="1" applyBorder="1" applyAlignment="1" applyProtection="1">
      <alignment horizontal="center" vertical="center"/>
    </xf>
    <xf numFmtId="2" fontId="102" fillId="0" borderId="19" xfId="0" applyNumberFormat="1" applyFont="1" applyBorder="1" applyAlignment="1" applyProtection="1">
      <alignment horizontal="center" vertical="center" wrapText="1"/>
    </xf>
    <xf numFmtId="3" fontId="7" fillId="0" borderId="0" xfId="0" applyNumberFormat="1" applyFont="1" applyFill="1"/>
    <xf numFmtId="180" fontId="31" fillId="0" borderId="0" xfId="1152" applyNumberFormat="1" applyFont="1" applyFill="1" applyBorder="1" applyAlignment="1">
      <alignment horizontal="center" vertical="center"/>
    </xf>
    <xf numFmtId="173" fontId="29" fillId="0" borderId="0" xfId="0" applyNumberFormat="1" applyFont="1" applyFill="1"/>
    <xf numFmtId="0" fontId="0" fillId="0" borderId="0" xfId="0" applyFill="1" applyBorder="1"/>
    <xf numFmtId="0" fontId="125" fillId="0" borderId="0" xfId="1152" applyNumberFormat="1" applyFont="1" applyFill="1"/>
    <xf numFmtId="0" fontId="113" fillId="0" borderId="0" xfId="0" applyNumberFormat="1" applyFont="1" applyFill="1"/>
    <xf numFmtId="0" fontId="87" fillId="0" borderId="0" xfId="0" applyNumberFormat="1" applyFont="1" applyFill="1"/>
    <xf numFmtId="1" fontId="27" fillId="0" borderId="0" xfId="1900" applyNumberFormat="1" applyFont="1" applyFill="1"/>
    <xf numFmtId="0" fontId="87" fillId="0" borderId="0" xfId="0" applyNumberFormat="1" applyFont="1" applyFill="1" applyBorder="1"/>
    <xf numFmtId="0" fontId="127" fillId="0" borderId="0" xfId="1226" applyFont="1"/>
    <xf numFmtId="0" fontId="128" fillId="0" borderId="0" xfId="1226" applyFont="1"/>
    <xf numFmtId="0" fontId="118" fillId="0" borderId="0" xfId="1226" applyFont="1" applyAlignment="1">
      <alignment horizontal="center"/>
    </xf>
    <xf numFmtId="17" fontId="118" fillId="0" borderId="0" xfId="1226" quotePrefix="1" applyNumberFormat="1" applyFont="1" applyAlignment="1">
      <alignment horizontal="center"/>
    </xf>
    <xf numFmtId="0" fontId="129" fillId="0" borderId="0" xfId="1226" applyFont="1" applyAlignment="1">
      <alignment horizontal="left" indent="15"/>
    </xf>
    <xf numFmtId="0" fontId="130" fillId="0" borderId="0" xfId="1226" applyFont="1" applyAlignment="1">
      <alignment horizontal="center"/>
    </xf>
    <xf numFmtId="0" fontId="127" fillId="0" borderId="0" xfId="1226" applyFont="1" applyAlignment="1"/>
    <xf numFmtId="0" fontId="128" fillId="0" borderId="0" xfId="1226" applyFont="1" applyAlignment="1"/>
    <xf numFmtId="0" fontId="85" fillId="0" borderId="0" xfId="1226" applyFont="1"/>
    <xf numFmtId="0" fontId="131" fillId="0" borderId="0" xfId="1226" applyFont="1"/>
    <xf numFmtId="0" fontId="127" fillId="0" borderId="0" xfId="1226" quotePrefix="1" applyFont="1"/>
    <xf numFmtId="0" fontId="98" fillId="0" borderId="0" xfId="1226" applyFont="1" applyAlignment="1">
      <alignment wrapText="1"/>
    </xf>
    <xf numFmtId="17" fontId="95" fillId="0" borderId="0" xfId="1226" applyNumberFormat="1" applyFont="1" applyAlignment="1"/>
    <xf numFmtId="0" fontId="132" fillId="0" borderId="0" xfId="1226" applyFont="1"/>
    <xf numFmtId="0" fontId="92" fillId="0" borderId="0" xfId="1226" applyFont="1"/>
    <xf numFmtId="0" fontId="133" fillId="0" borderId="0" xfId="1226" applyFont="1"/>
    <xf numFmtId="0" fontId="134" fillId="0" borderId="0" xfId="1226" applyFont="1"/>
    <xf numFmtId="0" fontId="132" fillId="0" borderId="0" xfId="1226" quotePrefix="1" applyFont="1"/>
    <xf numFmtId="0" fontId="135" fillId="0" borderId="0" xfId="1226" applyFont="1"/>
    <xf numFmtId="0" fontId="97" fillId="0" borderId="0" xfId="1226" applyFont="1"/>
    <xf numFmtId="49" fontId="31" fillId="0" borderId="19" xfId="1152" applyNumberFormat="1" applyFont="1" applyBorder="1" applyAlignment="1">
      <alignment horizontal="center" vertical="center"/>
    </xf>
    <xf numFmtId="175" fontId="31" fillId="0" borderId="0" xfId="0" applyNumberFormat="1" applyFont="1"/>
    <xf numFmtId="3" fontId="87" fillId="0" borderId="0" xfId="0" applyNumberFormat="1" applyFont="1" applyFill="1" applyAlignment="1">
      <alignment vertical="center"/>
    </xf>
    <xf numFmtId="173" fontId="87" fillId="0" borderId="0" xfId="0" applyNumberFormat="1" applyFont="1" applyFill="1" applyAlignment="1">
      <alignment vertical="center"/>
    </xf>
    <xf numFmtId="0" fontId="87" fillId="0" borderId="0" xfId="0" applyFont="1" applyAlignment="1">
      <alignment vertical="center"/>
    </xf>
    <xf numFmtId="0" fontId="87" fillId="0" borderId="0" xfId="0" applyFont="1" applyFill="1" applyAlignment="1">
      <alignment vertical="center"/>
    </xf>
    <xf numFmtId="3" fontId="87" fillId="0" borderId="0" xfId="1153" applyNumberFormat="1" applyFont="1" applyFill="1" applyBorder="1" applyAlignment="1">
      <alignment vertical="center"/>
    </xf>
    <xf numFmtId="3" fontId="87" fillId="0" borderId="0" xfId="0" applyNumberFormat="1" applyFont="1" applyBorder="1" applyAlignment="1">
      <alignment vertical="center"/>
    </xf>
    <xf numFmtId="0" fontId="87" fillId="0" borderId="0" xfId="0" quotePrefix="1" applyFont="1" applyFill="1" applyBorder="1" applyAlignment="1">
      <alignment vertical="center"/>
    </xf>
    <xf numFmtId="193" fontId="0" fillId="0" borderId="0" xfId="0" applyNumberFormat="1"/>
    <xf numFmtId="185" fontId="34" fillId="0" borderId="0" xfId="0" applyNumberFormat="1" applyFont="1"/>
    <xf numFmtId="1" fontId="31" fillId="0" borderId="19" xfId="1152" applyNumberFormat="1" applyFont="1" applyBorder="1" applyAlignment="1">
      <alignment horizontal="center" vertical="center"/>
    </xf>
    <xf numFmtId="0" fontId="28" fillId="0" borderId="0" xfId="0" applyFont="1" applyFill="1"/>
    <xf numFmtId="9" fontId="27" fillId="0" borderId="0" xfId="1900" applyFont="1" applyFill="1"/>
    <xf numFmtId="0" fontId="90" fillId="0" borderId="0" xfId="0" applyNumberFormat="1" applyFont="1" applyFill="1"/>
    <xf numFmtId="0" fontId="91" fillId="0" borderId="0" xfId="0" applyNumberFormat="1" applyFont="1"/>
    <xf numFmtId="3" fontId="87" fillId="0" borderId="0" xfId="0" applyNumberFormat="1" applyFont="1"/>
    <xf numFmtId="176" fontId="19" fillId="0" borderId="0" xfId="0" applyNumberFormat="1" applyFont="1"/>
    <xf numFmtId="175" fontId="32" fillId="0" borderId="0" xfId="1900" applyNumberFormat="1"/>
    <xf numFmtId="0" fontId="7" fillId="0" borderId="19" xfId="0" applyFont="1" applyFill="1" applyBorder="1" applyAlignment="1">
      <alignment wrapText="1"/>
    </xf>
    <xf numFmtId="17" fontId="7" fillId="0" borderId="19" xfId="0" applyNumberFormat="1" applyFont="1" applyBorder="1" applyAlignment="1">
      <alignment horizontal="center" vertical="center"/>
    </xf>
    <xf numFmtId="0" fontId="7" fillId="0" borderId="19" xfId="0" applyFont="1" applyFill="1" applyBorder="1" applyAlignment="1">
      <alignment horizontal="left"/>
    </xf>
    <xf numFmtId="0" fontId="115" fillId="0" borderId="0" xfId="1232" applyFont="1" applyFill="1" applyAlignment="1" applyProtection="1">
      <alignment horizontal="right" vertical="top" wrapText="1" readingOrder="1"/>
      <protection locked="0"/>
    </xf>
    <xf numFmtId="180" fontId="7" fillId="0" borderId="0" xfId="0" applyNumberFormat="1" applyFont="1" applyBorder="1"/>
    <xf numFmtId="0" fontId="34" fillId="0" borderId="0" xfId="0" applyFont="1" applyFill="1" applyBorder="1" applyAlignment="1"/>
    <xf numFmtId="0" fontId="29" fillId="0" borderId="0" xfId="0" applyFont="1" applyFill="1" applyAlignment="1">
      <alignment horizontal="center"/>
    </xf>
    <xf numFmtId="0" fontId="119" fillId="0" borderId="0" xfId="0" applyFont="1" applyFill="1"/>
    <xf numFmtId="10" fontId="7" fillId="0" borderId="0" xfId="0" applyNumberFormat="1" applyFont="1"/>
    <xf numFmtId="205" fontId="7" fillId="0" borderId="0" xfId="0" quotePrefix="1" applyNumberFormat="1" applyFont="1" applyFill="1" applyBorder="1" applyAlignment="1">
      <alignment vertical="center"/>
    </xf>
    <xf numFmtId="0" fontId="99" fillId="0" borderId="0" xfId="0" applyFont="1"/>
    <xf numFmtId="0" fontId="7" fillId="0" borderId="0" xfId="1884" applyFont="1" applyBorder="1" applyAlignment="1" applyProtection="1">
      <alignment horizontal="center" vertical="center"/>
    </xf>
    <xf numFmtId="0" fontId="31" fillId="0" borderId="0" xfId="0" applyFont="1" applyAlignment="1">
      <alignment vertical="center"/>
    </xf>
    <xf numFmtId="0" fontId="95" fillId="0" borderId="0" xfId="1225" applyFont="1" applyAlignment="1">
      <alignment vertical="center"/>
    </xf>
    <xf numFmtId="0" fontId="34" fillId="0" borderId="20" xfId="1884" applyFont="1" applyBorder="1" applyAlignment="1" applyProtection="1">
      <alignment horizontal="left" vertical="center"/>
    </xf>
    <xf numFmtId="0" fontId="34" fillId="0" borderId="20" xfId="1884" applyFont="1" applyBorder="1" applyAlignment="1" applyProtection="1">
      <alignment vertical="center"/>
    </xf>
    <xf numFmtId="0" fontId="34" fillId="0" borderId="20" xfId="1884" applyFont="1" applyBorder="1" applyAlignment="1" applyProtection="1">
      <alignment horizontal="center" vertical="center"/>
    </xf>
    <xf numFmtId="0" fontId="7" fillId="0" borderId="0" xfId="1884" applyFont="1" applyBorder="1" applyAlignment="1" applyProtection="1">
      <alignment vertical="center"/>
    </xf>
    <xf numFmtId="0" fontId="7" fillId="0" borderId="0" xfId="1884" applyFont="1" applyBorder="1" applyAlignment="1" applyProtection="1">
      <alignment vertical="top"/>
    </xf>
    <xf numFmtId="0" fontId="34" fillId="0" borderId="20" xfId="1884" applyFont="1" applyBorder="1" applyAlignment="1" applyProtection="1">
      <alignment vertical="top"/>
    </xf>
    <xf numFmtId="0" fontId="95" fillId="0" borderId="0" xfId="1225" applyFont="1" applyAlignment="1">
      <alignment vertical="top"/>
    </xf>
    <xf numFmtId="0" fontId="81" fillId="0" borderId="0" xfId="1225" applyFont="1" applyAlignment="1">
      <alignment vertical="center"/>
    </xf>
    <xf numFmtId="0" fontId="137" fillId="0" borderId="0" xfId="1136" applyFont="1" applyBorder="1" applyAlignment="1" applyProtection="1">
      <alignment horizontal="center" vertical="center"/>
    </xf>
    <xf numFmtId="0" fontId="95" fillId="0" borderId="0" xfId="1225" applyFont="1" applyBorder="1" applyAlignment="1">
      <alignment vertical="center"/>
    </xf>
    <xf numFmtId="0" fontId="95" fillId="0" borderId="0" xfId="1225" applyFont="1" applyBorder="1" applyAlignment="1">
      <alignment horizontal="center" vertical="center"/>
    </xf>
    <xf numFmtId="0" fontId="138" fillId="0" borderId="0" xfId="1225" applyFont="1" applyAlignment="1">
      <alignment vertical="center"/>
    </xf>
    <xf numFmtId="0" fontId="7" fillId="0" borderId="0" xfId="1884" applyFont="1" applyBorder="1" applyAlignment="1" applyProtection="1">
      <alignment horizontal="left" vertical="center"/>
    </xf>
    <xf numFmtId="0" fontId="31" fillId="0" borderId="0" xfId="0" applyFont="1" applyAlignment="1">
      <alignment horizontal="center" vertical="center"/>
    </xf>
    <xf numFmtId="0" fontId="34" fillId="0" borderId="0" xfId="1884" applyFont="1" applyBorder="1" applyAlignment="1" applyProtection="1">
      <alignment horizontal="center" vertical="center"/>
    </xf>
    <xf numFmtId="0" fontId="7" fillId="0" borderId="0" xfId="1884" applyFont="1" applyBorder="1" applyAlignment="1" applyProtection="1">
      <alignment horizontal="left" vertical="top"/>
    </xf>
    <xf numFmtId="0" fontId="7" fillId="0" borderId="0" xfId="1884" applyFont="1" applyBorder="1" applyAlignment="1" applyProtection="1">
      <alignment horizontal="center" vertical="top"/>
    </xf>
    <xf numFmtId="177" fontId="31" fillId="0" borderId="19" xfId="1153" applyFont="1" applyBorder="1" applyAlignment="1" applyProtection="1">
      <alignment horizontal="center" vertical="center"/>
    </xf>
    <xf numFmtId="17" fontId="95" fillId="0" borderId="19" xfId="0" applyNumberFormat="1" applyFont="1" applyFill="1" applyBorder="1" applyAlignment="1">
      <alignment horizontal="center" wrapText="1"/>
    </xf>
    <xf numFmtId="0" fontId="0" fillId="0" borderId="0" xfId="0" applyFont="1"/>
    <xf numFmtId="0" fontId="97" fillId="0" borderId="0" xfId="1153" applyNumberFormat="1" applyFont="1" applyFill="1" applyBorder="1" applyAlignment="1">
      <alignment horizontal="center"/>
    </xf>
    <xf numFmtId="0" fontId="60" fillId="0" borderId="0" xfId="1232" applyFont="1" applyFill="1" applyAlignment="1" applyProtection="1">
      <alignment horizontal="right" vertical="top" wrapText="1" readingOrder="1"/>
      <protection locked="0"/>
    </xf>
    <xf numFmtId="0" fontId="34" fillId="0" borderId="0" xfId="1884" applyFont="1" applyBorder="1" applyAlignment="1" applyProtection="1">
      <alignment horizontal="left" vertical="center"/>
    </xf>
    <xf numFmtId="0" fontId="95" fillId="0" borderId="0" xfId="1225" applyFont="1" applyAlignment="1">
      <alignment horizontal="left" vertical="center"/>
    </xf>
    <xf numFmtId="173" fontId="99" fillId="0" borderId="19" xfId="1153" applyNumberFormat="1" applyFont="1" applyBorder="1" applyAlignment="1">
      <alignment horizontal="center" vertical="center" wrapText="1"/>
    </xf>
    <xf numFmtId="173" fontId="99" fillId="0" borderId="19" xfId="1153" quotePrefix="1" applyNumberFormat="1" applyFont="1" applyFill="1" applyBorder="1" applyAlignment="1">
      <alignment horizontal="center" vertical="center"/>
    </xf>
    <xf numFmtId="37" fontId="7" fillId="0" borderId="19" xfId="0" applyNumberFormat="1" applyFont="1" applyFill="1" applyBorder="1" applyAlignment="1" applyProtection="1">
      <alignment horizontal="center" vertical="center"/>
    </xf>
    <xf numFmtId="184" fontId="7" fillId="0" borderId="19" xfId="0" applyNumberFormat="1" applyFont="1" applyFill="1" applyBorder="1" applyAlignment="1" applyProtection="1">
      <alignment horizontal="center" vertical="center"/>
    </xf>
    <xf numFmtId="37" fontId="7" fillId="53" borderId="19" xfId="0" applyNumberFormat="1" applyFont="1" applyFill="1" applyBorder="1" applyAlignment="1" applyProtection="1">
      <alignment horizontal="center" vertical="center"/>
    </xf>
    <xf numFmtId="184" fontId="7" fillId="53" borderId="19" xfId="0" applyNumberFormat="1" applyFont="1" applyFill="1" applyBorder="1" applyAlignment="1" applyProtection="1">
      <alignment horizontal="center" vertical="center"/>
    </xf>
    <xf numFmtId="201" fontId="99" fillId="0" borderId="19" xfId="1153" applyNumberFormat="1" applyFont="1" applyFill="1" applyBorder="1" applyAlignment="1">
      <alignment horizontal="center" vertical="center"/>
    </xf>
    <xf numFmtId="201" fontId="99" fillId="53" borderId="19" xfId="1153" applyNumberFormat="1" applyFont="1" applyFill="1" applyBorder="1" applyAlignment="1">
      <alignment horizontal="center" vertical="center"/>
    </xf>
    <xf numFmtId="0" fontId="7" fillId="53" borderId="19" xfId="0" applyFont="1" applyFill="1" applyBorder="1" applyAlignment="1">
      <alignment horizontal="left" vertical="center" wrapText="1"/>
    </xf>
    <xf numFmtId="176" fontId="87" fillId="0" borderId="0" xfId="0" applyNumberFormat="1" applyFont="1" applyFill="1" applyBorder="1"/>
    <xf numFmtId="0" fontId="7" fillId="53" borderId="19" xfId="0" applyFont="1" applyFill="1" applyBorder="1" applyAlignment="1">
      <alignment horizontal="left" vertical="center"/>
    </xf>
    <xf numFmtId="0" fontId="7" fillId="0" borderId="19" xfId="0" applyFont="1" applyFill="1" applyBorder="1" applyAlignment="1" applyProtection="1">
      <alignment horizontal="center" vertical="center"/>
    </xf>
    <xf numFmtId="0" fontId="87" fillId="0" borderId="19" xfId="0" applyFont="1" applyFill="1" applyBorder="1" applyAlignment="1">
      <alignment horizontal="left" vertical="center"/>
    </xf>
    <xf numFmtId="204" fontId="93" fillId="0" borderId="19" xfId="1152" applyNumberFormat="1" applyFont="1" applyFill="1" applyBorder="1" applyAlignment="1">
      <alignment horizontal="center" vertical="center"/>
    </xf>
    <xf numFmtId="172" fontId="34" fillId="0" borderId="0" xfId="0" applyNumberFormat="1" applyFont="1" applyBorder="1" applyAlignment="1">
      <alignment horizontal="center"/>
    </xf>
    <xf numFmtId="0" fontId="0" fillId="0" borderId="0" xfId="0" applyNumberFormat="1" applyFont="1" applyBorder="1"/>
    <xf numFmtId="3" fontId="7" fillId="0" borderId="19" xfId="0" applyNumberFormat="1" applyFont="1" applyBorder="1" applyAlignment="1" applyProtection="1">
      <alignment horizontal="center"/>
    </xf>
    <xf numFmtId="3" fontId="0" fillId="0" borderId="0" xfId="0" applyNumberFormat="1" applyFill="1" applyBorder="1"/>
    <xf numFmtId="206" fontId="101" fillId="0" borderId="19" xfId="0" applyNumberFormat="1" applyFont="1" applyFill="1" applyBorder="1" applyAlignment="1">
      <alignment horizontal="center" vertical="center" wrapText="1"/>
    </xf>
    <xf numFmtId="0" fontId="34" fillId="0" borderId="19" xfId="0" applyFont="1" applyFill="1" applyBorder="1" applyAlignment="1">
      <alignment horizontal="center"/>
    </xf>
    <xf numFmtId="0" fontId="34" fillId="0" borderId="0" xfId="0" applyFont="1" applyFill="1" applyAlignment="1"/>
    <xf numFmtId="164" fontId="7" fillId="0" borderId="0" xfId="0" applyNumberFormat="1" applyFont="1" applyFill="1" applyAlignment="1"/>
    <xf numFmtId="164" fontId="104" fillId="0" borderId="0" xfId="0" applyNumberFormat="1" applyFont="1" applyFill="1" applyBorder="1" applyAlignment="1"/>
    <xf numFmtId="164" fontId="104" fillId="0" borderId="0" xfId="0" applyNumberFormat="1" applyFont="1" applyFill="1" applyAlignment="1"/>
    <xf numFmtId="0" fontId="119" fillId="0" borderId="0" xfId="0" applyFont="1"/>
    <xf numFmtId="207" fontId="7" fillId="0" borderId="19" xfId="0" applyNumberFormat="1" applyFont="1" applyBorder="1" applyAlignment="1" applyProtection="1">
      <alignment horizontal="center" vertical="center"/>
    </xf>
    <xf numFmtId="207" fontId="7" fillId="0" borderId="19" xfId="0" applyNumberFormat="1" applyFont="1" applyBorder="1" applyAlignment="1" applyProtection="1">
      <alignment horizontal="center"/>
    </xf>
    <xf numFmtId="0" fontId="29" fillId="0" borderId="0" xfId="0" applyFont="1" applyAlignment="1">
      <alignment horizontal="center" wrapText="1"/>
    </xf>
    <xf numFmtId="192" fontId="101" fillId="0" borderId="0" xfId="0" applyNumberFormat="1" applyFont="1" applyFill="1" applyBorder="1" applyAlignment="1">
      <alignment horizontal="center" vertical="top" wrapText="1"/>
    </xf>
    <xf numFmtId="0" fontId="73" fillId="0" borderId="0" xfId="1238" applyFont="1" applyBorder="1" applyAlignment="1" applyProtection="1">
      <alignment horizontal="left" vertical="center" wrapText="1" readingOrder="1"/>
      <protection locked="0"/>
    </xf>
    <xf numFmtId="0" fontId="60" fillId="0" borderId="0" xfId="1238" applyFont="1" applyBorder="1" applyAlignment="1" applyProtection="1">
      <alignment horizontal="right" vertical="top" wrapText="1" readingOrder="1"/>
      <protection locked="0"/>
    </xf>
    <xf numFmtId="0" fontId="60" fillId="0" borderId="0" xfId="1238" applyFont="1" applyBorder="1" applyAlignment="1" applyProtection="1">
      <alignment vertical="top" wrapText="1" readingOrder="1"/>
      <protection locked="0"/>
    </xf>
    <xf numFmtId="0" fontId="75" fillId="0" borderId="0" xfId="1238" applyFont="1" applyBorder="1" applyAlignment="1" applyProtection="1">
      <alignment horizontal="right" wrapText="1" readingOrder="1"/>
      <protection locked="0"/>
    </xf>
    <xf numFmtId="4" fontId="7" fillId="0" borderId="0" xfId="0" applyNumberFormat="1" applyFont="1" applyFill="1" applyBorder="1"/>
    <xf numFmtId="9" fontId="34" fillId="0" borderId="0" xfId="0" applyNumberFormat="1" applyFont="1" applyBorder="1"/>
    <xf numFmtId="10" fontId="34" fillId="0" borderId="0" xfId="0" applyNumberFormat="1" applyFont="1"/>
    <xf numFmtId="196" fontId="32" fillId="0" borderId="0" xfId="1153" applyNumberFormat="1" applyFill="1" applyBorder="1"/>
    <xf numFmtId="0" fontId="34" fillId="0" borderId="19" xfId="1882" applyFont="1" applyBorder="1" applyAlignment="1">
      <alignment horizontal="center" vertical="center"/>
    </xf>
    <xf numFmtId="179" fontId="34" fillId="0" borderId="19" xfId="1165" applyNumberFormat="1" applyFont="1" applyBorder="1" applyAlignment="1">
      <alignment horizontal="center" vertical="center" wrapText="1"/>
    </xf>
    <xf numFmtId="0" fontId="114" fillId="0" borderId="33" xfId="0" applyFont="1" applyBorder="1" applyAlignment="1">
      <alignment horizontal="center" vertical="center"/>
    </xf>
    <xf numFmtId="180" fontId="97" fillId="0" borderId="19" xfId="1152" applyNumberFormat="1" applyFont="1" applyFill="1" applyBorder="1" applyAlignment="1">
      <alignment horizontal="center" vertical="center" wrapText="1"/>
    </xf>
    <xf numFmtId="0" fontId="117" fillId="0" borderId="19" xfId="0" applyFont="1" applyFill="1" applyBorder="1" applyAlignment="1">
      <alignment horizontal="center" vertical="top" wrapText="1"/>
    </xf>
    <xf numFmtId="0" fontId="101" fillId="0" borderId="19" xfId="0" applyFont="1" applyFill="1" applyBorder="1" applyAlignment="1">
      <alignment horizontal="left" vertical="top" wrapText="1"/>
    </xf>
    <xf numFmtId="177" fontId="0" fillId="0" borderId="0" xfId="0" applyNumberFormat="1"/>
    <xf numFmtId="3" fontId="7" fillId="0" borderId="0" xfId="0" quotePrefix="1" applyNumberFormat="1" applyFont="1" applyFill="1" applyBorder="1" applyAlignment="1">
      <alignment vertical="center"/>
    </xf>
    <xf numFmtId="194" fontId="64" fillId="0" borderId="0" xfId="1233" applyNumberFormat="1" applyFont="1" applyFill="1" applyBorder="1" applyAlignment="1" applyProtection="1">
      <alignment horizontal="right" vertical="top" wrapText="1" readingOrder="1"/>
      <protection locked="0"/>
    </xf>
    <xf numFmtId="173" fontId="7" fillId="0" borderId="0" xfId="0" applyNumberFormat="1" applyFont="1" applyFill="1" applyBorder="1" applyAlignment="1">
      <alignment vertical="center"/>
    </xf>
    <xf numFmtId="3" fontId="7" fillId="0" borderId="0" xfId="0" applyNumberFormat="1" applyFont="1" applyAlignment="1">
      <alignment vertical="center"/>
    </xf>
    <xf numFmtId="198" fontId="7" fillId="0" borderId="0" xfId="0" applyNumberFormat="1" applyFont="1" applyAlignment="1">
      <alignment vertical="center"/>
    </xf>
    <xf numFmtId="3" fontId="99" fillId="0" borderId="0" xfId="0" applyNumberFormat="1" applyFont="1"/>
    <xf numFmtId="0" fontId="83" fillId="0" borderId="0" xfId="0" applyFont="1" applyAlignment="1" applyProtection="1">
      <alignment vertical="top" wrapText="1" readingOrder="1"/>
      <protection locked="0"/>
    </xf>
    <xf numFmtId="9" fontId="32" fillId="0" borderId="0" xfId="1900" applyFill="1" applyBorder="1" applyAlignment="1" applyProtection="1">
      <alignment horizontal="right" vertical="top" wrapText="1" readingOrder="1"/>
      <protection locked="0"/>
    </xf>
    <xf numFmtId="175" fontId="32" fillId="0" borderId="0" xfId="1900" applyNumberFormat="1" applyFill="1" applyBorder="1" applyAlignment="1" applyProtection="1">
      <alignment horizontal="right" vertical="top" wrapText="1" readingOrder="1"/>
      <protection locked="0"/>
    </xf>
    <xf numFmtId="176" fontId="63" fillId="0" borderId="0" xfId="1267" applyNumberFormat="1" applyFont="1" applyBorder="1" applyAlignment="1" applyProtection="1">
      <alignment horizontal="center" vertical="top" wrapText="1" readingOrder="1"/>
      <protection locked="0"/>
    </xf>
    <xf numFmtId="175" fontId="32" fillId="0" borderId="0" xfId="1900" applyNumberFormat="1" applyAlignment="1">
      <alignment vertical="center"/>
    </xf>
    <xf numFmtId="175" fontId="32" fillId="0" borderId="0" xfId="1900" applyNumberFormat="1" applyBorder="1" applyAlignment="1">
      <alignment vertical="center"/>
    </xf>
    <xf numFmtId="173" fontId="7" fillId="0" borderId="0" xfId="0" applyNumberFormat="1" applyFont="1" applyAlignment="1">
      <alignment vertical="center"/>
    </xf>
    <xf numFmtId="1" fontId="32" fillId="0" borderId="0" xfId="1900" quotePrefix="1" applyNumberFormat="1" applyFill="1" applyBorder="1" applyAlignment="1">
      <alignment vertical="center"/>
    </xf>
    <xf numFmtId="9" fontId="32" fillId="0" borderId="0" xfId="1900" applyFill="1" applyBorder="1" applyAlignment="1">
      <alignment vertical="center"/>
    </xf>
    <xf numFmtId="0" fontId="7" fillId="0" borderId="0" xfId="1246" applyAlignment="1">
      <alignment wrapText="1"/>
    </xf>
    <xf numFmtId="0" fontId="52" fillId="0" borderId="19" xfId="0" applyFont="1" applyFill="1" applyBorder="1" applyAlignment="1">
      <alignment vertical="top" wrapText="1"/>
    </xf>
    <xf numFmtId="164" fontId="0" fillId="0" borderId="0" xfId="0" applyNumberFormat="1" applyFont="1" applyBorder="1"/>
    <xf numFmtId="3" fontId="7" fillId="0" borderId="19" xfId="1152" applyNumberFormat="1" applyFont="1" applyFill="1" applyBorder="1" applyAlignment="1">
      <alignment horizontal="center" vertical="center"/>
    </xf>
    <xf numFmtId="9" fontId="99" fillId="0" borderId="19" xfId="1152" applyNumberFormat="1" applyFont="1" applyFill="1" applyBorder="1" applyAlignment="1">
      <alignment horizontal="center" vertical="center"/>
    </xf>
    <xf numFmtId="0" fontId="28" fillId="0" borderId="19" xfId="0" applyFont="1" applyBorder="1" applyAlignment="1">
      <alignment horizontal="center" vertical="center" wrapText="1"/>
    </xf>
    <xf numFmtId="0" fontId="146" fillId="0" borderId="0" xfId="0" applyFont="1"/>
    <xf numFmtId="0" fontId="66" fillId="0" borderId="19" xfId="0" applyFont="1" applyFill="1" applyBorder="1" applyAlignment="1">
      <alignment horizontal="center" vertical="center" wrapText="1"/>
    </xf>
    <xf numFmtId="1" fontId="29" fillId="0" borderId="0" xfId="0" applyNumberFormat="1" applyFont="1"/>
    <xf numFmtId="0" fontId="174" fillId="0" borderId="0" xfId="0" applyFont="1" applyFill="1"/>
    <xf numFmtId="0" fontId="174" fillId="0" borderId="0" xfId="0" applyFont="1"/>
    <xf numFmtId="0" fontId="7" fillId="0" borderId="37" xfId="0" applyFont="1" applyBorder="1" applyAlignment="1" applyProtection="1">
      <alignment horizontal="center" vertical="center"/>
    </xf>
    <xf numFmtId="9" fontId="32" fillId="0" borderId="0" xfId="1900" applyAlignment="1">
      <alignment vertical="center"/>
    </xf>
    <xf numFmtId="175" fontId="32" fillId="0" borderId="0" xfId="1900" applyNumberFormat="1" applyFill="1"/>
    <xf numFmtId="0" fontId="29" fillId="0" borderId="0" xfId="0" applyFont="1" applyBorder="1" applyAlignment="1">
      <alignment vertical="center" wrapText="1"/>
    </xf>
    <xf numFmtId="0" fontId="29" fillId="0" borderId="36" xfId="0" applyNumberFormat="1" applyFont="1" applyBorder="1" applyAlignment="1">
      <alignment vertical="center" wrapText="1"/>
    </xf>
    <xf numFmtId="0" fontId="52" fillId="0" borderId="19" xfId="0" applyFont="1" applyFill="1" applyBorder="1" applyAlignment="1">
      <alignment horizontal="left" vertical="top" wrapText="1"/>
    </xf>
    <xf numFmtId="0" fontId="52" fillId="0" borderId="19" xfId="0" applyFont="1" applyFill="1" applyBorder="1" applyAlignment="1">
      <alignment horizontal="left" vertical="center" wrapText="1"/>
    </xf>
    <xf numFmtId="0" fontId="7" fillId="0" borderId="19" xfId="0" applyFont="1" applyBorder="1"/>
    <xf numFmtId="3" fontId="31" fillId="0" borderId="19" xfId="0" applyNumberFormat="1" applyFont="1" applyBorder="1" applyAlignment="1">
      <alignment horizontal="center"/>
    </xf>
    <xf numFmtId="0" fontId="52" fillId="0" borderId="19" xfId="0" applyFont="1" applyBorder="1" applyAlignment="1">
      <alignment horizontal="center"/>
    </xf>
    <xf numFmtId="0" fontId="178" fillId="0" borderId="0" xfId="0" applyFont="1"/>
    <xf numFmtId="0" fontId="178" fillId="0" borderId="0" xfId="0" applyFont="1" applyBorder="1" applyAlignment="1"/>
    <xf numFmtId="0" fontId="179" fillId="0" borderId="0" xfId="0" applyFont="1"/>
    <xf numFmtId="1" fontId="34" fillId="0" borderId="19" xfId="1152" applyNumberFormat="1" applyFont="1" applyFill="1" applyBorder="1" applyAlignment="1">
      <alignment horizontal="center" vertical="center"/>
    </xf>
    <xf numFmtId="49" fontId="34" fillId="0" borderId="0" xfId="0" applyNumberFormat="1" applyFont="1" applyFill="1" applyBorder="1" applyAlignment="1">
      <alignment vertical="center"/>
    </xf>
    <xf numFmtId="17" fontId="29" fillId="0" borderId="0" xfId="0" applyNumberFormat="1" applyFont="1" applyBorder="1" applyAlignment="1">
      <alignment horizontal="center"/>
    </xf>
    <xf numFmtId="1" fontId="95" fillId="0" borderId="0" xfId="1224" applyNumberFormat="1" applyFont="1" applyBorder="1" applyAlignment="1">
      <alignment horizontal="center"/>
    </xf>
    <xf numFmtId="0" fontId="179" fillId="0" borderId="0" xfId="0" applyFont="1" applyFill="1"/>
    <xf numFmtId="0" fontId="179" fillId="0" borderId="0" xfId="0" applyFont="1" applyFill="1" applyAlignment="1"/>
    <xf numFmtId="4" fontId="179" fillId="0" borderId="0" xfId="0" applyNumberFormat="1" applyFont="1" applyFill="1"/>
    <xf numFmtId="4" fontId="179" fillId="0" borderId="0" xfId="0" applyNumberFormat="1" applyFont="1" applyFill="1" applyAlignment="1"/>
    <xf numFmtId="1" fontId="181" fillId="0" borderId="19" xfId="0" applyNumberFormat="1" applyFont="1" applyFill="1" applyBorder="1" applyAlignment="1">
      <alignment horizontal="center"/>
    </xf>
    <xf numFmtId="0" fontId="181" fillId="0" borderId="19" xfId="0" applyFont="1" applyFill="1" applyBorder="1" applyAlignment="1">
      <alignment horizontal="center"/>
    </xf>
    <xf numFmtId="1" fontId="182" fillId="0" borderId="19" xfId="1224" applyNumberFormat="1" applyFont="1" applyBorder="1" applyAlignment="1">
      <alignment horizontal="center"/>
    </xf>
    <xf numFmtId="49" fontId="34" fillId="0" borderId="19" xfId="0" applyNumberFormat="1" applyFont="1" applyFill="1" applyBorder="1" applyAlignment="1">
      <alignment horizontal="center" vertical="center" wrapText="1"/>
    </xf>
    <xf numFmtId="201" fontId="175" fillId="0" borderId="19" xfId="1152" applyNumberFormat="1" applyFont="1" applyFill="1" applyBorder="1" applyAlignment="1">
      <alignment horizontal="center" vertical="center"/>
    </xf>
    <xf numFmtId="17" fontId="52" fillId="0" borderId="19" xfId="0" applyNumberFormat="1" applyFont="1" applyFill="1" applyBorder="1" applyAlignment="1">
      <alignment horizontal="center" wrapText="1"/>
    </xf>
    <xf numFmtId="0" fontId="0" fillId="0" borderId="0" xfId="0" applyFont="1" applyAlignment="1">
      <alignment wrapText="1"/>
    </xf>
    <xf numFmtId="0" fontId="52" fillId="58" borderId="19" xfId="0" applyFont="1" applyFill="1" applyBorder="1" applyAlignment="1">
      <alignment horizontal="left"/>
    </xf>
    <xf numFmtId="0" fontId="87" fillId="58" borderId="19" xfId="0" applyFont="1" applyFill="1" applyBorder="1" applyAlignment="1">
      <alignment horizontal="left"/>
    </xf>
    <xf numFmtId="0" fontId="87" fillId="58" borderId="19" xfId="0" applyFont="1" applyFill="1" applyBorder="1" applyAlignment="1">
      <alignment horizontal="left" wrapText="1"/>
    </xf>
    <xf numFmtId="3" fontId="7" fillId="53" borderId="19" xfId="0" applyNumberFormat="1" applyFont="1" applyFill="1" applyBorder="1" applyAlignment="1">
      <alignment horizontal="center" vertical="center" wrapText="1"/>
    </xf>
    <xf numFmtId="9" fontId="7" fillId="53" borderId="19" xfId="0" applyNumberFormat="1" applyFont="1" applyFill="1" applyBorder="1" applyAlignment="1">
      <alignment horizontal="center" vertical="center" wrapText="1"/>
    </xf>
    <xf numFmtId="3" fontId="166" fillId="0" borderId="0" xfId="1276" applyNumberFormat="1" applyFont="1"/>
    <xf numFmtId="173" fontId="32" fillId="0" borderId="0" xfId="1900" applyNumberFormat="1"/>
    <xf numFmtId="0" fontId="149" fillId="0" borderId="0" xfId="0" applyFont="1" applyFill="1" applyBorder="1" applyAlignment="1"/>
    <xf numFmtId="0" fontId="7" fillId="0" borderId="41" xfId="0" applyFont="1" applyFill="1" applyBorder="1" applyAlignment="1">
      <alignment vertical="center"/>
    </xf>
    <xf numFmtId="0" fontId="7" fillId="0" borderId="40" xfId="0" applyFont="1" applyFill="1" applyBorder="1" applyAlignment="1">
      <alignment vertical="center"/>
    </xf>
    <xf numFmtId="3" fontId="7" fillId="0" borderId="21" xfId="1153" applyNumberFormat="1" applyFont="1" applyFill="1" applyBorder="1" applyAlignment="1">
      <alignment horizontal="center" vertical="center"/>
    </xf>
    <xf numFmtId="0" fontId="29" fillId="0" borderId="0" xfId="1882" applyFont="1" applyBorder="1" applyAlignment="1" applyProtection="1">
      <alignment vertical="center" wrapText="1"/>
    </xf>
    <xf numFmtId="0" fontId="7" fillId="0" borderId="41" xfId="0" quotePrefix="1" applyFont="1" applyFill="1" applyBorder="1" applyAlignment="1">
      <alignment vertical="center"/>
    </xf>
    <xf numFmtId="0" fontId="64" fillId="0" borderId="0" xfId="0" applyFont="1" applyAlignment="1" applyProtection="1">
      <alignment horizontal="right" vertical="top" wrapText="1" readingOrder="1"/>
      <protection locked="0"/>
    </xf>
    <xf numFmtId="0" fontId="52" fillId="0" borderId="0" xfId="0" applyFont="1" applyFill="1" applyBorder="1" applyAlignment="1">
      <alignment horizontal="left" wrapText="1"/>
    </xf>
    <xf numFmtId="3" fontId="19" fillId="0" borderId="0" xfId="0" applyNumberFormat="1" applyFont="1" applyAlignment="1">
      <alignment vertical="center"/>
    </xf>
    <xf numFmtId="0" fontId="34" fillId="0" borderId="19" xfId="0" applyFont="1" applyBorder="1" applyAlignment="1" applyProtection="1">
      <alignment horizontal="center" vertical="center" wrapText="1"/>
    </xf>
    <xf numFmtId="0" fontId="7" fillId="0" borderId="0" xfId="0" applyFont="1" applyAlignment="1">
      <alignment horizontal="right" vertical="center"/>
    </xf>
    <xf numFmtId="3" fontId="7" fillId="0" borderId="19" xfId="1153" applyNumberFormat="1" applyFont="1" applyFill="1" applyBorder="1" applyAlignment="1">
      <alignment horizontal="right" vertical="center" indent="2"/>
    </xf>
    <xf numFmtId="3" fontId="7" fillId="0" borderId="19" xfId="0" quotePrefix="1" applyNumberFormat="1" applyFont="1" applyFill="1" applyBorder="1" applyAlignment="1">
      <alignment horizontal="right" vertical="center" indent="2"/>
    </xf>
    <xf numFmtId="176" fontId="7" fillId="0" borderId="19" xfId="1153" applyNumberFormat="1" applyFont="1" applyFill="1" applyBorder="1" applyAlignment="1">
      <alignment horizontal="right" vertical="center" indent="2"/>
    </xf>
    <xf numFmtId="179" fontId="7" fillId="0" borderId="19" xfId="1153" applyNumberFormat="1" applyFont="1" applyBorder="1" applyAlignment="1">
      <alignment horizontal="right" vertical="center" wrapText="1" indent="5"/>
    </xf>
    <xf numFmtId="179" fontId="7" fillId="0" borderId="19" xfId="1153" applyNumberFormat="1" applyFont="1" applyBorder="1" applyAlignment="1">
      <alignment horizontal="right" vertical="center" wrapText="1" indent="3"/>
    </xf>
    <xf numFmtId="4" fontId="0" fillId="0" borderId="0" xfId="0" applyNumberFormat="1" applyBorder="1"/>
    <xf numFmtId="181" fontId="136" fillId="0" borderId="19" xfId="1152" applyNumberFormat="1" applyFont="1" applyFill="1" applyBorder="1" applyAlignment="1">
      <alignment horizontal="center" vertical="center"/>
    </xf>
    <xf numFmtId="180" fontId="136" fillId="0" borderId="19" xfId="1152" applyNumberFormat="1" applyFont="1" applyFill="1" applyBorder="1" applyAlignment="1">
      <alignment horizontal="center" vertical="center" wrapText="1"/>
    </xf>
    <xf numFmtId="0" fontId="183" fillId="0" borderId="0" xfId="0" applyFont="1" applyAlignment="1" applyProtection="1">
      <alignment wrapText="1" readingOrder="1"/>
      <protection locked="0"/>
    </xf>
    <xf numFmtId="3" fontId="7" fillId="0" borderId="19" xfId="1165" applyNumberFormat="1" applyFont="1" applyFill="1" applyBorder="1" applyAlignment="1">
      <alignment horizontal="right" vertical="center" indent="2"/>
    </xf>
    <xf numFmtId="176" fontId="7" fillId="0" borderId="19" xfId="1165" applyNumberFormat="1" applyFont="1" applyFill="1" applyBorder="1" applyAlignment="1">
      <alignment horizontal="right" vertical="center" indent="2"/>
    </xf>
    <xf numFmtId="0" fontId="142" fillId="0" borderId="0" xfId="0" applyFont="1" applyBorder="1" applyAlignment="1">
      <alignment wrapText="1"/>
    </xf>
    <xf numFmtId="1" fontId="180" fillId="0" borderId="19" xfId="0" applyNumberFormat="1" applyFont="1" applyFill="1" applyBorder="1" applyAlignment="1">
      <alignment horizontal="center"/>
    </xf>
    <xf numFmtId="0" fontId="60" fillId="0" borderId="0" xfId="1232" applyFont="1" applyFill="1" applyAlignment="1" applyProtection="1">
      <alignment horizontal="right" vertical="top" wrapText="1" readingOrder="1"/>
      <protection locked="0"/>
    </xf>
    <xf numFmtId="0" fontId="7" fillId="0" borderId="0" xfId="1232" applyFont="1" applyFill="1" applyAlignment="1">
      <alignment wrapText="1"/>
    </xf>
    <xf numFmtId="0" fontId="7" fillId="0" borderId="19" xfId="0" applyFont="1" applyFill="1" applyBorder="1" applyAlignment="1">
      <alignment horizontal="center"/>
    </xf>
    <xf numFmtId="0" fontId="7" fillId="58" borderId="19" xfId="0" applyFont="1" applyFill="1" applyBorder="1" applyAlignment="1">
      <alignment horizontal="left"/>
    </xf>
    <xf numFmtId="0" fontId="34" fillId="0" borderId="19" xfId="0" applyFont="1" applyBorder="1" applyAlignment="1">
      <alignment horizontal="center" vertical="center" textRotation="90" wrapText="1"/>
    </xf>
    <xf numFmtId="0" fontId="34" fillId="0" borderId="19" xfId="0" applyFont="1" applyFill="1" applyBorder="1" applyAlignment="1">
      <alignment horizontal="center" vertical="center" textRotation="90" wrapText="1"/>
    </xf>
    <xf numFmtId="0" fontId="114" fillId="0" borderId="19" xfId="0" applyFont="1" applyBorder="1" applyAlignment="1">
      <alignment horizontal="center" vertical="center" wrapText="1"/>
    </xf>
    <xf numFmtId="0" fontId="66" fillId="0" borderId="19" xfId="0" applyFont="1" applyBorder="1" applyAlignment="1">
      <alignment horizontal="center" vertical="center" wrapText="1"/>
    </xf>
    <xf numFmtId="0" fontId="34" fillId="53" borderId="19" xfId="0" applyFont="1" applyFill="1" applyBorder="1" applyAlignment="1">
      <alignment horizontal="center" vertical="center" textRotation="90" wrapText="1"/>
    </xf>
    <xf numFmtId="0" fontId="7" fillId="58" borderId="19" xfId="0" applyFont="1" applyFill="1" applyBorder="1"/>
    <xf numFmtId="3" fontId="99" fillId="0" borderId="19" xfId="1152" applyNumberFormat="1" applyFont="1" applyFill="1" applyBorder="1" applyAlignment="1">
      <alignment horizontal="center" vertical="center"/>
    </xf>
    <xf numFmtId="49" fontId="132" fillId="0" borderId="0" xfId="1226" applyNumberFormat="1" applyFont="1" applyAlignment="1">
      <alignment vertical="center"/>
    </xf>
    <xf numFmtId="9" fontId="32" fillId="0" borderId="0" xfId="1900" applyNumberFormat="1" applyAlignment="1">
      <alignment vertical="center"/>
    </xf>
    <xf numFmtId="3" fontId="19" fillId="0" borderId="19" xfId="0" applyNumberFormat="1" applyFont="1" applyBorder="1" applyAlignment="1">
      <alignment horizontal="center"/>
    </xf>
    <xf numFmtId="1" fontId="29" fillId="0" borderId="0" xfId="0" applyNumberFormat="1" applyFont="1" applyFill="1"/>
    <xf numFmtId="0" fontId="34" fillId="0" borderId="19" xfId="0" applyFont="1" applyBorder="1" applyAlignment="1">
      <alignment horizontal="center" vertical="center" wrapText="1"/>
    </xf>
    <xf numFmtId="3" fontId="7" fillId="0" borderId="19" xfId="0" applyNumberFormat="1" applyFont="1" applyFill="1" applyBorder="1" applyAlignment="1">
      <alignment horizontal="center" wrapText="1"/>
    </xf>
    <xf numFmtId="3" fontId="7" fillId="0" borderId="19" xfId="0" applyNumberFormat="1" applyFont="1" applyBorder="1" applyAlignment="1">
      <alignment horizontal="center" wrapText="1"/>
    </xf>
    <xf numFmtId="3" fontId="19" fillId="0" borderId="19" xfId="0" applyNumberFormat="1" applyFont="1" applyBorder="1" applyAlignment="1">
      <alignment horizontal="center" wrapText="1"/>
    </xf>
    <xf numFmtId="3" fontId="7" fillId="0" borderId="19" xfId="1252" applyNumberFormat="1" applyFont="1" applyFill="1" applyBorder="1" applyAlignment="1" applyProtection="1">
      <alignment horizontal="center"/>
    </xf>
    <xf numFmtId="1" fontId="7" fillId="0" borderId="19" xfId="0" applyNumberFormat="1" applyFont="1" applyBorder="1" applyAlignment="1">
      <alignment horizontal="center" wrapText="1"/>
    </xf>
    <xf numFmtId="1" fontId="7" fillId="0" borderId="19" xfId="0" applyNumberFormat="1" applyFont="1" applyFill="1" applyBorder="1" applyAlignment="1">
      <alignment horizontal="center" wrapText="1"/>
    </xf>
    <xf numFmtId="1" fontId="7" fillId="53" borderId="19" xfId="0" applyNumberFormat="1" applyFont="1" applyFill="1" applyBorder="1" applyAlignment="1">
      <alignment horizontal="center" wrapText="1"/>
    </xf>
    <xf numFmtId="9" fontId="7" fillId="0" borderId="19" xfId="0" applyNumberFormat="1" applyFont="1" applyBorder="1" applyAlignment="1">
      <alignment horizontal="center" wrapText="1"/>
    </xf>
    <xf numFmtId="3" fontId="99" fillId="0" borderId="41" xfId="0" applyNumberFormat="1" applyFont="1" applyBorder="1" applyAlignment="1">
      <alignment horizontal="center"/>
    </xf>
    <xf numFmtId="0" fontId="99" fillId="0" borderId="19" xfId="0" applyFont="1" applyBorder="1" applyAlignment="1">
      <alignment horizontal="center"/>
    </xf>
    <xf numFmtId="3" fontId="99" fillId="0" borderId="19" xfId="0" applyNumberFormat="1" applyFont="1" applyBorder="1" applyAlignment="1">
      <alignment horizontal="center"/>
    </xf>
    <xf numFmtId="3" fontId="99" fillId="0" borderId="19" xfId="0" applyNumberFormat="1" applyFont="1" applyFill="1" applyBorder="1" applyAlignment="1">
      <alignment horizontal="center"/>
    </xf>
    <xf numFmtId="0" fontId="99" fillId="0" borderId="19" xfId="0" applyFont="1" applyBorder="1" applyAlignment="1">
      <alignment horizontal="center" vertical="center"/>
    </xf>
    <xf numFmtId="3" fontId="99" fillId="0" borderId="19" xfId="0" applyNumberFormat="1" applyFont="1" applyBorder="1" applyAlignment="1">
      <alignment horizontal="center" vertical="center"/>
    </xf>
    <xf numFmtId="0" fontId="99" fillId="0" borderId="41" xfId="0" applyFont="1" applyBorder="1" applyAlignment="1">
      <alignment horizontal="center" vertical="center"/>
    </xf>
    <xf numFmtId="0" fontId="7" fillId="0" borderId="19" xfId="0" applyFont="1" applyFill="1" applyBorder="1" applyAlignment="1">
      <alignment horizontal="center" vertical="center" wrapText="1"/>
    </xf>
    <xf numFmtId="0" fontId="95" fillId="0" borderId="0" xfId="1224" applyFont="1" applyAlignment="1">
      <alignment vertical="center"/>
    </xf>
    <xf numFmtId="0" fontId="95" fillId="0" borderId="0" xfId="1225" applyFont="1" applyAlignment="1">
      <alignment vertical="center"/>
    </xf>
    <xf numFmtId="0" fontId="7" fillId="0" borderId="0" xfId="0" applyFont="1" applyBorder="1" applyAlignment="1">
      <alignment wrapText="1"/>
    </xf>
    <xf numFmtId="0" fontId="31" fillId="0" borderId="0" xfId="0" applyFont="1"/>
    <xf numFmtId="0" fontId="177" fillId="0" borderId="19" xfId="0" applyFont="1" applyBorder="1"/>
    <xf numFmtId="0" fontId="31" fillId="0" borderId="21" xfId="0" applyFont="1" applyBorder="1"/>
    <xf numFmtId="3" fontId="31" fillId="0" borderId="21" xfId="0" applyNumberFormat="1" applyFont="1" applyBorder="1"/>
    <xf numFmtId="0" fontId="31" fillId="0" borderId="43" xfId="0" applyFont="1" applyBorder="1"/>
    <xf numFmtId="3" fontId="31" fillId="0" borderId="43" xfId="0" applyNumberFormat="1" applyFont="1" applyBorder="1"/>
    <xf numFmtId="3" fontId="31" fillId="0" borderId="33" xfId="0" applyNumberFormat="1" applyFont="1" applyBorder="1"/>
    <xf numFmtId="3" fontId="31" fillId="0" borderId="39" xfId="0" applyNumberFormat="1" applyFont="1" applyBorder="1"/>
    <xf numFmtId="3" fontId="31" fillId="0" borderId="45" xfId="0" applyNumberFormat="1" applyFont="1" applyBorder="1"/>
    <xf numFmtId="0" fontId="177" fillId="0" borderId="19" xfId="0" applyFont="1" applyBorder="1" applyAlignment="1">
      <alignment horizontal="center" vertical="center"/>
    </xf>
    <xf numFmtId="0" fontId="177" fillId="0" borderId="37" xfId="0" applyFont="1" applyBorder="1" applyAlignment="1">
      <alignment horizontal="center" vertical="center"/>
    </xf>
    <xf numFmtId="0" fontId="31" fillId="0" borderId="51" xfId="0" applyFont="1" applyBorder="1"/>
    <xf numFmtId="0" fontId="31" fillId="0" borderId="0" xfId="0" applyFont="1" applyBorder="1"/>
    <xf numFmtId="3" fontId="31" fillId="0" borderId="44" xfId="0" applyNumberFormat="1" applyFont="1" applyBorder="1"/>
    <xf numFmtId="0" fontId="186" fillId="0" borderId="0" xfId="0" applyFont="1" applyBorder="1" applyAlignment="1"/>
    <xf numFmtId="0" fontId="177" fillId="0" borderId="0" xfId="0" applyFont="1" applyBorder="1" applyAlignment="1">
      <alignment vertical="center"/>
    </xf>
    <xf numFmtId="0" fontId="146" fillId="0" borderId="0" xfId="0" applyFont="1" applyBorder="1"/>
    <xf numFmtId="0" fontId="34" fillId="0" borderId="0" xfId="0" applyFont="1" applyBorder="1" applyAlignment="1">
      <alignment horizontal="center"/>
    </xf>
    <xf numFmtId="0" fontId="34" fillId="0" borderId="19" xfId="0" applyFont="1" applyBorder="1" applyAlignment="1">
      <alignment horizontal="center" vertical="center"/>
    </xf>
    <xf numFmtId="0" fontId="7" fillId="0" borderId="19" xfId="0" applyFont="1" applyFill="1" applyBorder="1" applyAlignment="1">
      <alignment horizontal="left"/>
    </xf>
    <xf numFmtId="0" fontId="177" fillId="0" borderId="37" xfId="0" applyFont="1" applyBorder="1" applyAlignment="1">
      <alignment horizontal="center" vertical="center"/>
    </xf>
    <xf numFmtId="0" fontId="34" fillId="0" borderId="19" xfId="0" applyFont="1" applyFill="1" applyBorder="1" applyAlignment="1">
      <alignment horizontal="center" vertical="center" wrapText="1"/>
    </xf>
    <xf numFmtId="0" fontId="34" fillId="0" borderId="19" xfId="0" applyFont="1" applyBorder="1" applyAlignment="1">
      <alignment horizontal="center" vertical="center" wrapText="1"/>
    </xf>
    <xf numFmtId="9" fontId="7" fillId="0" borderId="19" xfId="0" applyNumberFormat="1" applyFont="1" applyBorder="1" applyAlignment="1">
      <alignment horizontal="center" vertical="center"/>
    </xf>
    <xf numFmtId="175" fontId="7" fillId="0" borderId="19" xfId="0" applyNumberFormat="1" applyFont="1" applyBorder="1" applyAlignment="1">
      <alignment horizontal="right"/>
    </xf>
    <xf numFmtId="0" fontId="114" fillId="0" borderId="19" xfId="0" applyFont="1" applyBorder="1" applyAlignment="1">
      <alignment horizontal="center" wrapText="1"/>
    </xf>
    <xf numFmtId="0" fontId="52" fillId="0" borderId="19" xfId="0" applyFont="1" applyBorder="1" applyAlignment="1">
      <alignment horizontal="left"/>
    </xf>
    <xf numFmtId="0" fontId="52" fillId="0" borderId="19" xfId="0" applyFont="1" applyBorder="1" applyAlignment="1">
      <alignment horizontal="left" wrapText="1"/>
    </xf>
    <xf numFmtId="0" fontId="87" fillId="0" borderId="19" xfId="0" applyFont="1" applyBorder="1" applyAlignment="1">
      <alignment horizontal="left" wrapText="1"/>
    </xf>
    <xf numFmtId="164" fontId="98" fillId="0" borderId="19" xfId="0" applyNumberFormat="1" applyFont="1" applyFill="1" applyBorder="1" applyAlignment="1">
      <alignment horizontal="center" vertical="center" wrapText="1"/>
    </xf>
    <xf numFmtId="164" fontId="98" fillId="0" borderId="19" xfId="0" applyNumberFormat="1" applyFont="1" applyFill="1" applyBorder="1" applyAlignment="1">
      <alignment horizontal="left" vertical="center" wrapText="1"/>
    </xf>
    <xf numFmtId="164" fontId="95" fillId="0" borderId="19" xfId="0" applyNumberFormat="1" applyFont="1" applyFill="1" applyBorder="1" applyAlignment="1">
      <alignment horizontal="left" vertical="center" wrapText="1"/>
    </xf>
    <xf numFmtId="164" fontId="52" fillId="0" borderId="19" xfId="0" applyNumberFormat="1" applyFont="1" applyFill="1" applyBorder="1" applyAlignment="1">
      <alignment horizontal="left" vertical="center" wrapText="1"/>
    </xf>
    <xf numFmtId="0" fontId="97" fillId="0" borderId="19" xfId="1153" applyNumberFormat="1" applyFont="1" applyFill="1" applyBorder="1" applyAlignment="1">
      <alignment horizontal="center" vertical="center" wrapText="1"/>
    </xf>
    <xf numFmtId="0" fontId="97" fillId="0" borderId="19" xfId="1153" applyNumberFormat="1" applyFont="1" applyFill="1" applyBorder="1" applyAlignment="1">
      <alignment horizontal="left"/>
    </xf>
    <xf numFmtId="0" fontId="99" fillId="0" borderId="19" xfId="1153" applyNumberFormat="1" applyFont="1" applyFill="1" applyBorder="1" applyAlignment="1">
      <alignment horizontal="left"/>
    </xf>
    <xf numFmtId="17" fontId="99" fillId="0" borderId="19" xfId="1152" applyNumberFormat="1" applyFont="1" applyBorder="1" applyAlignment="1">
      <alignment horizontal="center"/>
    </xf>
    <xf numFmtId="17" fontId="29" fillId="0" borderId="19" xfId="0" applyNumberFormat="1" applyFont="1" applyBorder="1" applyAlignment="1">
      <alignment horizontal="center"/>
    </xf>
    <xf numFmtId="0" fontId="106" fillId="0" borderId="0" xfId="1136" applyFont="1" applyFill="1" applyBorder="1" applyAlignment="1" applyProtection="1">
      <alignment horizontal="center" vertical="center"/>
    </xf>
    <xf numFmtId="0" fontId="187" fillId="0" borderId="0" xfId="1136" applyFont="1" applyFill="1" applyBorder="1" applyAlignment="1" applyProtection="1">
      <alignment horizontal="center" vertical="center"/>
    </xf>
    <xf numFmtId="0" fontId="177" fillId="0" borderId="37" xfId="0" applyFont="1" applyBorder="1" applyAlignment="1">
      <alignment horizontal="center" vertical="center" wrapText="1"/>
    </xf>
    <xf numFmtId="0" fontId="187" fillId="0" borderId="0" xfId="1136" applyFont="1" applyBorder="1" applyAlignment="1" applyProtection="1">
      <alignment horizontal="center" vertical="center"/>
    </xf>
    <xf numFmtId="0" fontId="34" fillId="0" borderId="20" xfId="1884" applyFont="1" applyBorder="1" applyAlignment="1" applyProtection="1">
      <alignment horizontal="center" vertical="top"/>
    </xf>
    <xf numFmtId="0" fontId="52" fillId="0" borderId="0" xfId="1224" applyFont="1" applyAlignment="1">
      <alignment vertical="center"/>
    </xf>
    <xf numFmtId="9" fontId="42" fillId="0" borderId="0" xfId="1900" applyFont="1"/>
    <xf numFmtId="0" fontId="187" fillId="0" borderId="0" xfId="1136" applyFont="1" applyFill="1" applyBorder="1" applyAlignment="1" applyProtection="1">
      <alignment horizontal="center" vertical="top"/>
    </xf>
    <xf numFmtId="0" fontId="7" fillId="0" borderId="0" xfId="1884" applyFont="1" applyBorder="1" applyAlignment="1" applyProtection="1">
      <alignment horizontal="right" vertical="center"/>
    </xf>
    <xf numFmtId="0" fontId="187" fillId="0" borderId="0" xfId="1136" applyFont="1" applyBorder="1" applyAlignment="1" applyProtection="1">
      <alignment horizontal="center" vertical="top"/>
    </xf>
    <xf numFmtId="0" fontId="52" fillId="0" borderId="0" xfId="1225" applyFont="1" applyBorder="1" applyAlignment="1">
      <alignment vertical="center"/>
    </xf>
    <xf numFmtId="0" fontId="52" fillId="0" borderId="0" xfId="1225" applyFont="1" applyAlignment="1">
      <alignment vertical="center"/>
    </xf>
    <xf numFmtId="3" fontId="189" fillId="0" borderId="34" xfId="0" applyNumberFormat="1" applyFont="1" applyBorder="1"/>
    <xf numFmtId="3" fontId="189" fillId="0" borderId="35" xfId="0" applyNumberFormat="1" applyFont="1" applyBorder="1"/>
    <xf numFmtId="173" fontId="95" fillId="0" borderId="19" xfId="0" applyNumberFormat="1" applyFont="1" applyBorder="1" applyAlignment="1">
      <alignment horizontal="center" vertical="center"/>
    </xf>
    <xf numFmtId="3" fontId="190" fillId="0" borderId="19" xfId="0" applyNumberFormat="1" applyFont="1" applyFill="1" applyBorder="1" applyAlignment="1">
      <alignment horizontal="center"/>
    </xf>
    <xf numFmtId="3" fontId="29" fillId="0" borderId="0" xfId="0" applyNumberFormat="1" applyFont="1" applyBorder="1" applyAlignment="1">
      <alignment horizontal="left" vertical="top" wrapText="1"/>
    </xf>
    <xf numFmtId="1" fontId="32" fillId="0" borderId="0" xfId="1900" applyNumberFormat="1"/>
    <xf numFmtId="173" fontId="175" fillId="0" borderId="19" xfId="0" applyNumberFormat="1" applyFont="1" applyBorder="1" applyAlignment="1">
      <alignment horizontal="center" vertical="center"/>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87" fillId="0" borderId="21" xfId="0" applyFont="1" applyBorder="1" applyAlignment="1">
      <alignment horizontal="left" wrapText="1"/>
    </xf>
    <xf numFmtId="0" fontId="29" fillId="0" borderId="37" xfId="0" applyFont="1" applyBorder="1"/>
    <xf numFmtId="3" fontId="27" fillId="0" borderId="20" xfId="0" applyNumberFormat="1" applyFont="1" applyBorder="1"/>
    <xf numFmtId="3" fontId="27" fillId="0" borderId="20" xfId="0" applyNumberFormat="1" applyFont="1" applyFill="1" applyBorder="1"/>
    <xf numFmtId="0" fontId="0" fillId="0" borderId="41" xfId="0" applyBorder="1"/>
    <xf numFmtId="173" fontId="95" fillId="0" borderId="21" xfId="0" applyNumberFormat="1" applyFont="1" applyBorder="1" applyAlignment="1">
      <alignment horizontal="center" vertical="center"/>
    </xf>
    <xf numFmtId="0" fontId="114" fillId="53" borderId="19" xfId="0" applyFont="1" applyFill="1" applyBorder="1" applyAlignment="1">
      <alignment horizontal="center" vertical="center" wrapText="1"/>
    </xf>
    <xf numFmtId="1" fontId="7" fillId="53" borderId="19" xfId="0" applyNumberFormat="1" applyFont="1" applyFill="1" applyBorder="1" applyAlignment="1">
      <alignment horizontal="center" vertical="center"/>
    </xf>
    <xf numFmtId="49" fontId="7" fillId="53" borderId="19" xfId="0" applyNumberFormat="1" applyFont="1" applyFill="1" applyBorder="1" applyAlignment="1">
      <alignment horizontal="center" vertical="center"/>
    </xf>
    <xf numFmtId="0" fontId="87" fillId="0" borderId="19" xfId="0" applyFont="1" applyFill="1" applyBorder="1" applyAlignment="1">
      <alignment horizontal="center" vertical="center"/>
    </xf>
    <xf numFmtId="49" fontId="52" fillId="0" borderId="19" xfId="0" quotePrefix="1" applyNumberFormat="1" applyFont="1" applyFill="1" applyBorder="1" applyAlignment="1">
      <alignment horizontal="center" vertical="center"/>
    </xf>
    <xf numFmtId="1" fontId="7" fillId="0" borderId="19" xfId="0" applyNumberFormat="1" applyFont="1" applyFill="1" applyBorder="1" applyAlignment="1">
      <alignment horizontal="center" vertical="center"/>
    </xf>
    <xf numFmtId="173" fontId="181" fillId="59" borderId="19" xfId="0" applyNumberFormat="1" applyFont="1" applyFill="1" applyBorder="1"/>
    <xf numFmtId="0" fontId="174" fillId="0" borderId="0" xfId="0" applyFont="1" applyFill="1" applyBorder="1"/>
    <xf numFmtId="173" fontId="99" fillId="0" borderId="19" xfId="1153" applyNumberFormat="1" applyFont="1" applyFill="1" applyBorder="1" applyAlignment="1">
      <alignment horizontal="center" vertical="center"/>
    </xf>
    <xf numFmtId="0" fontId="176" fillId="0" borderId="0" xfId="0" applyFont="1"/>
    <xf numFmtId="1" fontId="7" fillId="58" borderId="19" xfId="0" applyNumberFormat="1" applyFont="1" applyFill="1" applyBorder="1" applyAlignment="1">
      <alignment horizontal="center" vertical="center"/>
    </xf>
    <xf numFmtId="1" fontId="29" fillId="0" borderId="0" xfId="0" applyNumberFormat="1" applyFont="1" applyAlignment="1"/>
    <xf numFmtId="0" fontId="177" fillId="0" borderId="37" xfId="0" applyFont="1" applyBorder="1" applyAlignment="1">
      <alignment horizontal="center" vertical="center"/>
    </xf>
    <xf numFmtId="0" fontId="177" fillId="0" borderId="19" xfId="0" applyFont="1" applyBorder="1" applyAlignment="1">
      <alignment horizontal="center" vertical="center"/>
    </xf>
    <xf numFmtId="3" fontId="31" fillId="0" borderId="0" xfId="0" applyNumberFormat="1" applyFont="1" applyBorder="1"/>
    <xf numFmtId="0" fontId="31" fillId="0" borderId="39" xfId="0" applyFont="1" applyBorder="1"/>
    <xf numFmtId="0" fontId="31" fillId="0" borderId="45" xfId="0" applyFont="1" applyBorder="1"/>
    <xf numFmtId="0" fontId="31" fillId="0" borderId="38" xfId="0" applyFont="1" applyBorder="1"/>
    <xf numFmtId="0" fontId="34" fillId="0" borderId="19" xfId="0" applyFont="1" applyBorder="1" applyAlignment="1">
      <alignment horizontal="center" vertical="center"/>
    </xf>
    <xf numFmtId="0" fontId="34" fillId="0" borderId="19" xfId="0" applyFont="1" applyBorder="1" applyAlignment="1">
      <alignment horizontal="center" vertical="center"/>
    </xf>
    <xf numFmtId="0" fontId="34" fillId="0" borderId="19" xfId="0" applyFont="1" applyBorder="1" applyAlignment="1">
      <alignment horizontal="center" vertical="center"/>
    </xf>
    <xf numFmtId="0" fontId="7" fillId="0" borderId="19" xfId="0" applyFont="1" applyFill="1" applyBorder="1" applyAlignment="1">
      <alignment horizontal="center"/>
    </xf>
    <xf numFmtId="49" fontId="34" fillId="0" borderId="19" xfId="0" applyNumberFormat="1" applyFont="1" applyFill="1" applyBorder="1" applyAlignment="1">
      <alignment horizontal="center" vertical="center" wrapText="1"/>
    </xf>
    <xf numFmtId="0" fontId="29" fillId="58" borderId="0" xfId="0" applyFont="1" applyFill="1"/>
    <xf numFmtId="3" fontId="7" fillId="58" borderId="19" xfId="0" applyNumberFormat="1" applyFont="1" applyFill="1" applyBorder="1" applyAlignment="1" applyProtection="1">
      <alignment horizontal="center"/>
    </xf>
    <xf numFmtId="0" fontId="184" fillId="0" borderId="0" xfId="0" applyFont="1"/>
    <xf numFmtId="0" fontId="184" fillId="0" borderId="0" xfId="0" applyFont="1" applyAlignment="1"/>
    <xf numFmtId="0" fontId="34" fillId="0" borderId="0" xfId="0" applyFont="1" applyAlignment="1">
      <alignment horizontal="center" vertical="center"/>
    </xf>
    <xf numFmtId="1" fontId="175" fillId="0" borderId="19" xfId="0" applyNumberFormat="1" applyFont="1" applyFill="1" applyBorder="1" applyAlignment="1">
      <alignment horizontal="center"/>
    </xf>
    <xf numFmtId="3" fontId="7" fillId="0" borderId="19" xfId="1152" applyNumberFormat="1" applyFont="1" applyBorder="1" applyAlignment="1">
      <alignment horizontal="center" vertical="center"/>
    </xf>
    <xf numFmtId="1" fontId="175" fillId="0" borderId="19" xfId="1153" applyNumberFormat="1" applyFont="1" applyFill="1" applyBorder="1" applyAlignment="1">
      <alignment horizontal="center"/>
    </xf>
    <xf numFmtId="0" fontId="176" fillId="0" borderId="0" xfId="0" applyFont="1" applyBorder="1"/>
    <xf numFmtId="17" fontId="174" fillId="0" borderId="0" xfId="0" applyNumberFormat="1" applyFont="1" applyBorder="1" applyAlignment="1">
      <alignment horizontal="left" vertical="center"/>
    </xf>
    <xf numFmtId="0" fontId="174" fillId="0" borderId="0" xfId="0" applyFont="1" applyBorder="1"/>
    <xf numFmtId="10" fontId="7" fillId="0" borderId="19" xfId="0" applyNumberFormat="1" applyFont="1" applyFill="1" applyBorder="1" applyAlignment="1">
      <alignment horizontal="center" vertical="center"/>
    </xf>
    <xf numFmtId="173" fontId="0" fillId="0" borderId="0" xfId="0" applyNumberFormat="1"/>
    <xf numFmtId="3" fontId="0" fillId="0" borderId="0" xfId="0" applyNumberFormat="1" applyFont="1" applyBorder="1"/>
    <xf numFmtId="3" fontId="0" fillId="0" borderId="0" xfId="0" applyNumberFormat="1" applyAlignment="1">
      <alignment wrapText="1"/>
    </xf>
    <xf numFmtId="175" fontId="175" fillId="0" borderId="19" xfId="0" applyNumberFormat="1" applyFont="1" applyBorder="1" applyAlignment="1" applyProtection="1">
      <alignment horizontal="center" vertical="center"/>
    </xf>
    <xf numFmtId="0" fontId="191" fillId="0" borderId="0" xfId="0" applyFont="1" applyAlignment="1">
      <alignment vertical="center"/>
    </xf>
    <xf numFmtId="0" fontId="191" fillId="0" borderId="0" xfId="0" applyFont="1" applyAlignment="1">
      <alignment horizontal="justify" vertical="center"/>
    </xf>
    <xf numFmtId="209" fontId="7" fillId="0" borderId="41" xfId="0" applyNumberFormat="1" applyFont="1" applyBorder="1" applyAlignment="1" applyProtection="1">
      <alignment horizontal="center" vertical="center"/>
    </xf>
    <xf numFmtId="1" fontId="31" fillId="0" borderId="19" xfId="1153" applyNumberFormat="1" applyFont="1" applyFill="1" applyBorder="1" applyAlignment="1">
      <alignment horizontal="center"/>
    </xf>
    <xf numFmtId="1" fontId="27" fillId="0" borderId="19" xfId="1153" applyNumberFormat="1" applyFont="1" applyFill="1" applyBorder="1" applyAlignment="1">
      <alignment horizontal="center"/>
    </xf>
    <xf numFmtId="0" fontId="7" fillId="0" borderId="19" xfId="0" applyFont="1" applyFill="1" applyBorder="1" applyAlignment="1">
      <alignment horizontal="center" vertical="center" wrapText="1"/>
    </xf>
    <xf numFmtId="0" fontId="52" fillId="0" borderId="19" xfId="0" applyFont="1" applyFill="1" applyBorder="1" applyAlignment="1">
      <alignment horizontal="left" vertical="top" wrapText="1"/>
    </xf>
    <xf numFmtId="3" fontId="7" fillId="0" borderId="0" xfId="0" applyNumberFormat="1" applyFont="1" applyFill="1" applyBorder="1"/>
    <xf numFmtId="1" fontId="31" fillId="0" borderId="0" xfId="1900" applyNumberFormat="1" applyFont="1" applyAlignment="1"/>
    <xf numFmtId="1" fontId="32" fillId="0" borderId="0" xfId="1900" applyNumberFormat="1" applyAlignment="1"/>
    <xf numFmtId="0" fontId="176" fillId="0" borderId="0" xfId="0" applyFont="1" applyBorder="1" applyAlignment="1"/>
    <xf numFmtId="180" fontId="174" fillId="0" borderId="0" xfId="0" applyNumberFormat="1" applyFont="1" applyBorder="1"/>
    <xf numFmtId="0" fontId="34" fillId="0" borderId="19" xfId="0" applyFont="1" applyBorder="1" applyAlignment="1">
      <alignment horizontal="center" vertical="center" wrapText="1"/>
    </xf>
    <xf numFmtId="9" fontId="32" fillId="0" borderId="0" xfId="1900" applyFill="1"/>
    <xf numFmtId="3" fontId="7" fillId="53" borderId="19" xfId="0" applyNumberFormat="1" applyFont="1" applyFill="1" applyBorder="1" applyAlignment="1">
      <alignment horizontal="center" wrapText="1"/>
    </xf>
    <xf numFmtId="192" fontId="101" fillId="58" borderId="19" xfId="0" applyNumberFormat="1" applyFont="1" applyFill="1" applyBorder="1" applyAlignment="1">
      <alignment horizontal="center" vertical="center" wrapText="1"/>
    </xf>
    <xf numFmtId="175" fontId="19" fillId="58" borderId="19" xfId="0" applyNumberFormat="1" applyFont="1" applyFill="1" applyBorder="1" applyAlignment="1">
      <alignment horizontal="center" vertical="center"/>
    </xf>
    <xf numFmtId="175" fontId="32" fillId="0" borderId="36" xfId="1900" applyNumberFormat="1" applyBorder="1" applyAlignment="1">
      <alignment vertical="center" wrapText="1"/>
    </xf>
    <xf numFmtId="4" fontId="192" fillId="0" borderId="0" xfId="0" applyNumberFormat="1" applyFont="1"/>
    <xf numFmtId="0" fontId="193" fillId="0" borderId="0" xfId="0" applyFont="1" applyBorder="1" applyAlignment="1">
      <alignment horizontal="right" vertical="center" wrapText="1"/>
    </xf>
    <xf numFmtId="173" fontId="174" fillId="0" borderId="0" xfId="0" applyNumberFormat="1" applyFont="1" applyBorder="1"/>
    <xf numFmtId="0" fontId="29" fillId="0" borderId="0" xfId="0" applyFont="1" applyAlignment="1">
      <alignment vertical="center" wrapText="1"/>
    </xf>
    <xf numFmtId="0" fontId="29" fillId="0" borderId="0" xfId="0" applyFont="1" applyAlignment="1">
      <alignment vertical="center"/>
    </xf>
    <xf numFmtId="0" fontId="174" fillId="0" borderId="0" xfId="0" applyFont="1" applyFill="1" applyAlignment="1"/>
    <xf numFmtId="0" fontId="95" fillId="0" borderId="0" xfId="1224" applyFont="1" applyAlignment="1">
      <alignment vertical="center"/>
    </xf>
    <xf numFmtId="0" fontId="177" fillId="0" borderId="37" xfId="0" applyFont="1" applyBorder="1" applyAlignment="1">
      <alignment horizontal="center" vertical="center"/>
    </xf>
    <xf numFmtId="0" fontId="177" fillId="0" borderId="37" xfId="0" applyFont="1" applyBorder="1" applyAlignment="1">
      <alignment horizontal="center" vertical="center" wrapText="1"/>
    </xf>
    <xf numFmtId="1" fontId="175" fillId="0" borderId="19" xfId="0" applyNumberFormat="1" applyFont="1" applyFill="1" applyBorder="1" applyAlignment="1">
      <alignment horizontal="center" vertical="center"/>
    </xf>
    <xf numFmtId="0" fontId="7" fillId="0" borderId="19" xfId="0" applyFont="1" applyFill="1" applyBorder="1" applyAlignment="1">
      <alignment horizontal="center"/>
    </xf>
    <xf numFmtId="0" fontId="60" fillId="0" borderId="0" xfId="1232" applyFont="1" applyFill="1" applyAlignment="1" applyProtection="1">
      <alignment horizontal="right" vertical="top" wrapText="1" readingOrder="1"/>
      <protection locked="0"/>
    </xf>
    <xf numFmtId="0" fontId="7" fillId="0" borderId="0" xfId="1232" applyFont="1" applyFill="1" applyAlignment="1">
      <alignment wrapText="1"/>
    </xf>
    <xf numFmtId="0" fontId="187" fillId="0" borderId="0" xfId="1136" applyFont="1" applyAlignment="1">
      <alignment horizontal="center" vertical="center"/>
    </xf>
    <xf numFmtId="180" fontId="34" fillId="0" borderId="19" xfId="1152" applyNumberFormat="1" applyFont="1" applyBorder="1" applyAlignment="1">
      <alignment horizontal="center" vertical="center" wrapText="1"/>
    </xf>
    <xf numFmtId="180" fontId="34" fillId="0" borderId="19" xfId="1152" applyNumberFormat="1" applyFont="1" applyFill="1" applyBorder="1" applyAlignment="1">
      <alignment horizontal="center" vertical="center" wrapText="1"/>
    </xf>
    <xf numFmtId="0" fontId="148" fillId="0" borderId="0" xfId="0" applyFont="1" applyAlignment="1">
      <alignment horizontal="right" vertical="center" wrapText="1"/>
    </xf>
    <xf numFmtId="175" fontId="7" fillId="58" borderId="19" xfId="0" applyNumberFormat="1" applyFont="1" applyFill="1" applyBorder="1" applyAlignment="1">
      <alignment horizontal="center" vertical="center"/>
    </xf>
    <xf numFmtId="0" fontId="52" fillId="0" borderId="0" xfId="0" applyFont="1" applyFill="1" applyBorder="1"/>
    <xf numFmtId="3" fontId="90" fillId="0" borderId="0" xfId="0" applyNumberFormat="1" applyFont="1" applyAlignment="1">
      <alignment wrapText="1"/>
    </xf>
    <xf numFmtId="3" fontId="115" fillId="0" borderId="0" xfId="1232" applyNumberFormat="1" applyFont="1" applyFill="1" applyAlignment="1" applyProtection="1">
      <alignment horizontal="right" vertical="top" wrapText="1" readingOrder="1"/>
      <protection locked="0"/>
    </xf>
    <xf numFmtId="3" fontId="7" fillId="53" borderId="19" xfId="0" quotePrefix="1" applyNumberFormat="1" applyFont="1" applyFill="1" applyBorder="1" applyAlignment="1">
      <alignment horizontal="right" vertical="center" indent="3"/>
    </xf>
    <xf numFmtId="173" fontId="7" fillId="53" borderId="19" xfId="0" applyNumberFormat="1" applyFont="1" applyFill="1" applyBorder="1" applyAlignment="1">
      <alignment horizontal="right" vertical="center" indent="3"/>
    </xf>
    <xf numFmtId="3" fontId="7" fillId="53" borderId="19" xfId="0" applyNumberFormat="1" applyFont="1" applyFill="1" applyBorder="1" applyAlignment="1">
      <alignment horizontal="right" vertical="center" indent="3"/>
    </xf>
    <xf numFmtId="176" fontId="7" fillId="53" borderId="19" xfId="0" applyNumberFormat="1" applyFont="1" applyFill="1" applyBorder="1" applyAlignment="1">
      <alignment horizontal="right" vertical="center" indent="3"/>
    </xf>
    <xf numFmtId="3" fontId="7" fillId="0" borderId="21" xfId="0" applyNumberFormat="1" applyFont="1" applyBorder="1" applyAlignment="1">
      <alignment horizontal="center" vertical="center"/>
    </xf>
    <xf numFmtId="177" fontId="194" fillId="0" borderId="19" xfId="1153" applyFont="1" applyBorder="1" applyAlignment="1">
      <alignment vertical="center" wrapText="1"/>
    </xf>
    <xf numFmtId="177" fontId="194" fillId="0" borderId="19" xfId="1153" applyFont="1" applyBorder="1" applyAlignment="1">
      <alignment vertical="center"/>
    </xf>
    <xf numFmtId="177" fontId="194" fillId="0" borderId="19" xfId="1153" quotePrefix="1" applyFont="1" applyFill="1" applyBorder="1" applyAlignment="1">
      <alignment vertical="center"/>
    </xf>
    <xf numFmtId="177" fontId="194" fillId="0" borderId="19" xfId="1153" applyFont="1" applyFill="1" applyBorder="1" applyAlignment="1">
      <alignment vertical="center"/>
    </xf>
    <xf numFmtId="0" fontId="34" fillId="0" borderId="0" xfId="0" applyFont="1" applyFill="1" applyBorder="1" applyAlignment="1">
      <alignment horizontal="center"/>
    </xf>
    <xf numFmtId="0" fontId="34" fillId="0" borderId="19" xfId="0" applyFont="1" applyBorder="1" applyAlignment="1">
      <alignment horizontal="center" vertical="center"/>
    </xf>
    <xf numFmtId="0" fontId="7" fillId="0" borderId="19" xfId="0" applyFont="1" applyFill="1" applyBorder="1" applyAlignment="1">
      <alignment horizontal="left" vertical="center"/>
    </xf>
    <xf numFmtId="0" fontId="7" fillId="0" borderId="19" xfId="0" applyFont="1" applyFill="1" applyBorder="1" applyAlignment="1">
      <alignment vertical="center"/>
    </xf>
    <xf numFmtId="4" fontId="34" fillId="0" borderId="0" xfId="0" applyNumberFormat="1" applyFont="1" applyFill="1"/>
    <xf numFmtId="0" fontId="196" fillId="0" borderId="19" xfId="0" applyFont="1" applyBorder="1" applyAlignment="1">
      <alignment horizontal="center"/>
    </xf>
    <xf numFmtId="3" fontId="7" fillId="0" borderId="0" xfId="0" applyNumberFormat="1" applyFont="1" applyFill="1" applyAlignment="1"/>
    <xf numFmtId="9" fontId="7" fillId="0" borderId="0" xfId="0" applyNumberFormat="1" applyFont="1" applyFill="1" applyAlignment="1"/>
    <xf numFmtId="0" fontId="30" fillId="0" borderId="0" xfId="0" applyFont="1" applyFill="1"/>
    <xf numFmtId="9" fontId="0" fillId="0" borderId="0" xfId="1900" applyFont="1"/>
    <xf numFmtId="175" fontId="175" fillId="0" borderId="19" xfId="0" applyNumberFormat="1" applyFont="1" applyBorder="1" applyAlignment="1">
      <alignment horizontal="center" vertical="center"/>
    </xf>
    <xf numFmtId="17" fontId="174" fillId="0" borderId="0" xfId="0" applyNumberFormat="1" applyFont="1" applyAlignment="1">
      <alignment horizontal="left" vertical="center"/>
    </xf>
    <xf numFmtId="0" fontId="29" fillId="0" borderId="0" xfId="1232" applyFont="1" applyBorder="1" applyAlignment="1">
      <alignment horizontal="left"/>
    </xf>
    <xf numFmtId="0" fontId="177" fillId="0" borderId="19" xfId="0" applyFont="1" applyBorder="1" applyAlignment="1">
      <alignment horizontal="center"/>
    </xf>
    <xf numFmtId="210" fontId="32" fillId="0" borderId="0" xfId="1153" applyNumberFormat="1" applyBorder="1" applyAlignment="1" applyProtection="1">
      <alignment horizontal="center" vertical="top" wrapText="1" readingOrder="1"/>
      <protection locked="0"/>
    </xf>
    <xf numFmtId="177" fontId="32" fillId="0" borderId="0" xfId="1153"/>
    <xf numFmtId="201" fontId="197" fillId="0" borderId="19" xfId="1153" applyNumberFormat="1" applyFont="1" applyBorder="1" applyAlignment="1">
      <alignment horizontal="center" vertical="center"/>
    </xf>
    <xf numFmtId="0" fontId="197" fillId="0" borderId="41" xfId="0" applyFont="1" applyBorder="1" applyAlignment="1">
      <alignment vertical="center"/>
    </xf>
    <xf numFmtId="3" fontId="197" fillId="0" borderId="19" xfId="1153" applyNumberFormat="1" applyFont="1" applyBorder="1" applyAlignment="1">
      <alignment horizontal="center" vertical="center"/>
    </xf>
    <xf numFmtId="0" fontId="197" fillId="0" borderId="19" xfId="0" applyFont="1" applyBorder="1" applyAlignment="1">
      <alignment vertical="center"/>
    </xf>
    <xf numFmtId="0" fontId="200" fillId="0" borderId="19" xfId="0" applyFont="1" applyBorder="1" applyAlignment="1">
      <alignment vertical="top" wrapText="1"/>
    </xf>
    <xf numFmtId="3" fontId="7" fillId="58" borderId="19" xfId="0" applyNumberFormat="1" applyFont="1" applyFill="1" applyBorder="1" applyAlignment="1">
      <alignment horizontal="center" wrapText="1"/>
    </xf>
    <xf numFmtId="9" fontId="7" fillId="58" borderId="19" xfId="0" applyNumberFormat="1" applyFont="1" applyFill="1" applyBorder="1" applyAlignment="1">
      <alignment horizontal="center" wrapText="1"/>
    </xf>
    <xf numFmtId="173" fontId="200" fillId="0" borderId="19" xfId="0" applyNumberFormat="1" applyFont="1" applyBorder="1" applyAlignment="1">
      <alignment horizontal="center" vertical="center"/>
    </xf>
    <xf numFmtId="3" fontId="7" fillId="58" borderId="19" xfId="0" applyNumberFormat="1" applyFont="1" applyFill="1" applyBorder="1" applyAlignment="1">
      <alignment horizontal="center" vertical="center" wrapText="1"/>
    </xf>
    <xf numFmtId="9" fontId="7" fillId="58" borderId="19" xfId="0" applyNumberFormat="1" applyFont="1" applyFill="1" applyBorder="1" applyAlignment="1">
      <alignment horizontal="center" vertical="center" wrapText="1"/>
    </xf>
    <xf numFmtId="3" fontId="175" fillId="0" borderId="19" xfId="1153" applyNumberFormat="1" applyFont="1" applyFill="1" applyBorder="1" applyAlignment="1">
      <alignment horizontal="center" vertical="center"/>
    </xf>
    <xf numFmtId="1" fontId="7" fillId="58" borderId="19" xfId="0" applyNumberFormat="1" applyFont="1" applyFill="1" applyBorder="1" applyAlignment="1">
      <alignment horizontal="center" wrapText="1"/>
    </xf>
    <xf numFmtId="1" fontId="95" fillId="58" borderId="19" xfId="0" applyNumberFormat="1" applyFont="1" applyFill="1" applyBorder="1" applyAlignment="1">
      <alignment horizontal="center" vertical="center"/>
    </xf>
    <xf numFmtId="173" fontId="201" fillId="59" borderId="19" xfId="0" applyNumberFormat="1" applyFont="1" applyFill="1" applyBorder="1"/>
    <xf numFmtId="184" fontId="19" fillId="0" borderId="0" xfId="0" applyNumberFormat="1" applyFont="1"/>
    <xf numFmtId="3" fontId="32" fillId="0" borderId="0" xfId="1900" applyNumberFormat="1"/>
    <xf numFmtId="0" fontId="117" fillId="0" borderId="19" xfId="0" applyFont="1" applyFill="1" applyBorder="1" applyAlignment="1">
      <alignment horizontal="center" vertical="center" wrapText="1"/>
    </xf>
    <xf numFmtId="0" fontId="117" fillId="0" borderId="21" xfId="0" applyFont="1" applyFill="1" applyBorder="1" applyAlignment="1">
      <alignment horizontal="center" vertical="center" wrapText="1"/>
    </xf>
    <xf numFmtId="0" fontId="66" fillId="0" borderId="33" xfId="0" applyFont="1" applyFill="1" applyBorder="1" applyAlignment="1">
      <alignment vertical="center" wrapText="1"/>
    </xf>
    <xf numFmtId="0" fontId="184" fillId="0" borderId="0" xfId="0" applyFont="1" applyBorder="1" applyAlignment="1"/>
    <xf numFmtId="0" fontId="195" fillId="0" borderId="0" xfId="0" applyFont="1"/>
    <xf numFmtId="3" fontId="35" fillId="0" borderId="0" xfId="0" applyNumberFormat="1" applyFont="1"/>
    <xf numFmtId="0" fontId="202" fillId="0" borderId="0" xfId="0" applyFont="1"/>
    <xf numFmtId="0" fontId="34" fillId="0" borderId="19" xfId="0" applyFont="1" applyBorder="1" applyAlignment="1" applyProtection="1">
      <alignment horizontal="center" vertical="center" wrapText="1"/>
    </xf>
    <xf numFmtId="193" fontId="7" fillId="0" borderId="0" xfId="0" applyNumberFormat="1" applyFont="1"/>
    <xf numFmtId="173" fontId="7" fillId="0" borderId="0" xfId="0" applyNumberFormat="1" applyFont="1" applyBorder="1"/>
    <xf numFmtId="175" fontId="0" fillId="0" borderId="0" xfId="1900" applyNumberFormat="1" applyFont="1"/>
    <xf numFmtId="0" fontId="203" fillId="0" borderId="0" xfId="1136" applyFont="1"/>
    <xf numFmtId="176" fontId="52" fillId="58" borderId="0" xfId="0" applyNumberFormat="1" applyFont="1" applyFill="1" applyBorder="1"/>
    <xf numFmtId="3" fontId="115" fillId="58" borderId="0" xfId="1232" applyNumberFormat="1" applyFont="1" applyFill="1" applyAlignment="1" applyProtection="1">
      <alignment horizontal="right" vertical="top" wrapText="1" readingOrder="1"/>
      <protection locked="0"/>
    </xf>
    <xf numFmtId="0" fontId="115" fillId="58" borderId="0" xfId="1232" applyFont="1" applyFill="1" applyAlignment="1" applyProtection="1">
      <alignment horizontal="right" vertical="top" wrapText="1" readingOrder="1"/>
      <protection locked="0"/>
    </xf>
    <xf numFmtId="3" fontId="198" fillId="58" borderId="19" xfId="1153" applyNumberFormat="1" applyFont="1" applyFill="1" applyBorder="1" applyAlignment="1">
      <alignment horizontal="center" vertical="center"/>
    </xf>
    <xf numFmtId="173" fontId="95" fillId="58" borderId="21" xfId="0" applyNumberFormat="1" applyFont="1" applyFill="1" applyBorder="1" applyAlignment="1">
      <alignment horizontal="center" vertical="center"/>
    </xf>
    <xf numFmtId="0" fontId="192" fillId="0" borderId="0" xfId="0" applyNumberFormat="1" applyFont="1" applyBorder="1"/>
    <xf numFmtId="0" fontId="184" fillId="0" borderId="0" xfId="0" applyNumberFormat="1" applyFont="1"/>
    <xf numFmtId="0" fontId="192" fillId="0" borderId="0" xfId="0" applyFont="1"/>
    <xf numFmtId="0" fontId="195" fillId="0" borderId="0" xfId="0" applyFont="1" applyBorder="1" applyAlignment="1"/>
    <xf numFmtId="0" fontId="195" fillId="0" borderId="0" xfId="0" applyFont="1" applyBorder="1"/>
    <xf numFmtId="0" fontId="195" fillId="0" borderId="0" xfId="0" applyFont="1" applyAlignment="1"/>
    <xf numFmtId="3" fontId="192" fillId="0" borderId="0" xfId="0" applyNumberFormat="1" applyFont="1" applyBorder="1"/>
    <xf numFmtId="9" fontId="32" fillId="0" borderId="0" xfId="1900" applyBorder="1" applyAlignment="1"/>
    <xf numFmtId="0" fontId="204" fillId="0" borderId="0" xfId="0" applyFont="1"/>
    <xf numFmtId="1" fontId="204" fillId="0" borderId="0" xfId="0" applyNumberFormat="1" applyFont="1" applyFill="1"/>
    <xf numFmtId="0" fontId="34" fillId="58" borderId="19" xfId="0" applyFont="1" applyFill="1" applyBorder="1" applyAlignment="1">
      <alignment horizontal="center" vertical="center" textRotation="90" wrapText="1"/>
    </xf>
    <xf numFmtId="0" fontId="7" fillId="0" borderId="19" xfId="0" applyFont="1" applyBorder="1" applyAlignment="1">
      <alignment horizontal="center" vertical="center"/>
    </xf>
    <xf numFmtId="9" fontId="32" fillId="0" borderId="0" xfId="1900" applyAlignment="1"/>
    <xf numFmtId="9" fontId="32" fillId="0" borderId="0" xfId="1900" applyBorder="1"/>
    <xf numFmtId="1" fontId="7" fillId="0" borderId="19" xfId="0" applyNumberFormat="1" applyFont="1" applyBorder="1" applyAlignment="1">
      <alignment horizontal="center" vertical="center" wrapText="1"/>
    </xf>
    <xf numFmtId="17" fontId="7" fillId="0" borderId="19" xfId="1152" applyNumberFormat="1" applyFont="1" applyFill="1" applyBorder="1" applyAlignment="1">
      <alignment horizontal="left" vertical="center" wrapText="1"/>
    </xf>
    <xf numFmtId="49" fontId="132" fillId="0" borderId="0" xfId="1226" applyNumberFormat="1" applyFont="1" applyAlignment="1">
      <alignment horizontal="center" vertical="center"/>
    </xf>
    <xf numFmtId="17" fontId="174" fillId="0" borderId="0" xfId="0" applyNumberFormat="1" applyFont="1" applyFill="1"/>
    <xf numFmtId="1" fontId="174" fillId="0" borderId="0" xfId="0" applyNumberFormat="1" applyFont="1" applyFill="1" applyAlignment="1">
      <alignment horizontal="center"/>
    </xf>
    <xf numFmtId="0" fontId="101" fillId="0" borderId="19" xfId="0" applyNumberFormat="1" applyFont="1" applyFill="1" applyBorder="1" applyAlignment="1">
      <alignment horizontal="left" vertical="center" wrapText="1"/>
    </xf>
    <xf numFmtId="0" fontId="116" fillId="0" borderId="45" xfId="0" applyFont="1" applyFill="1" applyBorder="1" applyAlignment="1">
      <alignment horizontal="left" vertical="top" wrapText="1"/>
    </xf>
    <xf numFmtId="0" fontId="190" fillId="0" borderId="19" xfId="0" applyFont="1" applyFill="1" applyBorder="1" applyAlignment="1">
      <alignment horizontal="center"/>
    </xf>
    <xf numFmtId="0" fontId="184" fillId="0" borderId="0" xfId="0" applyFont="1" applyFill="1"/>
    <xf numFmtId="0" fontId="7" fillId="0" borderId="19" xfId="0" applyFont="1" applyBorder="1" applyAlignment="1">
      <alignment horizontal="center" vertical="center"/>
    </xf>
    <xf numFmtId="0" fontId="34" fillId="0" borderId="19" xfId="0" applyFont="1" applyBorder="1" applyAlignment="1">
      <alignment vertical="center"/>
    </xf>
    <xf numFmtId="179" fontId="66" fillId="0" borderId="19" xfId="1153" applyNumberFormat="1" applyFont="1" applyFill="1" applyBorder="1" applyAlignment="1">
      <alignment horizontal="center" vertical="center" wrapText="1"/>
    </xf>
    <xf numFmtId="196" fontId="32" fillId="0" borderId="0" xfId="1153" applyNumberFormat="1"/>
    <xf numFmtId="9" fontId="32" fillId="0" borderId="0" xfId="1900" quotePrefix="1" applyFill="1" applyBorder="1" applyAlignment="1">
      <alignment vertical="center"/>
    </xf>
    <xf numFmtId="3" fontId="206" fillId="0" borderId="0" xfId="1986" applyNumberFormat="1" applyFont="1"/>
    <xf numFmtId="9" fontId="32" fillId="0" borderId="0" xfId="1900" applyAlignment="1" applyProtection="1">
      <alignment horizontal="right" vertical="top" wrapText="1" readingOrder="1"/>
      <protection locked="0"/>
    </xf>
    <xf numFmtId="175" fontId="32" fillId="0" borderId="0" xfId="1900" applyNumberFormat="1" applyBorder="1"/>
    <xf numFmtId="3" fontId="0" fillId="0" borderId="0" xfId="0" applyNumberFormat="1"/>
    <xf numFmtId="0" fontId="207" fillId="0" borderId="0" xfId="0" applyFont="1" applyAlignment="1">
      <alignment horizontal="right" vertical="center" wrapText="1"/>
    </xf>
    <xf numFmtId="173" fontId="184" fillId="0" borderId="0" xfId="0" applyNumberFormat="1" applyFont="1"/>
    <xf numFmtId="1" fontId="181" fillId="0" borderId="19" xfId="0" applyNumberFormat="1" applyFont="1" applyFill="1" applyBorder="1" applyAlignment="1">
      <alignment horizontal="center" vertical="center"/>
    </xf>
    <xf numFmtId="1" fontId="181" fillId="0" borderId="19" xfId="0" applyNumberFormat="1" applyFont="1" applyFill="1" applyBorder="1" applyAlignment="1">
      <alignment vertical="center"/>
    </xf>
    <xf numFmtId="164" fontId="7" fillId="0" borderId="0" xfId="0" applyNumberFormat="1" applyFont="1" applyFill="1" applyBorder="1" applyAlignment="1"/>
    <xf numFmtId="211" fontId="32" fillId="0" borderId="0" xfId="1153" applyNumberFormat="1" applyFill="1" applyBorder="1" applyAlignment="1"/>
    <xf numFmtId="0" fontId="34" fillId="0" borderId="0" xfId="0" applyFont="1" applyBorder="1" applyAlignment="1">
      <alignment horizontal="center"/>
    </xf>
    <xf numFmtId="0" fontId="97" fillId="0" borderId="0" xfId="0" applyFont="1" applyBorder="1" applyAlignment="1">
      <alignment horizontal="center"/>
    </xf>
    <xf numFmtId="172" fontId="34" fillId="58" borderId="0" xfId="0" applyNumberFormat="1" applyFont="1" applyFill="1" applyBorder="1" applyAlignment="1">
      <alignment horizontal="center"/>
    </xf>
    <xf numFmtId="0" fontId="34" fillId="58" borderId="19" xfId="0" applyFont="1" applyFill="1" applyBorder="1" applyAlignment="1">
      <alignment horizontal="center"/>
    </xf>
    <xf numFmtId="3" fontId="7" fillId="58" borderId="19" xfId="0" applyNumberFormat="1" applyFont="1" applyFill="1" applyBorder="1" applyAlignment="1">
      <alignment horizontal="center" vertical="center"/>
    </xf>
    <xf numFmtId="9" fontId="7" fillId="58" borderId="19" xfId="0" applyNumberFormat="1" applyFont="1" applyFill="1" applyBorder="1" applyAlignment="1">
      <alignment horizontal="center" vertical="center"/>
    </xf>
    <xf numFmtId="0" fontId="208" fillId="53" borderId="0" xfId="0" applyFont="1" applyFill="1" applyAlignment="1">
      <alignment horizontal="right" vertical="center" wrapText="1"/>
    </xf>
    <xf numFmtId="199" fontId="7" fillId="0" borderId="0" xfId="0" applyNumberFormat="1" applyFont="1"/>
    <xf numFmtId="191" fontId="7" fillId="0" borderId="0" xfId="0" applyNumberFormat="1" applyFont="1" applyBorder="1"/>
    <xf numFmtId="0" fontId="52" fillId="0" borderId="19" xfId="0" applyFont="1" applyBorder="1" applyAlignment="1">
      <alignment vertical="top" wrapText="1"/>
    </xf>
    <xf numFmtId="15" fontId="31" fillId="0" borderId="0" xfId="0" applyNumberFormat="1" applyFont="1" applyBorder="1"/>
    <xf numFmtId="14" fontId="31" fillId="0" borderId="0" xfId="0" applyNumberFormat="1" applyFont="1" applyFill="1" applyBorder="1"/>
    <xf numFmtId="14" fontId="31" fillId="0" borderId="0" xfId="0" applyNumberFormat="1" applyFont="1" applyBorder="1"/>
    <xf numFmtId="14" fontId="31" fillId="0" borderId="0" xfId="0" applyNumberFormat="1" applyFont="1"/>
    <xf numFmtId="0" fontId="31" fillId="0" borderId="0" xfId="0" applyFont="1" applyFill="1" applyAlignment="1">
      <alignment horizontal="right"/>
    </xf>
    <xf numFmtId="3" fontId="2" fillId="0" borderId="45" xfId="1987" applyNumberFormat="1" applyBorder="1"/>
    <xf numFmtId="177" fontId="146" fillId="0" borderId="0" xfId="1153" applyFont="1" applyBorder="1"/>
    <xf numFmtId="177" fontId="146" fillId="0" borderId="0" xfId="1153" applyFont="1" applyFill="1" applyBorder="1" applyAlignment="1"/>
    <xf numFmtId="0" fontId="7" fillId="0" borderId="19" xfId="0" applyFont="1" applyFill="1" applyBorder="1" applyAlignment="1">
      <alignment horizontal="center"/>
    </xf>
    <xf numFmtId="177" fontId="7" fillId="0" borderId="19" xfId="1153" applyFont="1" applyFill="1" applyBorder="1" applyAlignment="1">
      <alignment horizontal="center" vertical="center"/>
    </xf>
    <xf numFmtId="0" fontId="31" fillId="0" borderId="0" xfId="0" applyFont="1" applyFill="1" applyBorder="1"/>
    <xf numFmtId="0" fontId="95" fillId="0" borderId="0" xfId="1225" applyFont="1" applyAlignment="1">
      <alignment vertical="center"/>
    </xf>
    <xf numFmtId="1" fontId="7" fillId="0" borderId="19" xfId="0" applyNumberFormat="1" applyFont="1" applyBorder="1" applyAlignment="1">
      <alignment horizontal="center"/>
    </xf>
    <xf numFmtId="3" fontId="29" fillId="0" borderId="0" xfId="0" applyNumberFormat="1" applyFont="1" applyBorder="1"/>
    <xf numFmtId="180" fontId="209" fillId="0" borderId="0" xfId="1152" applyNumberFormat="1" applyFont="1" applyFill="1" applyBorder="1" applyAlignment="1">
      <alignment horizontal="center" vertical="center" wrapText="1"/>
    </xf>
    <xf numFmtId="2" fontId="209" fillId="0" borderId="0" xfId="0" applyNumberFormat="1" applyFont="1" applyBorder="1" applyAlignment="1">
      <alignment horizontal="center" vertical="center" wrapText="1"/>
    </xf>
    <xf numFmtId="0" fontId="210" fillId="0" borderId="0" xfId="0" applyFont="1" applyBorder="1"/>
    <xf numFmtId="3" fontId="210" fillId="0" borderId="0" xfId="0" applyNumberFormat="1" applyFont="1" applyBorder="1"/>
    <xf numFmtId="212" fontId="210" fillId="0" borderId="0" xfId="1152" applyNumberFormat="1" applyFont="1" applyBorder="1" applyAlignment="1">
      <alignment horizontal="center"/>
    </xf>
    <xf numFmtId="0" fontId="210" fillId="0" borderId="0" xfId="0" applyFont="1" applyBorder="1" applyAlignment="1">
      <alignment horizontal="center"/>
    </xf>
    <xf numFmtId="0" fontId="174" fillId="0" borderId="0" xfId="0" applyFont="1" applyAlignment="1">
      <alignment wrapText="1"/>
    </xf>
    <xf numFmtId="4" fontId="176" fillId="0" borderId="0" xfId="0" applyNumberFormat="1" applyFont="1" applyFill="1" applyBorder="1"/>
    <xf numFmtId="9" fontId="211" fillId="0" borderId="0" xfId="1900" applyFont="1"/>
    <xf numFmtId="177" fontId="211" fillId="0" borderId="0" xfId="1153" applyFont="1"/>
    <xf numFmtId="0" fontId="212" fillId="0" borderId="0" xfId="0" applyFont="1"/>
    <xf numFmtId="0" fontId="34" fillId="0" borderId="0" xfId="0" applyFont="1" applyBorder="1" applyAlignment="1">
      <alignment horizontal="center" vertical="center"/>
    </xf>
    <xf numFmtId="0" fontId="7" fillId="0" borderId="19" xfId="0" applyFont="1" applyFill="1" applyBorder="1" applyAlignment="1">
      <alignment horizontal="center"/>
    </xf>
    <xf numFmtId="0" fontId="66" fillId="0" borderId="19" xfId="0" applyFont="1" applyBorder="1" applyAlignment="1">
      <alignment horizontal="center"/>
    </xf>
    <xf numFmtId="0" fontId="19" fillId="0" borderId="19" xfId="0" applyFont="1" applyBorder="1"/>
    <xf numFmtId="0" fontId="166" fillId="0" borderId="0" xfId="0" applyFont="1" applyFill="1" applyBorder="1" applyAlignment="1"/>
    <xf numFmtId="0" fontId="166" fillId="0" borderId="0" xfId="0" applyFont="1" applyFill="1"/>
    <xf numFmtId="0" fontId="213" fillId="0" borderId="0" xfId="0" applyFont="1" applyFill="1"/>
    <xf numFmtId="0" fontId="213" fillId="0" borderId="0" xfId="1232" applyFont="1" applyFill="1" applyBorder="1" applyAlignment="1">
      <alignment horizontal="left"/>
    </xf>
    <xf numFmtId="0" fontId="166" fillId="0" borderId="0" xfId="0" applyFont="1" applyFill="1" applyAlignment="1"/>
    <xf numFmtId="3" fontId="2" fillId="0" borderId="0" xfId="1987" applyNumberFormat="1" applyBorder="1"/>
    <xf numFmtId="0" fontId="214" fillId="0" borderId="0" xfId="0" applyFont="1" applyFill="1"/>
    <xf numFmtId="0" fontId="214" fillId="0" borderId="0" xfId="0" applyFont="1" applyFill="1" applyAlignment="1"/>
    <xf numFmtId="4" fontId="214" fillId="0" borderId="0" xfId="0" applyNumberFormat="1" applyFont="1" applyFill="1"/>
    <xf numFmtId="3" fontId="214" fillId="0" borderId="0" xfId="0" applyNumberFormat="1" applyFont="1" applyFill="1" applyAlignment="1"/>
    <xf numFmtId="0" fontId="215" fillId="0" borderId="0" xfId="0" applyFont="1" applyFill="1" applyAlignment="1"/>
    <xf numFmtId="0" fontId="215" fillId="0" borderId="0" xfId="0" applyFont="1" applyFill="1"/>
    <xf numFmtId="3" fontId="215" fillId="0" borderId="0" xfId="0" applyNumberFormat="1" applyFont="1" applyFill="1" applyAlignment="1"/>
    <xf numFmtId="0" fontId="216" fillId="0" borderId="0" xfId="0" applyFont="1" applyFill="1"/>
    <xf numFmtId="0" fontId="216" fillId="0" borderId="0" xfId="0" applyFont="1" applyFill="1" applyAlignment="1"/>
    <xf numFmtId="1" fontId="84" fillId="0" borderId="0" xfId="1243" applyNumberFormat="1" applyFont="1" applyBorder="1" applyAlignment="1">
      <alignment horizontal="center"/>
    </xf>
    <xf numFmtId="0" fontId="179" fillId="0" borderId="0" xfId="0" applyFont="1" applyAlignment="1"/>
    <xf numFmtId="4" fontId="179" fillId="0" borderId="0" xfId="0" applyNumberFormat="1" applyFont="1"/>
    <xf numFmtId="198" fontId="179" fillId="0" borderId="0" xfId="0" applyNumberFormat="1" applyFont="1" applyAlignment="1"/>
    <xf numFmtId="0" fontId="179" fillId="0" borderId="0" xfId="0" applyFont="1" applyBorder="1" applyAlignment="1"/>
    <xf numFmtId="0" fontId="179" fillId="0" borderId="0" xfId="0" applyFont="1" applyBorder="1"/>
    <xf numFmtId="0" fontId="174" fillId="0" borderId="0" xfId="0" applyFont="1" applyAlignment="1"/>
    <xf numFmtId="0" fontId="174" fillId="0" borderId="0" xfId="0" applyFont="1" applyBorder="1" applyAlignment="1">
      <alignment horizontal="left"/>
    </xf>
    <xf numFmtId="0" fontId="174" fillId="0" borderId="0" xfId="0" applyFont="1" applyBorder="1" applyAlignment="1"/>
    <xf numFmtId="0" fontId="217" fillId="0" borderId="0" xfId="0" applyNumberFormat="1" applyFont="1" applyBorder="1"/>
    <xf numFmtId="180" fontId="174" fillId="0" borderId="0" xfId="0" applyNumberFormat="1" applyFont="1" applyFill="1" applyBorder="1"/>
    <xf numFmtId="0" fontId="176" fillId="0" borderId="0" xfId="0" applyFont="1" applyAlignment="1"/>
    <xf numFmtId="0" fontId="174" fillId="0" borderId="0" xfId="0" applyFont="1" applyBorder="1" applyAlignment="1">
      <alignment wrapText="1"/>
    </xf>
    <xf numFmtId="1" fontId="218" fillId="0" borderId="0" xfId="1153" applyNumberFormat="1" applyFont="1" applyFill="1" applyBorder="1" applyAlignment="1">
      <alignment horizontal="center"/>
    </xf>
    <xf numFmtId="1" fontId="174" fillId="0" borderId="0" xfId="0" applyNumberFormat="1" applyFont="1" applyBorder="1"/>
    <xf numFmtId="1" fontId="176" fillId="0" borderId="0" xfId="0" applyNumberFormat="1" applyFont="1" applyBorder="1"/>
    <xf numFmtId="0" fontId="193" fillId="0" borderId="0" xfId="0" applyFont="1" applyAlignment="1">
      <alignment horizontal="right" vertical="center" wrapText="1"/>
    </xf>
    <xf numFmtId="173" fontId="174" fillId="0" borderId="0" xfId="0" applyNumberFormat="1" applyFont="1"/>
    <xf numFmtId="9" fontId="217" fillId="0" borderId="0" xfId="1900" applyFont="1"/>
    <xf numFmtId="9" fontId="217" fillId="0" borderId="0" xfId="1900" applyFont="1" applyAlignment="1"/>
    <xf numFmtId="3" fontId="174" fillId="0" borderId="0" xfId="0" applyNumberFormat="1" applyFont="1" applyAlignment="1"/>
    <xf numFmtId="1" fontId="151" fillId="0" borderId="0" xfId="1243" applyNumberFormat="1" applyFont="1" applyBorder="1" applyAlignment="1">
      <alignment horizontal="center"/>
    </xf>
    <xf numFmtId="171" fontId="210" fillId="0" borderId="0" xfId="0" applyNumberFormat="1" applyFont="1" applyBorder="1" applyAlignment="1">
      <alignment horizontal="center"/>
    </xf>
    <xf numFmtId="0" fontId="210" fillId="0" borderId="0" xfId="0" applyFont="1" applyAlignment="1">
      <alignment wrapText="1"/>
    </xf>
    <xf numFmtId="0" fontId="209" fillId="0" borderId="0" xfId="0" applyFont="1" applyBorder="1" applyAlignment="1">
      <alignment wrapText="1"/>
    </xf>
    <xf numFmtId="171" fontId="209" fillId="0" borderId="0" xfId="1152" applyNumberFormat="1" applyFont="1" applyFill="1" applyBorder="1" applyAlignment="1">
      <alignment horizontal="center" vertical="center" wrapText="1"/>
    </xf>
    <xf numFmtId="17" fontId="210" fillId="0" borderId="0" xfId="0" applyNumberFormat="1" applyFont="1"/>
    <xf numFmtId="0" fontId="210" fillId="0" borderId="0" xfId="0" applyFont="1"/>
    <xf numFmtId="3" fontId="210" fillId="0" borderId="0" xfId="0" applyNumberFormat="1" applyFont="1"/>
    <xf numFmtId="173" fontId="210" fillId="0" borderId="0" xfId="1152" applyNumberFormat="1" applyFont="1" applyBorder="1" applyAlignment="1">
      <alignment horizontal="center"/>
    </xf>
    <xf numFmtId="173" fontId="210" fillId="0" borderId="0" xfId="0" applyNumberFormat="1" applyFont="1" applyBorder="1" applyAlignment="1">
      <alignment horizontal="center"/>
    </xf>
    <xf numFmtId="1" fontId="210" fillId="0" borderId="0" xfId="0" applyNumberFormat="1" applyFont="1"/>
    <xf numFmtId="3" fontId="7" fillId="0" borderId="19" xfId="0" applyNumberFormat="1" applyFont="1" applyBorder="1" applyAlignment="1">
      <alignment horizontal="center" vertical="center" wrapText="1"/>
    </xf>
    <xf numFmtId="3" fontId="87" fillId="0" borderId="19" xfId="0" applyNumberFormat="1" applyFont="1" applyFill="1" applyBorder="1" applyAlignment="1">
      <alignment horizontal="left" wrapText="1"/>
    </xf>
    <xf numFmtId="3" fontId="87" fillId="0" borderId="19" xfId="0" applyNumberFormat="1" applyFont="1" applyFill="1" applyBorder="1" applyAlignment="1">
      <alignment horizontal="left"/>
    </xf>
    <xf numFmtId="173" fontId="52" fillId="58" borderId="19" xfId="0" applyNumberFormat="1" applyFont="1" applyFill="1" applyBorder="1" applyAlignment="1">
      <alignment horizontal="left" wrapText="1"/>
    </xf>
    <xf numFmtId="173" fontId="52" fillId="58" borderId="19" xfId="0" applyNumberFormat="1" applyFont="1" applyFill="1" applyBorder="1" applyAlignment="1">
      <alignment horizontal="left"/>
    </xf>
    <xf numFmtId="14" fontId="174" fillId="0" borderId="0" xfId="0" applyNumberFormat="1" applyFont="1"/>
    <xf numFmtId="0" fontId="204" fillId="0" borderId="0" xfId="0" applyFont="1" applyFill="1" applyBorder="1"/>
    <xf numFmtId="17" fontId="204" fillId="0" borderId="0" xfId="0" applyNumberFormat="1" applyFont="1" applyFill="1" applyBorder="1"/>
    <xf numFmtId="17" fontId="204" fillId="0" borderId="0" xfId="0" applyNumberFormat="1" applyFont="1" applyFill="1"/>
    <xf numFmtId="17" fontId="204" fillId="0" borderId="0" xfId="0" applyNumberFormat="1" applyFont="1"/>
    <xf numFmtId="14" fontId="204" fillId="0" borderId="0" xfId="0" applyNumberFormat="1" applyFont="1" applyFill="1" applyBorder="1"/>
    <xf numFmtId="1" fontId="204" fillId="0" borderId="0" xfId="0" applyNumberFormat="1" applyFont="1" applyFill="1" applyBorder="1"/>
    <xf numFmtId="0" fontId="204" fillId="0" borderId="0" xfId="0" applyFont="1" applyFill="1"/>
    <xf numFmtId="14" fontId="204" fillId="0" borderId="0" xfId="0" applyNumberFormat="1" applyFont="1"/>
    <xf numFmtId="1" fontId="204" fillId="0" borderId="0" xfId="0" applyNumberFormat="1" applyFont="1"/>
    <xf numFmtId="208" fontId="174" fillId="0" borderId="0" xfId="0" applyNumberFormat="1" applyFont="1" applyFill="1" applyBorder="1" applyAlignment="1"/>
    <xf numFmtId="177" fontId="174" fillId="0" borderId="0" xfId="1153" applyFont="1" applyFill="1" applyBorder="1"/>
    <xf numFmtId="1" fontId="176" fillId="0" borderId="0" xfId="0" applyNumberFormat="1" applyFont="1" applyFill="1"/>
    <xf numFmtId="0" fontId="176" fillId="0" borderId="0" xfId="0" applyFont="1" applyFill="1"/>
    <xf numFmtId="177" fontId="174" fillId="0" borderId="0" xfId="1153" applyFont="1" applyFill="1"/>
    <xf numFmtId="0" fontId="174" fillId="0" borderId="0" xfId="1153" applyNumberFormat="1" applyFont="1" applyFill="1"/>
    <xf numFmtId="3" fontId="174" fillId="0" borderId="0" xfId="1153" applyNumberFormat="1" applyFont="1" applyFill="1"/>
    <xf numFmtId="208" fontId="176" fillId="0" borderId="0" xfId="0" applyNumberFormat="1" applyFont="1" applyFill="1"/>
    <xf numFmtId="0" fontId="7" fillId="0" borderId="19" xfId="0" applyFont="1" applyFill="1" applyBorder="1"/>
    <xf numFmtId="175" fontId="174" fillId="0" borderId="0" xfId="0" applyNumberFormat="1" applyFont="1" applyFill="1" applyAlignment="1"/>
    <xf numFmtId="175" fontId="174" fillId="0" borderId="0" xfId="0" applyNumberFormat="1" applyFont="1" applyFill="1"/>
    <xf numFmtId="0" fontId="7" fillId="0" borderId="0" xfId="0" applyFont="1" applyFill="1" applyBorder="1" applyAlignment="1">
      <alignment horizontal="center" vertical="center" wrapText="1"/>
    </xf>
    <xf numFmtId="0" fontId="7" fillId="0" borderId="19" xfId="0"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176" fontId="7" fillId="0" borderId="19" xfId="0" applyNumberFormat="1" applyFont="1" applyFill="1" applyBorder="1" applyAlignment="1">
      <alignment horizontal="center" wrapText="1"/>
    </xf>
    <xf numFmtId="2" fontId="7" fillId="53" borderId="19" xfId="0" applyNumberFormat="1" applyFont="1" applyFill="1" applyBorder="1" applyAlignment="1">
      <alignment horizontal="center" wrapText="1"/>
    </xf>
    <xf numFmtId="0" fontId="0" fillId="0" borderId="0" xfId="0" applyAlignment="1">
      <alignment horizontal="center"/>
    </xf>
    <xf numFmtId="0" fontId="0" fillId="0" borderId="19" xfId="0" applyBorder="1"/>
    <xf numFmtId="3" fontId="34" fillId="0" borderId="19" xfId="0" applyNumberFormat="1" applyFont="1" applyFill="1" applyBorder="1" applyAlignment="1">
      <alignment horizontal="center" vertical="center" wrapText="1"/>
    </xf>
    <xf numFmtId="201" fontId="7" fillId="0" borderId="19" xfId="1153" applyNumberFormat="1" applyFont="1" applyFill="1" applyBorder="1" applyAlignment="1">
      <alignment horizontal="center" vertical="center"/>
    </xf>
    <xf numFmtId="0" fontId="219" fillId="0" borderId="0" xfId="0" applyFont="1" applyAlignment="1">
      <alignment horizontal="center" vertical="center" readingOrder="1"/>
    </xf>
    <xf numFmtId="0" fontId="66" fillId="0" borderId="0" xfId="1226" applyFont="1" applyAlignment="1">
      <alignment horizontal="center"/>
    </xf>
    <xf numFmtId="0" fontId="98" fillId="0" borderId="0" xfId="1226" applyFont="1" applyAlignment="1">
      <alignment horizontal="center"/>
    </xf>
    <xf numFmtId="17" fontId="52" fillId="0" borderId="0" xfId="1226" applyNumberFormat="1" applyFont="1" applyFill="1" applyAlignment="1">
      <alignment horizontal="center" wrapText="1"/>
    </xf>
    <xf numFmtId="17" fontId="95" fillId="0" borderId="0" xfId="1226" applyNumberFormat="1" applyFont="1" applyFill="1" applyAlignment="1">
      <alignment horizontal="center"/>
    </xf>
    <xf numFmtId="0" fontId="52" fillId="0" borderId="0" xfId="1226" applyFont="1" applyAlignment="1">
      <alignment horizontal="center"/>
    </xf>
    <xf numFmtId="0" fontId="95" fillId="0" borderId="0" xfId="1226" applyFont="1" applyAlignment="1">
      <alignment horizontal="center"/>
    </xf>
    <xf numFmtId="0" fontId="99" fillId="53" borderId="0" xfId="1226" applyFont="1" applyFill="1" applyAlignment="1">
      <alignment horizontal="center"/>
    </xf>
    <xf numFmtId="0" fontId="139" fillId="0" borderId="0" xfId="1226" applyFont="1" applyAlignment="1">
      <alignment horizontal="center" wrapText="1"/>
    </xf>
    <xf numFmtId="0" fontId="36" fillId="0" borderId="0" xfId="1226" applyFont="1" applyAlignment="1">
      <alignment horizontal="left" wrapText="1"/>
    </xf>
    <xf numFmtId="0" fontId="140" fillId="0" borderId="0" xfId="1226" applyFont="1" applyFill="1" applyAlignment="1">
      <alignment horizontal="center"/>
    </xf>
    <xf numFmtId="0" fontId="98" fillId="0" borderId="0" xfId="1226" applyFont="1" applyAlignment="1">
      <alignment horizontal="center" wrapText="1"/>
    </xf>
    <xf numFmtId="49" fontId="132" fillId="0" borderId="0" xfId="1226" applyNumberFormat="1" applyFont="1" applyAlignment="1">
      <alignment horizontal="center" vertical="center"/>
    </xf>
    <xf numFmtId="0" fontId="97" fillId="0" borderId="0" xfId="0" applyFont="1" applyAlignment="1">
      <alignment horizontal="center"/>
    </xf>
    <xf numFmtId="0" fontId="79" fillId="0" borderId="0" xfId="0" applyFont="1" applyAlignment="1">
      <alignment horizontal="center"/>
    </xf>
    <xf numFmtId="49" fontId="84" fillId="0" borderId="0" xfId="0" applyNumberFormat="1" applyFont="1" applyFill="1" applyAlignment="1">
      <alignment horizontal="left" vertical="top" wrapText="1"/>
    </xf>
    <xf numFmtId="0" fontId="95" fillId="0" borderId="0" xfId="1224" applyFont="1" applyFill="1" applyAlignment="1">
      <alignment horizontal="left" vertical="center" wrapText="1"/>
    </xf>
    <xf numFmtId="0" fontId="99" fillId="0" borderId="0" xfId="1224" applyFont="1" applyAlignment="1">
      <alignment horizontal="left" vertical="top"/>
    </xf>
    <xf numFmtId="0" fontId="7" fillId="0" borderId="0" xfId="1224" applyFont="1" applyAlignment="1">
      <alignment horizontal="left" vertical="center" wrapText="1"/>
    </xf>
    <xf numFmtId="0" fontId="99" fillId="0" borderId="0" xfId="1224" applyFont="1" applyAlignment="1">
      <alignment horizontal="left" vertical="center"/>
    </xf>
    <xf numFmtId="0" fontId="95" fillId="0" borderId="0" xfId="1224" applyFont="1" applyAlignment="1">
      <alignment horizontal="left" vertical="top" wrapText="1"/>
    </xf>
    <xf numFmtId="0" fontId="95" fillId="0" borderId="0" xfId="1224" applyFont="1" applyAlignment="1">
      <alignment vertical="center"/>
    </xf>
    <xf numFmtId="0" fontId="99" fillId="0" borderId="0" xfId="1224" applyFont="1" applyAlignment="1">
      <alignment horizontal="left" vertical="center" wrapText="1"/>
    </xf>
    <xf numFmtId="0" fontId="52" fillId="0" borderId="0" xfId="1224" applyFont="1" applyFill="1" applyAlignment="1">
      <alignment horizontal="left" vertical="center" wrapText="1"/>
    </xf>
    <xf numFmtId="0" fontId="95" fillId="0" borderId="0" xfId="1224" applyFont="1" applyAlignment="1">
      <alignment horizontal="left" vertical="center" wrapText="1"/>
    </xf>
    <xf numFmtId="0" fontId="99" fillId="0" borderId="0" xfId="1224" applyFont="1" applyAlignment="1">
      <alignment horizontal="left" vertical="top" wrapText="1"/>
    </xf>
    <xf numFmtId="0" fontId="97" fillId="0" borderId="0" xfId="1884" applyFont="1" applyBorder="1" applyAlignment="1" applyProtection="1">
      <alignment horizontal="center" vertical="center"/>
    </xf>
    <xf numFmtId="0" fontId="99" fillId="0" borderId="0" xfId="1224" applyFont="1" applyFill="1" applyAlignment="1">
      <alignment horizontal="left" vertical="center" wrapText="1"/>
    </xf>
    <xf numFmtId="0" fontId="52" fillId="0" borderId="0" xfId="1224" applyFont="1" applyAlignment="1">
      <alignment vertical="center" wrapText="1"/>
    </xf>
    <xf numFmtId="0" fontId="95" fillId="0" borderId="0" xfId="1224" applyFont="1" applyAlignment="1">
      <alignment vertical="center" wrapText="1"/>
    </xf>
    <xf numFmtId="0" fontId="60" fillId="0" borderId="0" xfId="1265" applyFont="1" applyAlignment="1" applyProtection="1">
      <alignment horizontal="right" wrapText="1" readingOrder="1"/>
      <protection locked="0"/>
    </xf>
    <xf numFmtId="0" fontId="59" fillId="0" borderId="0" xfId="1265" applyAlignment="1">
      <alignment wrapText="1"/>
    </xf>
    <xf numFmtId="0" fontId="29" fillId="0" borderId="0" xfId="0" applyFont="1" applyAlignment="1">
      <alignment horizontal="center" wrapText="1"/>
    </xf>
    <xf numFmtId="0" fontId="29" fillId="0" borderId="0" xfId="0" applyFont="1" applyAlignment="1">
      <alignment horizontal="left" vertical="top" wrapText="1"/>
    </xf>
    <xf numFmtId="0" fontId="34" fillId="0" borderId="0" xfId="0" applyFont="1" applyFill="1" applyBorder="1" applyAlignment="1">
      <alignment horizontal="center"/>
    </xf>
    <xf numFmtId="0" fontId="66" fillId="0" borderId="0" xfId="0" applyFont="1" applyBorder="1" applyAlignment="1">
      <alignment horizontal="center" wrapText="1"/>
    </xf>
    <xf numFmtId="0" fontId="114" fillId="0" borderId="0" xfId="0" applyFont="1" applyBorder="1" applyAlignment="1">
      <alignment horizontal="center" wrapText="1"/>
    </xf>
    <xf numFmtId="0" fontId="34" fillId="0" borderId="42" xfId="0" applyFont="1" applyBorder="1" applyAlignment="1">
      <alignment horizontal="center"/>
    </xf>
    <xf numFmtId="0" fontId="29" fillId="0" borderId="0" xfId="0" applyFont="1" applyBorder="1" applyAlignment="1">
      <alignment wrapText="1"/>
    </xf>
    <xf numFmtId="0" fontId="29" fillId="0" borderId="19" xfId="0" applyFont="1" applyBorder="1" applyAlignment="1">
      <alignment wrapText="1"/>
    </xf>
    <xf numFmtId="0" fontId="34" fillId="0" borderId="0" xfId="0" applyFont="1" applyBorder="1" applyAlignment="1">
      <alignment horizontal="center"/>
    </xf>
    <xf numFmtId="0" fontId="34" fillId="0" borderId="42" xfId="0" applyFont="1" applyFill="1" applyBorder="1" applyAlignment="1">
      <alignment horizontal="center"/>
    </xf>
    <xf numFmtId="0" fontId="52" fillId="58" borderId="19" xfId="0" applyFont="1" applyFill="1" applyBorder="1" applyAlignment="1">
      <alignment horizontal="left" vertical="center" wrapText="1"/>
    </xf>
    <xf numFmtId="0" fontId="34" fillId="0" borderId="0" xfId="0" applyFont="1" applyBorder="1" applyAlignment="1">
      <alignment horizontal="center" vertical="center"/>
    </xf>
    <xf numFmtId="0" fontId="34" fillId="0" borderId="0" xfId="0" applyFont="1" applyBorder="1" applyAlignment="1">
      <alignment horizontal="center" vertical="center" wrapText="1"/>
    </xf>
    <xf numFmtId="0" fontId="66" fillId="0" borderId="0" xfId="0" applyFont="1" applyBorder="1" applyAlignment="1">
      <alignment horizontal="center" vertical="center" wrapText="1"/>
    </xf>
    <xf numFmtId="0" fontId="29" fillId="0" borderId="19" xfId="0" applyFont="1" applyBorder="1" applyAlignment="1" applyProtection="1">
      <alignment horizontal="left" vertical="center" wrapText="1"/>
    </xf>
    <xf numFmtId="0" fontId="34" fillId="0" borderId="19" xfId="0" applyFont="1" applyBorder="1" applyAlignment="1">
      <alignment horizontal="center" vertical="center"/>
    </xf>
    <xf numFmtId="0" fontId="29" fillId="0" borderId="37" xfId="1882" applyFont="1" applyBorder="1" applyAlignment="1" applyProtection="1">
      <alignment horizontal="left" vertical="center" wrapText="1"/>
    </xf>
    <xf numFmtId="0" fontId="29" fillId="0" borderId="20" xfId="1882" applyFont="1" applyBorder="1" applyAlignment="1" applyProtection="1">
      <alignment horizontal="left" vertical="center" wrapText="1"/>
    </xf>
    <xf numFmtId="0" fontId="29" fillId="0" borderId="41" xfId="1882" applyFont="1" applyBorder="1" applyAlignment="1" applyProtection="1">
      <alignment horizontal="left" vertical="center" wrapText="1"/>
    </xf>
    <xf numFmtId="0" fontId="34" fillId="0" borderId="0" xfId="1882" applyFont="1" applyBorder="1" applyAlignment="1">
      <alignment horizontal="center" vertical="center" wrapText="1"/>
    </xf>
    <xf numFmtId="0" fontId="34" fillId="0" borderId="0" xfId="1882" applyFont="1" applyBorder="1" applyAlignment="1">
      <alignment horizontal="center" vertical="center"/>
    </xf>
    <xf numFmtId="0" fontId="7" fillId="0" borderId="21" xfId="0" applyFont="1" applyBorder="1" applyAlignment="1">
      <alignment horizontal="center" vertical="center"/>
    </xf>
    <xf numFmtId="0" fontId="7" fillId="0" borderId="43" xfId="0" applyFont="1" applyBorder="1" applyAlignment="1">
      <alignment horizontal="center" vertical="center"/>
    </xf>
    <xf numFmtId="0" fontId="7" fillId="0" borderId="19" xfId="0" applyFont="1" applyBorder="1" applyAlignment="1">
      <alignment horizontal="center" vertical="center"/>
    </xf>
    <xf numFmtId="0" fontId="7" fillId="0" borderId="43" xfId="1882" applyFont="1" applyFill="1" applyBorder="1" applyAlignment="1">
      <alignment horizontal="center" vertical="center"/>
    </xf>
    <xf numFmtId="0" fontId="7" fillId="0" borderId="33" xfId="1882" applyFont="1" applyFill="1" applyBorder="1" applyAlignment="1">
      <alignment horizontal="center" vertical="center"/>
    </xf>
    <xf numFmtId="0" fontId="29" fillId="0" borderId="20" xfId="1882" applyFont="1" applyBorder="1" applyAlignment="1" applyProtection="1">
      <alignment horizontal="left" vertical="center"/>
    </xf>
    <xf numFmtId="0" fontId="29" fillId="0" borderId="41" xfId="1882" applyFont="1" applyBorder="1" applyAlignment="1" applyProtection="1">
      <alignment horizontal="left" vertical="center"/>
    </xf>
    <xf numFmtId="0" fontId="7" fillId="0" borderId="37"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37" xfId="0" applyFont="1" applyFill="1" applyBorder="1" applyAlignment="1">
      <alignment horizontal="left" vertical="center"/>
    </xf>
    <xf numFmtId="0" fontId="7" fillId="0" borderId="19" xfId="0" applyFont="1" applyFill="1" applyBorder="1" applyAlignment="1">
      <alignment horizontal="left" vertical="center"/>
    </xf>
    <xf numFmtId="0" fontId="105" fillId="0" borderId="19" xfId="0" applyFont="1" applyBorder="1" applyAlignment="1">
      <alignment horizontal="left"/>
    </xf>
    <xf numFmtId="0" fontId="7" fillId="0" borderId="41" xfId="0" applyFont="1" applyFill="1" applyBorder="1" applyAlignment="1">
      <alignment horizontal="left" vertical="center" wrapText="1"/>
    </xf>
    <xf numFmtId="0" fontId="29" fillId="0" borderId="33" xfId="0" applyFont="1" applyFill="1" applyBorder="1" applyAlignment="1">
      <alignment horizontal="left" wrapText="1"/>
    </xf>
    <xf numFmtId="0" fontId="65" fillId="0" borderId="37" xfId="0" applyFont="1" applyBorder="1" applyAlignment="1">
      <alignment horizontal="left"/>
    </xf>
    <xf numFmtId="0" fontId="105" fillId="0" borderId="20" xfId="0" applyFont="1" applyBorder="1" applyAlignment="1">
      <alignment horizontal="left"/>
    </xf>
    <xf numFmtId="0" fontId="105" fillId="0" borderId="41" xfId="0" applyFont="1" applyBorder="1" applyAlignment="1">
      <alignment horizontal="left"/>
    </xf>
    <xf numFmtId="0" fontId="7" fillId="0" borderId="37" xfId="0" applyFont="1" applyFill="1" applyBorder="1" applyAlignment="1">
      <alignment horizontal="left"/>
    </xf>
    <xf numFmtId="0" fontId="7" fillId="0" borderId="19" xfId="0" applyFont="1" applyFill="1" applyBorder="1" applyAlignment="1">
      <alignment horizontal="left"/>
    </xf>
    <xf numFmtId="0" fontId="105" fillId="0" borderId="21" xfId="0" applyFont="1" applyBorder="1" applyAlignment="1">
      <alignment horizontal="left"/>
    </xf>
    <xf numFmtId="0" fontId="7" fillId="0" borderId="19" xfId="0" applyFont="1" applyFill="1" applyBorder="1" applyAlignment="1">
      <alignment horizontal="center"/>
    </xf>
    <xf numFmtId="0" fontId="29" fillId="0" borderId="19" xfId="0" applyFont="1" applyBorder="1" applyAlignment="1">
      <alignment horizontal="left" vertical="center" wrapText="1"/>
    </xf>
    <xf numFmtId="0" fontId="7" fillId="0" borderId="37" xfId="0" applyFont="1" applyFill="1" applyBorder="1" applyAlignment="1">
      <alignment horizontal="center"/>
    </xf>
    <xf numFmtId="0" fontId="7" fillId="0" borderId="20" xfId="0" applyFont="1" applyFill="1" applyBorder="1" applyAlignment="1">
      <alignment horizontal="center"/>
    </xf>
    <xf numFmtId="0" fontId="7" fillId="0" borderId="41" xfId="0" applyFont="1" applyFill="1" applyBorder="1" applyAlignment="1">
      <alignment horizontal="center"/>
    </xf>
    <xf numFmtId="0" fontId="34"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14" fillId="0" borderId="0" xfId="0" applyFont="1" applyBorder="1" applyAlignment="1">
      <alignment horizontal="center" vertical="center"/>
    </xf>
    <xf numFmtId="0" fontId="87" fillId="0" borderId="19"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34" fillId="0" borderId="0" xfId="0" applyFont="1" applyBorder="1" applyAlignment="1" applyProtection="1">
      <alignment horizontal="center" vertical="center"/>
    </xf>
    <xf numFmtId="0" fontId="114" fillId="0" borderId="19" xfId="0" applyFont="1" applyBorder="1" applyAlignment="1" applyProtection="1">
      <alignment horizontal="center" vertical="center" wrapText="1"/>
    </xf>
    <xf numFmtId="0" fontId="34" fillId="0" borderId="41" xfId="0" applyFont="1" applyBorder="1" applyAlignment="1" applyProtection="1">
      <alignment horizontal="center" vertical="center" wrapText="1"/>
    </xf>
    <xf numFmtId="0" fontId="34" fillId="0" borderId="19" xfId="0" applyFont="1" applyBorder="1" applyAlignment="1" applyProtection="1">
      <alignment horizontal="center" vertical="center" wrapText="1"/>
    </xf>
    <xf numFmtId="0" fontId="34" fillId="0" borderId="37" xfId="0" applyFont="1" applyBorder="1" applyAlignment="1" applyProtection="1">
      <alignment horizontal="center" vertical="center" wrapText="1"/>
    </xf>
    <xf numFmtId="0" fontId="34" fillId="0" borderId="0" xfId="0" applyFont="1" applyFill="1" applyBorder="1" applyAlignment="1" applyProtection="1">
      <alignment horizontal="center"/>
    </xf>
    <xf numFmtId="0" fontId="34" fillId="0" borderId="21" xfId="0" applyFont="1" applyBorder="1" applyAlignment="1" applyProtection="1">
      <alignment horizontal="center" vertical="center" wrapText="1"/>
    </xf>
    <xf numFmtId="0" fontId="34" fillId="0" borderId="33" xfId="0" applyFont="1" applyBorder="1" applyAlignment="1" applyProtection="1">
      <alignment horizontal="center" vertical="center" wrapText="1"/>
    </xf>
    <xf numFmtId="0" fontId="29" fillId="0" borderId="37" xfId="0" applyFont="1" applyBorder="1" applyAlignment="1" applyProtection="1">
      <alignment horizontal="left" vertical="center" wrapText="1"/>
    </xf>
    <xf numFmtId="0" fontId="29" fillId="0" borderId="20" xfId="0" applyFont="1" applyBorder="1" applyAlignment="1" applyProtection="1">
      <alignment horizontal="left" vertical="center" wrapText="1"/>
    </xf>
    <xf numFmtId="0" fontId="29" fillId="0" borderId="41" xfId="0" applyFont="1" applyBorder="1" applyAlignment="1" applyProtection="1">
      <alignment horizontal="left" vertical="center" wrapText="1"/>
    </xf>
    <xf numFmtId="0" fontId="114" fillId="0" borderId="42" xfId="0" applyFont="1" applyFill="1" applyBorder="1" applyAlignment="1" applyProtection="1">
      <alignment horizontal="center"/>
    </xf>
    <xf numFmtId="0" fontId="114" fillId="0" borderId="0" xfId="0" applyFont="1" applyFill="1" applyBorder="1" applyAlignment="1" applyProtection="1">
      <alignment horizontal="center"/>
    </xf>
    <xf numFmtId="172" fontId="34" fillId="0" borderId="0" xfId="0" applyNumberFormat="1" applyFont="1" applyBorder="1" applyAlignment="1">
      <alignment horizontal="center"/>
    </xf>
    <xf numFmtId="0" fontId="29" fillId="0" borderId="0" xfId="0" applyFont="1" applyBorder="1" applyAlignment="1">
      <alignment horizontal="left"/>
    </xf>
    <xf numFmtId="0" fontId="34" fillId="0" borderId="33" xfId="0" applyFont="1" applyBorder="1" applyAlignment="1">
      <alignment horizontal="center" vertical="center" wrapText="1"/>
    </xf>
    <xf numFmtId="0" fontId="114" fillId="5" borderId="42" xfId="0" applyFont="1" applyFill="1" applyBorder="1" applyAlignment="1" applyProtection="1">
      <alignment horizontal="center"/>
    </xf>
    <xf numFmtId="0" fontId="34" fillId="0" borderId="33" xfId="0" applyFont="1" applyBorder="1" applyAlignment="1">
      <alignment horizontal="center" vertical="center"/>
    </xf>
    <xf numFmtId="0" fontId="29" fillId="0" borderId="37" xfId="0" applyFont="1" applyBorder="1" applyAlignment="1" applyProtection="1">
      <alignment vertical="center" wrapText="1"/>
    </xf>
    <xf numFmtId="0" fontId="29" fillId="0" borderId="20" xfId="0" applyFont="1" applyBorder="1" applyAlignment="1" applyProtection="1">
      <alignment vertical="center" wrapText="1"/>
    </xf>
    <xf numFmtId="0" fontId="29" fillId="0" borderId="41" xfId="0" applyFont="1" applyBorder="1" applyAlignment="1" applyProtection="1">
      <alignment vertical="center" wrapText="1"/>
    </xf>
    <xf numFmtId="0" fontId="29" fillId="0" borderId="45" xfId="0" applyFont="1" applyBorder="1" applyAlignment="1">
      <alignment horizontal="left" vertical="center" wrapText="1"/>
    </xf>
    <xf numFmtId="0" fontId="29" fillId="0" borderId="0" xfId="0" applyFont="1" applyBorder="1" applyAlignment="1">
      <alignment horizontal="left" vertical="center" wrapText="1"/>
    </xf>
    <xf numFmtId="0" fontId="29" fillId="0" borderId="46" xfId="0" applyFont="1" applyBorder="1" applyAlignment="1">
      <alignment horizontal="left" vertical="center" wrapText="1"/>
    </xf>
    <xf numFmtId="0" fontId="29" fillId="0" borderId="38" xfId="0" applyFont="1" applyBorder="1" applyAlignment="1">
      <alignment horizontal="left" vertical="center" wrapText="1"/>
    </xf>
    <xf numFmtId="0" fontId="29" fillId="0" borderId="42" xfId="0" applyFont="1" applyBorder="1" applyAlignment="1">
      <alignment horizontal="left" vertical="center" wrapText="1"/>
    </xf>
    <xf numFmtId="0" fontId="29" fillId="0" borderId="44" xfId="0" applyFont="1" applyBorder="1" applyAlignment="1">
      <alignment horizontal="left" vertical="center" wrapText="1"/>
    </xf>
    <xf numFmtId="0" fontId="30" fillId="0" borderId="0" xfId="0" applyFont="1" applyAlignment="1">
      <alignment wrapText="1"/>
    </xf>
    <xf numFmtId="0" fontId="92" fillId="0" borderId="0" xfId="0" applyFont="1" applyAlignment="1">
      <alignment wrapText="1"/>
    </xf>
    <xf numFmtId="0" fontId="114" fillId="5" borderId="0" xfId="0" applyFont="1" applyFill="1" applyBorder="1" applyAlignment="1" applyProtection="1">
      <alignment horizontal="center"/>
    </xf>
    <xf numFmtId="0" fontId="34" fillId="0" borderId="19" xfId="0" applyFont="1" applyBorder="1" applyAlignment="1">
      <alignment horizontal="center" vertical="center" wrapText="1"/>
    </xf>
    <xf numFmtId="0" fontId="114" fillId="0" borderId="19" xfId="0" applyFont="1" applyBorder="1" applyAlignment="1">
      <alignment horizontal="center" vertical="center"/>
    </xf>
    <xf numFmtId="0" fontId="29" fillId="0" borderId="19" xfId="0" applyFont="1" applyBorder="1" applyAlignment="1">
      <alignment horizontal="left" wrapText="1"/>
    </xf>
    <xf numFmtId="0" fontId="34" fillId="0" borderId="0" xfId="0" applyFont="1" applyAlignment="1">
      <alignment horizontal="center"/>
    </xf>
    <xf numFmtId="164" fontId="98" fillId="0" borderId="19" xfId="0" applyNumberFormat="1" applyFont="1" applyFill="1" applyBorder="1" applyAlignment="1">
      <alignment horizontal="center" vertical="center"/>
    </xf>
    <xf numFmtId="164" fontId="98" fillId="0" borderId="19" xfId="0" applyNumberFormat="1" applyFont="1" applyFill="1" applyBorder="1" applyAlignment="1">
      <alignment horizontal="center" vertical="center" wrapText="1"/>
    </xf>
    <xf numFmtId="164" fontId="66" fillId="0" borderId="19" xfId="0" applyNumberFormat="1" applyFont="1" applyFill="1" applyBorder="1" applyAlignment="1">
      <alignment horizontal="center" vertical="center" wrapText="1"/>
    </xf>
    <xf numFmtId="0" fontId="34" fillId="0" borderId="0" xfId="0" applyFont="1" applyBorder="1" applyAlignment="1">
      <alignment horizontal="center" wrapText="1"/>
    </xf>
    <xf numFmtId="0" fontId="97" fillId="0" borderId="0" xfId="1153" applyNumberFormat="1" applyFont="1" applyFill="1" applyBorder="1" applyAlignment="1">
      <alignment horizontal="center"/>
    </xf>
    <xf numFmtId="172" fontId="97" fillId="0" borderId="0" xfId="0" applyNumberFormat="1" applyFont="1" applyBorder="1" applyAlignment="1">
      <alignment horizontal="center"/>
    </xf>
    <xf numFmtId="0" fontId="97" fillId="0" borderId="0" xfId="1153" applyNumberFormat="1" applyFont="1" applyFill="1" applyBorder="1" applyAlignment="1">
      <alignment horizontal="center" vertical="center" wrapText="1"/>
    </xf>
    <xf numFmtId="0" fontId="97" fillId="0" borderId="19" xfId="1153" applyNumberFormat="1" applyFont="1" applyFill="1" applyBorder="1" applyAlignment="1">
      <alignment horizontal="center"/>
    </xf>
    <xf numFmtId="0" fontId="97" fillId="0" borderId="19" xfId="1153" applyNumberFormat="1" applyFont="1" applyFill="1" applyBorder="1" applyAlignment="1">
      <alignment horizontal="center" vertical="center" wrapText="1"/>
    </xf>
    <xf numFmtId="0" fontId="29" fillId="0" borderId="0" xfId="0" applyFont="1" applyBorder="1" applyAlignment="1">
      <alignment horizontal="left" vertical="center"/>
    </xf>
    <xf numFmtId="0" fontId="29" fillId="0" borderId="19" xfId="0" applyFont="1" applyBorder="1" applyAlignment="1">
      <alignment horizontal="left" vertical="center"/>
    </xf>
    <xf numFmtId="0" fontId="147" fillId="0" borderId="0" xfId="0" applyFont="1" applyAlignment="1">
      <alignment horizontal="center" vertical="center"/>
    </xf>
    <xf numFmtId="49" fontId="34" fillId="0" borderId="19" xfId="0" applyNumberFormat="1" applyFont="1" applyFill="1" applyBorder="1" applyAlignment="1">
      <alignment horizontal="center" vertical="center" wrapText="1"/>
    </xf>
    <xf numFmtId="49" fontId="34" fillId="0" borderId="19" xfId="0" applyNumberFormat="1" applyFont="1" applyBorder="1" applyAlignment="1">
      <alignment horizontal="center" vertical="center" wrapText="1"/>
    </xf>
    <xf numFmtId="49" fontId="34" fillId="0" borderId="19" xfId="0" applyNumberFormat="1" applyFont="1" applyFill="1" applyBorder="1" applyAlignment="1">
      <alignment horizontal="center" vertical="center"/>
    </xf>
    <xf numFmtId="0" fontId="29" fillId="0" borderId="19" xfId="0" applyFont="1" applyBorder="1" applyAlignment="1">
      <alignment horizontal="left" vertical="top" wrapText="1"/>
    </xf>
    <xf numFmtId="192" fontId="101" fillId="0" borderId="19" xfId="0" applyNumberFormat="1" applyFont="1" applyFill="1" applyBorder="1" applyAlignment="1">
      <alignment horizontal="left" vertical="center" wrapText="1"/>
    </xf>
    <xf numFmtId="192" fontId="101" fillId="0" borderId="37" xfId="0" applyNumberFormat="1" applyFont="1" applyFill="1" applyBorder="1" applyAlignment="1">
      <alignment horizontal="left" vertical="center" wrapText="1"/>
    </xf>
    <xf numFmtId="192" fontId="101" fillId="0" borderId="41" xfId="0" applyNumberFormat="1" applyFont="1" applyFill="1" applyBorder="1" applyAlignment="1">
      <alignment horizontal="left" vertical="center" wrapText="1"/>
    </xf>
    <xf numFmtId="0" fontId="97" fillId="0" borderId="0" xfId="0" applyFont="1" applyBorder="1" applyAlignment="1">
      <alignment horizontal="center"/>
    </xf>
    <xf numFmtId="0" fontId="141" fillId="0" borderId="19" xfId="0" applyFont="1" applyFill="1" applyBorder="1" applyAlignment="1">
      <alignment horizontal="center" vertical="center" wrapText="1"/>
    </xf>
    <xf numFmtId="0" fontId="98" fillId="0" borderId="0" xfId="0" applyFont="1" applyBorder="1" applyAlignment="1">
      <alignment horizontal="center" vertical="center"/>
    </xf>
    <xf numFmtId="0" fontId="117" fillId="0" borderId="19" xfId="0" applyFont="1" applyFill="1" applyBorder="1" applyAlignment="1">
      <alignment horizontal="center" vertical="center" wrapText="1"/>
    </xf>
    <xf numFmtId="0" fontId="7" fillId="0" borderId="0" xfId="0" applyFont="1" applyBorder="1" applyAlignment="1">
      <alignment horizontal="left" wrapText="1"/>
    </xf>
    <xf numFmtId="0" fontId="102" fillId="0" borderId="0" xfId="0" applyFont="1" applyBorder="1" applyAlignment="1">
      <alignment horizontal="left" wrapText="1"/>
    </xf>
    <xf numFmtId="0" fontId="142" fillId="0" borderId="0" xfId="0" applyFont="1" applyBorder="1" applyAlignment="1">
      <alignment horizontal="left" wrapText="1"/>
    </xf>
    <xf numFmtId="0" fontId="52" fillId="0" borderId="37" xfId="0" applyFont="1" applyFill="1" applyBorder="1" applyAlignment="1">
      <alignment horizontal="left" vertical="top" wrapText="1"/>
    </xf>
    <xf numFmtId="0" fontId="52" fillId="0" borderId="20" xfId="0" applyFont="1" applyFill="1" applyBorder="1" applyAlignment="1">
      <alignment horizontal="left" vertical="top" wrapText="1"/>
    </xf>
    <xf numFmtId="0" fontId="52" fillId="0" borderId="41" xfId="0" applyFont="1" applyFill="1" applyBorder="1" applyAlignment="1">
      <alignment horizontal="left" vertical="top" wrapText="1"/>
    </xf>
    <xf numFmtId="0" fontId="142" fillId="0" borderId="19" xfId="0" applyFont="1" applyBorder="1" applyAlignment="1">
      <alignment horizontal="left" wrapText="1"/>
    </xf>
    <xf numFmtId="0" fontId="141" fillId="0" borderId="21" xfId="0" applyFont="1" applyFill="1" applyBorder="1" applyAlignment="1">
      <alignment horizontal="center" vertical="center" wrapText="1"/>
    </xf>
    <xf numFmtId="0" fontId="141" fillId="0" borderId="43" xfId="0" applyFont="1" applyFill="1" applyBorder="1" applyAlignment="1">
      <alignment horizontal="center" vertical="center" wrapText="1"/>
    </xf>
    <xf numFmtId="0" fontId="141" fillId="0" borderId="33" xfId="0" applyFont="1" applyFill="1" applyBorder="1" applyAlignment="1">
      <alignment horizontal="center" vertical="center" wrapText="1"/>
    </xf>
    <xf numFmtId="0" fontId="117" fillId="0" borderId="19" xfId="0" applyFont="1" applyFill="1" applyBorder="1" applyAlignment="1">
      <alignment horizontal="center" vertical="top" wrapText="1"/>
    </xf>
    <xf numFmtId="192" fontId="101" fillId="58" borderId="19" xfId="0" applyNumberFormat="1" applyFont="1" applyFill="1" applyBorder="1" applyAlignment="1">
      <alignment horizontal="left" vertical="center" wrapText="1"/>
    </xf>
    <xf numFmtId="192" fontId="101" fillId="58" borderId="37" xfId="0" applyNumberFormat="1" applyFont="1" applyFill="1" applyBorder="1" applyAlignment="1">
      <alignment horizontal="left" vertical="center" wrapText="1"/>
    </xf>
    <xf numFmtId="192" fontId="101" fillId="58" borderId="41" xfId="0" applyNumberFormat="1" applyFont="1" applyFill="1" applyBorder="1" applyAlignment="1">
      <alignment horizontal="left" vertical="center" wrapText="1"/>
    </xf>
    <xf numFmtId="0" fontId="117" fillId="0" borderId="37" xfId="0" applyFont="1" applyFill="1" applyBorder="1" applyAlignment="1">
      <alignment horizontal="center" vertical="center" wrapText="1"/>
    </xf>
    <xf numFmtId="0" fontId="117" fillId="0" borderId="20" xfId="0" applyFont="1" applyFill="1" applyBorder="1" applyAlignment="1">
      <alignment horizontal="center" vertical="center" wrapText="1"/>
    </xf>
    <xf numFmtId="0" fontId="117" fillId="0" borderId="41" xfId="0" applyFont="1" applyFill="1" applyBorder="1" applyAlignment="1">
      <alignment horizontal="center" vertical="center" wrapText="1"/>
    </xf>
    <xf numFmtId="49" fontId="34" fillId="0" borderId="0" xfId="0" applyNumberFormat="1" applyFont="1" applyBorder="1" applyAlignment="1">
      <alignment horizontal="center"/>
    </xf>
    <xf numFmtId="0" fontId="199" fillId="0" borderId="0" xfId="0" applyFont="1" applyBorder="1" applyAlignment="1">
      <alignment horizontal="left" wrapText="1"/>
    </xf>
    <xf numFmtId="0" fontId="31" fillId="0" borderId="21" xfId="0" applyFont="1" applyBorder="1" applyAlignment="1">
      <alignment horizontal="center" vertical="center"/>
    </xf>
    <xf numFmtId="0" fontId="31" fillId="0" borderId="43" xfId="0" applyFont="1" applyBorder="1" applyAlignment="1">
      <alignment horizontal="center" vertical="center"/>
    </xf>
    <xf numFmtId="0" fontId="31" fillId="0" borderId="33" xfId="0" applyFont="1" applyBorder="1" applyAlignment="1">
      <alignment horizontal="center" vertical="center"/>
    </xf>
    <xf numFmtId="0" fontId="31" fillId="0" borderId="19" xfId="0" applyFont="1" applyBorder="1" applyAlignment="1">
      <alignment horizontal="center" vertical="center"/>
    </xf>
    <xf numFmtId="0" fontId="177" fillId="0" borderId="37" xfId="0" applyFont="1" applyBorder="1" applyAlignment="1">
      <alignment horizontal="center" vertical="center"/>
    </xf>
    <xf numFmtId="0" fontId="177" fillId="0" borderId="20" xfId="0" applyFont="1" applyBorder="1" applyAlignment="1">
      <alignment horizontal="center" vertical="center"/>
    </xf>
    <xf numFmtId="0" fontId="177" fillId="0" borderId="37" xfId="0" applyFont="1" applyBorder="1" applyAlignment="1">
      <alignment horizontal="center" vertical="center" wrapText="1"/>
    </xf>
    <xf numFmtId="0" fontId="177" fillId="0" borderId="41" xfId="0" applyFont="1" applyBorder="1" applyAlignment="1">
      <alignment horizontal="center" vertical="center" wrapText="1"/>
    </xf>
    <xf numFmtId="0" fontId="177" fillId="0" borderId="41" xfId="0" applyFont="1" applyBorder="1" applyAlignment="1">
      <alignment horizontal="center" vertical="center"/>
    </xf>
    <xf numFmtId="0" fontId="31" fillId="0" borderId="21" xfId="0" applyFont="1" applyBorder="1" applyAlignment="1">
      <alignment horizontal="center" vertical="center" wrapText="1"/>
    </xf>
    <xf numFmtId="0" fontId="31" fillId="0" borderId="43" xfId="0" applyFont="1" applyBorder="1" applyAlignment="1">
      <alignment horizontal="center" vertical="center" wrapText="1"/>
    </xf>
    <xf numFmtId="0" fontId="31" fillId="0" borderId="33" xfId="0" applyFont="1" applyBorder="1" applyAlignment="1">
      <alignment horizontal="center" vertical="center" wrapText="1"/>
    </xf>
    <xf numFmtId="0" fontId="188" fillId="0" borderId="19" xfId="0" applyFont="1" applyBorder="1" applyAlignment="1">
      <alignment horizontal="center" vertical="center"/>
    </xf>
    <xf numFmtId="0" fontId="177" fillId="0" borderId="19" xfId="0" applyFont="1" applyBorder="1" applyAlignment="1">
      <alignment horizontal="center" vertical="center"/>
    </xf>
    <xf numFmtId="0" fontId="114" fillId="0" borderId="42" xfId="0" applyFont="1" applyBorder="1" applyAlignment="1">
      <alignment horizontal="center"/>
    </xf>
    <xf numFmtId="183" fontId="29" fillId="0" borderId="0" xfId="0" applyNumberFormat="1" applyFont="1" applyFill="1" applyAlignment="1">
      <alignment horizontal="left" wrapText="1"/>
    </xf>
    <xf numFmtId="0" fontId="29" fillId="0" borderId="37" xfId="0" applyFont="1" applyBorder="1" applyAlignment="1">
      <alignment horizontal="left" vertical="center" wrapText="1"/>
    </xf>
    <xf numFmtId="0" fontId="29" fillId="0" borderId="20" xfId="0" applyFont="1" applyBorder="1" applyAlignment="1">
      <alignment horizontal="left" vertical="center" wrapText="1"/>
    </xf>
    <xf numFmtId="0" fontId="29" fillId="0" borderId="41" xfId="0" applyFont="1" applyBorder="1" applyAlignment="1">
      <alignment horizontal="left" vertical="center" wrapText="1"/>
    </xf>
    <xf numFmtId="181" fontId="98" fillId="0" borderId="21" xfId="1152" applyNumberFormat="1" applyFont="1" applyFill="1" applyBorder="1" applyAlignment="1">
      <alignment horizontal="center" vertical="center"/>
    </xf>
    <xf numFmtId="181" fontId="98" fillId="0" borderId="33" xfId="1152" applyNumberFormat="1" applyFont="1" applyFill="1" applyBorder="1" applyAlignment="1">
      <alignment horizontal="center" vertical="center"/>
    </xf>
    <xf numFmtId="180" fontId="98" fillId="0" borderId="37" xfId="1152" applyNumberFormat="1" applyFont="1" applyBorder="1" applyAlignment="1">
      <alignment horizontal="center" vertical="center" wrapText="1"/>
    </xf>
    <xf numFmtId="180" fontId="98" fillId="0" borderId="20" xfId="1152" applyNumberFormat="1" applyFont="1" applyBorder="1" applyAlignment="1">
      <alignment horizontal="center" vertical="center" wrapText="1"/>
    </xf>
    <xf numFmtId="180" fontId="98" fillId="0" borderId="41" xfId="1152" applyNumberFormat="1" applyFont="1" applyBorder="1" applyAlignment="1">
      <alignment horizontal="center" vertical="center" wrapText="1"/>
    </xf>
    <xf numFmtId="0" fontId="7" fillId="0" borderId="0" xfId="1225" applyFont="1" applyAlignment="1">
      <alignment vertical="top" wrapText="1"/>
    </xf>
    <xf numFmtId="0" fontId="95" fillId="0" borderId="0" xfId="1225" applyFont="1" applyAlignment="1">
      <alignment vertical="top" wrapText="1"/>
    </xf>
    <xf numFmtId="0" fontId="52" fillId="0" borderId="0" xfId="1225" applyFont="1" applyAlignment="1">
      <alignment vertical="top" wrapText="1"/>
    </xf>
    <xf numFmtId="0" fontId="7" fillId="0" borderId="0" xfId="1225" applyFont="1" applyAlignment="1">
      <alignment horizontal="left" vertical="center"/>
    </xf>
    <xf numFmtId="0" fontId="7" fillId="0" borderId="0" xfId="1225" applyFont="1" applyFill="1" applyAlignment="1">
      <alignment vertical="top" wrapText="1"/>
    </xf>
    <xf numFmtId="0" fontId="95" fillId="0" borderId="0" xfId="1225" applyFont="1" applyFill="1" applyAlignment="1">
      <alignment vertical="top"/>
    </xf>
    <xf numFmtId="0" fontId="95" fillId="0" borderId="0" xfId="1225" applyFont="1" applyAlignment="1">
      <alignment vertical="top"/>
    </xf>
    <xf numFmtId="0" fontId="29" fillId="0" borderId="0" xfId="0" applyFont="1" applyAlignment="1">
      <alignment horizontal="center"/>
    </xf>
    <xf numFmtId="0" fontId="60" fillId="0" borderId="0" xfId="1232" applyFont="1" applyFill="1" applyAlignment="1" applyProtection="1">
      <alignment horizontal="right" vertical="top" wrapText="1" readingOrder="1"/>
      <protection locked="0"/>
    </xf>
    <xf numFmtId="0" fontId="7" fillId="0" borderId="0" xfId="1232" applyFont="1" applyFill="1" applyAlignment="1">
      <alignment wrapText="1"/>
    </xf>
    <xf numFmtId="0" fontId="29" fillId="0" borderId="36" xfId="0" applyFont="1" applyBorder="1" applyAlignment="1">
      <alignment horizontal="left" vertical="top" wrapText="1"/>
    </xf>
    <xf numFmtId="0" fontId="29" fillId="0" borderId="0" xfId="0" applyFont="1" applyBorder="1" applyAlignment="1">
      <alignment horizontal="left" vertical="top" wrapText="1"/>
    </xf>
    <xf numFmtId="0" fontId="60" fillId="0" borderId="0" xfId="0" applyFont="1" applyAlignment="1" applyProtection="1">
      <alignment horizontal="right" vertical="top" wrapText="1" readingOrder="1"/>
      <protection locked="0"/>
    </xf>
    <xf numFmtId="0" fontId="0" fillId="0" borderId="0" xfId="0" applyAlignment="1">
      <alignment wrapText="1"/>
    </xf>
    <xf numFmtId="0" fontId="29" fillId="0" borderId="0" xfId="0" applyFont="1" applyAlignment="1">
      <alignment horizontal="left" vertical="center" wrapText="1"/>
    </xf>
    <xf numFmtId="0" fontId="114" fillId="0" borderId="0" xfId="0" applyFont="1" applyBorder="1" applyAlignment="1">
      <alignment horizontal="center" vertical="center" wrapText="1"/>
    </xf>
    <xf numFmtId="0" fontId="52" fillId="58" borderId="37" xfId="0" applyFont="1" applyFill="1" applyBorder="1" applyAlignment="1">
      <alignment horizontal="left" vertical="center" wrapText="1"/>
    </xf>
    <xf numFmtId="0" fontId="52" fillId="58" borderId="20" xfId="0" applyFont="1" applyFill="1" applyBorder="1" applyAlignment="1">
      <alignment horizontal="left" vertical="center" wrapText="1"/>
    </xf>
    <xf numFmtId="0" fontId="52" fillId="58" borderId="41" xfId="0" applyFont="1" applyFill="1" applyBorder="1" applyAlignment="1">
      <alignment horizontal="left" vertical="center" wrapText="1"/>
    </xf>
    <xf numFmtId="3" fontId="52" fillId="58" borderId="37" xfId="0" applyNumberFormat="1" applyFont="1" applyFill="1" applyBorder="1" applyAlignment="1">
      <alignment horizontal="left" vertical="center" wrapText="1"/>
    </xf>
    <xf numFmtId="3" fontId="52" fillId="58" borderId="20" xfId="0" applyNumberFormat="1" applyFont="1" applyFill="1" applyBorder="1" applyAlignment="1">
      <alignment horizontal="left" vertical="center" wrapText="1"/>
    </xf>
    <xf numFmtId="3" fontId="52" fillId="58" borderId="41" xfId="0" applyNumberFormat="1" applyFont="1" applyFill="1" applyBorder="1" applyAlignment="1">
      <alignment horizontal="left" vertical="center" wrapText="1"/>
    </xf>
    <xf numFmtId="0" fontId="29" fillId="0" borderId="0" xfId="0" applyFont="1" applyBorder="1" applyAlignment="1" applyProtection="1">
      <alignment vertical="center"/>
    </xf>
    <xf numFmtId="0" fontId="7" fillId="0" borderId="0" xfId="0" applyFont="1" applyAlignment="1">
      <alignment horizontal="left" vertical="center" wrapText="1"/>
    </xf>
    <xf numFmtId="0" fontId="29" fillId="0" borderId="19" xfId="0" applyFont="1" applyBorder="1" applyAlignment="1" applyProtection="1">
      <alignment wrapText="1"/>
    </xf>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29" fillId="0" borderId="19" xfId="0" applyFont="1" applyBorder="1" applyAlignment="1" applyProtection="1">
      <alignment vertical="center" wrapText="1"/>
    </xf>
    <xf numFmtId="0" fontId="7" fillId="0" borderId="43" xfId="0" applyFont="1" applyFill="1" applyBorder="1" applyAlignment="1">
      <alignment horizontal="center" vertical="center"/>
    </xf>
    <xf numFmtId="0" fontId="7" fillId="0" borderId="33" xfId="0" applyFont="1" applyFill="1" applyBorder="1" applyAlignment="1">
      <alignment horizontal="center" vertical="center"/>
    </xf>
    <xf numFmtId="0" fontId="66"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wrapText="1"/>
    </xf>
    <xf numFmtId="0" fontId="0" fillId="0" borderId="19" xfId="0" applyBorder="1" applyAlignment="1">
      <alignment horizontal="center"/>
    </xf>
    <xf numFmtId="3" fontId="7" fillId="0" borderId="19" xfId="0" applyNumberFormat="1" applyFont="1" applyFill="1" applyBorder="1" applyAlignment="1">
      <alignment horizontal="center" vertical="center" wrapText="1"/>
    </xf>
    <xf numFmtId="0" fontId="65" fillId="0" borderId="0" xfId="0" applyFont="1" applyBorder="1" applyAlignment="1">
      <alignment horizontal="left" vertical="center" wrapText="1"/>
    </xf>
    <xf numFmtId="0" fontId="105" fillId="0" borderId="0" xfId="0" applyFont="1" applyBorder="1" applyAlignment="1">
      <alignment horizontal="left" vertical="center" wrapText="1"/>
    </xf>
    <xf numFmtId="0" fontId="29" fillId="0" borderId="0" xfId="0" applyFont="1" applyBorder="1" applyAlignment="1">
      <alignment horizontal="center" vertical="center" wrapText="1"/>
    </xf>
    <xf numFmtId="0" fontId="105" fillId="0" borderId="0" xfId="0" applyFont="1" applyBorder="1" applyAlignment="1">
      <alignment horizontal="left" vertical="center"/>
    </xf>
    <xf numFmtId="0" fontId="65" fillId="0" borderId="0" xfId="0" applyFont="1" applyFill="1" applyBorder="1" applyAlignment="1">
      <alignment horizontal="left" vertical="center" wrapText="1"/>
    </xf>
    <xf numFmtId="0" fontId="105" fillId="0" borderId="0" xfId="0" applyFont="1" applyFill="1" applyBorder="1" applyAlignment="1">
      <alignment horizontal="left" vertical="center" wrapText="1"/>
    </xf>
    <xf numFmtId="0" fontId="29" fillId="0" borderId="36" xfId="0" applyFont="1" applyBorder="1" applyAlignment="1" applyProtection="1">
      <alignment horizontal="left" vertical="center" wrapText="1"/>
    </xf>
    <xf numFmtId="0" fontId="34" fillId="0" borderId="0" xfId="0" applyFont="1" applyFill="1" applyBorder="1" applyAlignment="1" applyProtection="1">
      <alignment horizontal="center" vertical="center"/>
    </xf>
    <xf numFmtId="0" fontId="34" fillId="0" borderId="42" xfId="0" applyFont="1" applyFill="1" applyBorder="1" applyAlignment="1" applyProtection="1">
      <alignment horizontal="center"/>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29" fillId="0" borderId="0" xfId="0" applyFont="1" applyFill="1" applyBorder="1" applyAlignment="1">
      <alignment horizontal="left" vertical="center" wrapText="1"/>
    </xf>
    <xf numFmtId="0" fontId="29" fillId="0" borderId="19" xfId="0" applyFont="1" applyFill="1" applyBorder="1" applyAlignment="1">
      <alignment horizontal="left" vertical="center" wrapText="1"/>
    </xf>
    <xf numFmtId="172" fontId="34" fillId="0" borderId="0" xfId="0" applyNumberFormat="1" applyFont="1" applyFill="1" applyBorder="1" applyAlignment="1">
      <alignment horizontal="center"/>
    </xf>
    <xf numFmtId="172" fontId="34" fillId="0" borderId="0" xfId="0" applyNumberFormat="1" applyFont="1" applyBorder="1" applyAlignment="1">
      <alignment horizontal="center" vertical="center"/>
    </xf>
    <xf numFmtId="0" fontId="195" fillId="0" borderId="0" xfId="0" applyFont="1" applyFill="1" applyBorder="1" applyAlignment="1">
      <alignment horizontal="left" vertical="center" wrapText="1"/>
    </xf>
    <xf numFmtId="172" fontId="34" fillId="0" borderId="0" xfId="0" applyNumberFormat="1" applyFont="1" applyFill="1" applyBorder="1" applyAlignment="1">
      <alignment horizontal="center" vertical="center"/>
    </xf>
    <xf numFmtId="0" fontId="34" fillId="0" borderId="19" xfId="0" applyFont="1" applyBorder="1" applyAlignment="1">
      <alignment horizontal="left" vertical="center"/>
    </xf>
    <xf numFmtId="49" fontId="34" fillId="0" borderId="19" xfId="0" applyNumberFormat="1" applyFont="1" applyBorder="1" applyAlignment="1">
      <alignment horizontal="center" vertical="center"/>
    </xf>
    <xf numFmtId="0" fontId="7" fillId="0" borderId="0" xfId="1225" applyFont="1" applyAlignment="1">
      <alignment horizontal="left" vertical="center" wrapText="1"/>
    </xf>
    <xf numFmtId="0" fontId="95" fillId="0" borderId="0" xfId="1225" applyFont="1" applyAlignment="1">
      <alignment vertical="center"/>
    </xf>
    <xf numFmtId="0" fontId="95" fillId="0" borderId="0" xfId="1225" applyFont="1" applyAlignment="1">
      <alignment horizontal="left" vertical="top" wrapText="1"/>
    </xf>
    <xf numFmtId="0" fontId="95" fillId="0" borderId="0" xfId="1225" applyFont="1" applyAlignment="1">
      <alignment horizontal="left" vertical="top"/>
    </xf>
    <xf numFmtId="0" fontId="7" fillId="0" borderId="0" xfId="1225" applyFont="1" applyAlignment="1">
      <alignment horizontal="left" vertical="top" wrapText="1"/>
    </xf>
    <xf numFmtId="0" fontId="52" fillId="0" borderId="0" xfId="1225" applyFont="1" applyAlignment="1">
      <alignment vertical="center" wrapText="1"/>
    </xf>
    <xf numFmtId="0" fontId="95" fillId="0" borderId="0" xfId="1225" applyFont="1" applyAlignment="1">
      <alignment vertical="center" wrapText="1"/>
    </xf>
    <xf numFmtId="0" fontId="7" fillId="0" borderId="0" xfId="1225" applyFont="1" applyFill="1" applyAlignment="1">
      <alignment horizontal="left" vertical="center" wrapText="1"/>
    </xf>
    <xf numFmtId="0" fontId="97" fillId="0" borderId="0" xfId="0" applyFont="1" applyAlignment="1">
      <alignment horizontal="center" vertical="center"/>
    </xf>
    <xf numFmtId="0" fontId="7" fillId="0" borderId="0" xfId="1225" applyFont="1" applyFill="1" applyAlignment="1">
      <alignment horizontal="left" vertical="top" wrapText="1"/>
    </xf>
    <xf numFmtId="0" fontId="72" fillId="0" borderId="0" xfId="1238" applyFont="1" applyAlignment="1" applyProtection="1">
      <alignment horizontal="center" vertical="top" wrapText="1" readingOrder="1"/>
      <protection locked="0"/>
    </xf>
    <xf numFmtId="0" fontId="7" fillId="0" borderId="0" xfId="1238" applyAlignment="1">
      <alignment wrapText="1"/>
    </xf>
    <xf numFmtId="0" fontId="73" fillId="0" borderId="29" xfId="1238" applyFont="1" applyBorder="1" applyAlignment="1" applyProtection="1">
      <alignment horizontal="left" vertical="center" wrapText="1" readingOrder="1"/>
      <protection locked="0"/>
    </xf>
    <xf numFmtId="0" fontId="7" fillId="0" borderId="29" xfId="1238" applyBorder="1" applyAlignment="1">
      <alignment wrapText="1"/>
    </xf>
    <xf numFmtId="0" fontId="60" fillId="0" borderId="29" xfId="1238" applyFont="1" applyBorder="1" applyAlignment="1" applyProtection="1">
      <alignment horizontal="right" vertical="top" wrapText="1" readingOrder="1"/>
      <protection locked="0"/>
    </xf>
    <xf numFmtId="0" fontId="7" fillId="0" borderId="29" xfId="1238" applyBorder="1" applyAlignment="1">
      <alignment vertical="top" wrapText="1"/>
    </xf>
    <xf numFmtId="0" fontId="72" fillId="0" borderId="0" xfId="1238" applyFont="1" applyAlignment="1" applyProtection="1">
      <alignment horizontal="right" vertical="top" wrapText="1" readingOrder="1"/>
      <protection locked="0"/>
    </xf>
    <xf numFmtId="0" fontId="75" fillId="0" borderId="47" xfId="1238" applyFont="1" applyBorder="1" applyAlignment="1" applyProtection="1">
      <alignment horizontal="center" wrapText="1" readingOrder="2"/>
      <protection locked="0"/>
    </xf>
    <xf numFmtId="0" fontId="7" fillId="0" borderId="47" xfId="1238" applyBorder="1" applyAlignment="1">
      <alignment wrapText="1"/>
    </xf>
    <xf numFmtId="0" fontId="60" fillId="0" borderId="0" xfId="1238" applyFont="1" applyAlignment="1" applyProtection="1">
      <alignment horizontal="left" vertical="top" wrapText="1" readingOrder="1"/>
      <protection locked="0"/>
    </xf>
    <xf numFmtId="0" fontId="60" fillId="0" borderId="0" xfId="1238" applyFont="1" applyAlignment="1" applyProtection="1">
      <alignment horizontal="right" vertical="top" wrapText="1" readingOrder="1"/>
      <protection locked="0"/>
    </xf>
    <xf numFmtId="0" fontId="75" fillId="0" borderId="31" xfId="1238" applyFont="1" applyBorder="1" applyAlignment="1" applyProtection="1">
      <alignment horizontal="right" vertical="top" wrapText="1" readingOrder="1"/>
      <protection locked="0"/>
    </xf>
    <xf numFmtId="0" fontId="7" fillId="0" borderId="31" xfId="1238" applyBorder="1" applyAlignment="1">
      <alignment vertical="top" wrapText="1"/>
    </xf>
    <xf numFmtId="0" fontId="60" fillId="0" borderId="0" xfId="1238" applyFont="1" applyBorder="1" applyAlignment="1" applyProtection="1">
      <alignment horizontal="right" vertical="top" wrapText="1" readingOrder="1"/>
      <protection locked="0"/>
    </xf>
    <xf numFmtId="0" fontId="7" fillId="0" borderId="0" xfId="1238" applyBorder="1" applyAlignment="1">
      <alignment wrapText="1"/>
    </xf>
    <xf numFmtId="0" fontId="29" fillId="0" borderId="19" xfId="0" applyFont="1" applyBorder="1" applyAlignment="1">
      <alignment vertical="center" wrapText="1"/>
    </xf>
    <xf numFmtId="0" fontId="7" fillId="0" borderId="0" xfId="1238" applyBorder="1" applyAlignment="1">
      <alignment vertical="top" wrapText="1"/>
    </xf>
    <xf numFmtId="0" fontId="75" fillId="0" borderId="0" xfId="1238" applyFont="1" applyBorder="1" applyAlignment="1" applyProtection="1">
      <alignment horizontal="right" wrapText="1" readingOrder="1"/>
      <protection locked="0"/>
    </xf>
    <xf numFmtId="0" fontId="29" fillId="58" borderId="19" xfId="0" applyFont="1" applyFill="1" applyBorder="1" applyAlignment="1">
      <alignment horizontal="left"/>
    </xf>
    <xf numFmtId="0" fontId="52" fillId="0" borderId="19" xfId="0" applyFont="1" applyBorder="1" applyAlignment="1">
      <alignment horizontal="left" vertical="center" wrapText="1"/>
    </xf>
    <xf numFmtId="173" fontId="52" fillId="58" borderId="19" xfId="0" applyNumberFormat="1" applyFont="1" applyFill="1" applyBorder="1" applyAlignment="1">
      <alignment horizontal="left" vertical="center" wrapText="1"/>
    </xf>
    <xf numFmtId="0" fontId="29" fillId="0" borderId="19" xfId="0" applyFont="1" applyBorder="1" applyAlignment="1" applyProtection="1">
      <alignment horizontal="left" vertical="center"/>
    </xf>
    <xf numFmtId="0" fontId="29" fillId="0" borderId="19" xfId="1882" applyFont="1" applyBorder="1" applyAlignment="1" applyProtection="1">
      <alignment horizontal="left" vertical="center" wrapText="1"/>
    </xf>
    <xf numFmtId="0" fontId="7" fillId="0" borderId="19" xfId="0" applyFont="1" applyBorder="1" applyAlignment="1">
      <alignment horizontal="center" vertical="center" wrapText="1"/>
    </xf>
    <xf numFmtId="0" fontId="34" fillId="0" borderId="0" xfId="0" applyFont="1" applyFill="1" applyBorder="1" applyAlignment="1">
      <alignment horizontal="center" vertical="center"/>
    </xf>
    <xf numFmtId="0" fontId="34" fillId="0" borderId="37" xfId="0" applyFont="1" applyFill="1" applyBorder="1" applyAlignment="1">
      <alignment horizontal="left" vertical="center" wrapText="1"/>
    </xf>
    <xf numFmtId="0" fontId="34" fillId="0" borderId="41" xfId="0" applyFont="1" applyFill="1" applyBorder="1" applyAlignment="1">
      <alignment horizontal="left" vertical="center" wrapText="1"/>
    </xf>
    <xf numFmtId="189" fontId="34" fillId="0" borderId="19" xfId="1152" applyNumberFormat="1" applyFont="1" applyFill="1" applyBorder="1" applyAlignment="1">
      <alignment horizontal="right" vertical="center" wrapText="1" indent="5"/>
    </xf>
    <xf numFmtId="0" fontId="7" fillId="0" borderId="19" xfId="0" applyFont="1" applyFill="1" applyBorder="1" applyAlignment="1">
      <alignment vertical="center" wrapText="1"/>
    </xf>
    <xf numFmtId="189" fontId="7" fillId="0" borderId="19" xfId="1152" applyNumberFormat="1" applyFont="1" applyFill="1" applyBorder="1" applyAlignment="1">
      <alignment horizontal="right" vertical="center" wrapText="1" indent="5"/>
    </xf>
    <xf numFmtId="0" fontId="7" fillId="0" borderId="37"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7" fillId="0" borderId="20" xfId="0" applyFont="1" applyFill="1" applyBorder="1" applyAlignment="1">
      <alignment horizontal="center" vertical="center" wrapText="1"/>
    </xf>
    <xf numFmtId="0" fontId="105" fillId="0" borderId="0" xfId="0" applyFont="1" applyBorder="1" applyAlignment="1">
      <alignment horizontal="left" wrapText="1"/>
    </xf>
    <xf numFmtId="0" fontId="65" fillId="0" borderId="37" xfId="0" applyFont="1" applyBorder="1" applyAlignment="1">
      <alignment horizontal="left" vertical="center" wrapText="1"/>
    </xf>
    <xf numFmtId="0" fontId="65" fillId="0" borderId="20" xfId="0" applyFont="1" applyBorder="1" applyAlignment="1">
      <alignment horizontal="left" vertical="center" wrapText="1"/>
    </xf>
    <xf numFmtId="0" fontId="65" fillId="0" borderId="41" xfId="0" applyFont="1" applyBorder="1" applyAlignment="1">
      <alignment horizontal="left" vertical="center" wrapText="1"/>
    </xf>
    <xf numFmtId="0" fontId="34" fillId="0" borderId="37" xfId="0" applyFont="1" applyFill="1" applyBorder="1" applyAlignment="1">
      <alignment horizontal="left" vertical="center"/>
    </xf>
    <xf numFmtId="0" fontId="34" fillId="0" borderId="41" xfId="0" applyFont="1" applyFill="1" applyBorder="1" applyAlignment="1">
      <alignment horizontal="left" vertical="center"/>
    </xf>
    <xf numFmtId="0" fontId="34" fillId="0" borderId="19" xfId="0" applyFont="1" applyFill="1" applyBorder="1" applyAlignment="1">
      <alignment vertical="center" wrapText="1"/>
    </xf>
    <xf numFmtId="0" fontId="7" fillId="0" borderId="19" xfId="0" applyFont="1" applyFill="1" applyBorder="1" applyAlignment="1">
      <alignment vertical="center"/>
    </xf>
    <xf numFmtId="0" fontId="34" fillId="5" borderId="0" xfId="0" applyFont="1" applyFill="1" applyBorder="1" applyAlignment="1" applyProtection="1">
      <alignment horizontal="center" vertical="top"/>
    </xf>
    <xf numFmtId="0" fontId="34" fillId="0" borderId="19" xfId="0" applyFont="1" applyFill="1" applyBorder="1" applyAlignment="1" applyProtection="1">
      <alignment horizontal="center" vertical="center" wrapText="1"/>
    </xf>
    <xf numFmtId="0" fontId="34" fillId="58" borderId="19" xfId="0" applyFont="1" applyFill="1" applyBorder="1" applyAlignment="1">
      <alignment horizontal="center" vertical="center" wrapText="1"/>
    </xf>
    <xf numFmtId="0" fontId="30" fillId="0" borderId="0" xfId="0" applyFont="1" applyFill="1" applyAlignment="1">
      <alignment wrapText="1"/>
    </xf>
    <xf numFmtId="0" fontId="92" fillId="0" borderId="0" xfId="0" applyFont="1" applyFill="1" applyAlignment="1">
      <alignment wrapText="1"/>
    </xf>
    <xf numFmtId="0" fontId="34" fillId="0" borderId="37" xfId="0" applyFont="1" applyBorder="1" applyAlignment="1">
      <alignment horizontal="center" vertical="center"/>
    </xf>
    <xf numFmtId="0" fontId="34" fillId="0" borderId="20" xfId="0" applyFont="1" applyBorder="1" applyAlignment="1">
      <alignment horizontal="center" vertical="center"/>
    </xf>
    <xf numFmtId="0" fontId="34" fillId="0" borderId="41" xfId="0" applyFont="1" applyBorder="1" applyAlignment="1">
      <alignment horizontal="center" vertical="center"/>
    </xf>
    <xf numFmtId="0" fontId="29" fillId="0" borderId="33" xfId="0" applyFont="1" applyBorder="1" applyAlignment="1">
      <alignment horizontal="left" vertical="center" wrapText="1"/>
    </xf>
    <xf numFmtId="0" fontId="34" fillId="58" borderId="37" xfId="0" applyFont="1" applyFill="1" applyBorder="1" applyAlignment="1">
      <alignment horizontal="center" vertical="center" wrapText="1"/>
    </xf>
    <xf numFmtId="0" fontId="34" fillId="58" borderId="41" xfId="0" applyFont="1" applyFill="1" applyBorder="1" applyAlignment="1">
      <alignment horizontal="center" vertical="center" wrapText="1"/>
    </xf>
    <xf numFmtId="0" fontId="34" fillId="0" borderId="0" xfId="0" applyFont="1" applyFill="1" applyBorder="1" applyAlignment="1">
      <alignment horizontal="center" wrapText="1"/>
    </xf>
    <xf numFmtId="2" fontId="29" fillId="0" borderId="19" xfId="0" applyNumberFormat="1" applyFont="1" applyBorder="1" applyAlignment="1">
      <alignment horizontal="left" vertical="top" wrapText="1"/>
    </xf>
    <xf numFmtId="14" fontId="29" fillId="0" borderId="19" xfId="0" applyNumberFormat="1" applyFont="1" applyBorder="1" applyAlignment="1">
      <alignment horizontal="left" vertical="center"/>
    </xf>
    <xf numFmtId="0" fontId="126" fillId="0" borderId="0" xfId="0" applyFont="1" applyFill="1" applyBorder="1" applyAlignment="1">
      <alignment horizontal="center"/>
    </xf>
    <xf numFmtId="0" fontId="66" fillId="0" borderId="0" xfId="0" applyFont="1" applyAlignment="1">
      <alignment horizontal="center" vertical="center" wrapText="1"/>
    </xf>
    <xf numFmtId="0" fontId="78" fillId="0" borderId="0" xfId="0" applyFont="1" applyAlignment="1">
      <alignment horizontal="center" vertical="center" wrapText="1"/>
    </xf>
    <xf numFmtId="0" fontId="78" fillId="0" borderId="0" xfId="0" applyFont="1" applyBorder="1" applyAlignment="1">
      <alignment horizontal="center" vertical="center" wrapText="1"/>
    </xf>
  </cellXfs>
  <cellStyles count="1998">
    <cellStyle name="20% - Énfasis1" xfId="1" builtinId="30" customBuiltin="1"/>
    <cellStyle name="20% - Énfasis1 2" xfId="2" xr:uid="{00000000-0005-0000-0000-000006000000}"/>
    <cellStyle name="20% - Énfasis1 2 2" xfId="3" xr:uid="{00000000-0005-0000-0000-000007000000}"/>
    <cellStyle name="20% - Énfasis1 2 2 2" xfId="4" xr:uid="{00000000-0005-0000-0000-000008000000}"/>
    <cellStyle name="20% - Énfasis1 2 2 2 2" xfId="5" xr:uid="{00000000-0005-0000-0000-000009000000}"/>
    <cellStyle name="20% - Énfasis1 2 3" xfId="6" xr:uid="{00000000-0005-0000-0000-00000A000000}"/>
    <cellStyle name="20% - Énfasis1 2 3 2" xfId="7" xr:uid="{00000000-0005-0000-0000-00000B000000}"/>
    <cellStyle name="20% - Énfasis1 3" xfId="8" xr:uid="{00000000-0005-0000-0000-00000C000000}"/>
    <cellStyle name="20% - Énfasis1 3 2" xfId="9" xr:uid="{00000000-0005-0000-0000-00000D000000}"/>
    <cellStyle name="20% - Énfasis1 3 2 2" xfId="10" xr:uid="{00000000-0005-0000-0000-00000E000000}"/>
    <cellStyle name="20% - Énfasis1 3 2 2 2" xfId="11" xr:uid="{00000000-0005-0000-0000-00000F000000}"/>
    <cellStyle name="20% - Énfasis1 3 3" xfId="12" xr:uid="{00000000-0005-0000-0000-000010000000}"/>
    <cellStyle name="20% - Énfasis1 3 3 2" xfId="13" xr:uid="{00000000-0005-0000-0000-000011000000}"/>
    <cellStyle name="20% - Énfasis1 4" xfId="14" xr:uid="{00000000-0005-0000-0000-000012000000}"/>
    <cellStyle name="20% - Énfasis1 4 2" xfId="15" xr:uid="{00000000-0005-0000-0000-000013000000}"/>
    <cellStyle name="20% - Énfasis1 4 2 2" xfId="16" xr:uid="{00000000-0005-0000-0000-000014000000}"/>
    <cellStyle name="20% - Énfasis1 4 2 2 2" xfId="17" xr:uid="{00000000-0005-0000-0000-000015000000}"/>
    <cellStyle name="20% - Énfasis1 4 3" xfId="18" xr:uid="{00000000-0005-0000-0000-000016000000}"/>
    <cellStyle name="20% - Énfasis1 4 3 2" xfId="19" xr:uid="{00000000-0005-0000-0000-000017000000}"/>
    <cellStyle name="20% - Énfasis1 4 4" xfId="20" xr:uid="{00000000-0005-0000-0000-000018000000}"/>
    <cellStyle name="20% - Énfasis1 5" xfId="21" xr:uid="{00000000-0005-0000-0000-000019000000}"/>
    <cellStyle name="20% - Énfasis1 5 2" xfId="22" xr:uid="{00000000-0005-0000-0000-00001A000000}"/>
    <cellStyle name="20% - Énfasis1 5 2 2" xfId="23" xr:uid="{00000000-0005-0000-0000-00001B000000}"/>
    <cellStyle name="20% - Énfasis2" xfId="24" builtinId="34" customBuiltin="1"/>
    <cellStyle name="20% - Énfasis2 2" xfId="25" xr:uid="{00000000-0005-0000-0000-00001C000000}"/>
    <cellStyle name="20% - Énfasis2 2 2" xfId="26" xr:uid="{00000000-0005-0000-0000-00001D000000}"/>
    <cellStyle name="20% - Énfasis2 2 2 2" xfId="27" xr:uid="{00000000-0005-0000-0000-00001E000000}"/>
    <cellStyle name="20% - Énfasis2 2 2 2 2" xfId="28" xr:uid="{00000000-0005-0000-0000-00001F000000}"/>
    <cellStyle name="20% - Énfasis2 2 3" xfId="29" xr:uid="{00000000-0005-0000-0000-000020000000}"/>
    <cellStyle name="20% - Énfasis2 2 3 2" xfId="30" xr:uid="{00000000-0005-0000-0000-000021000000}"/>
    <cellStyle name="20% - Énfasis2 3" xfId="31" xr:uid="{00000000-0005-0000-0000-000022000000}"/>
    <cellStyle name="20% - Énfasis2 3 2" xfId="32" xr:uid="{00000000-0005-0000-0000-000023000000}"/>
    <cellStyle name="20% - Énfasis2 3 2 2" xfId="33" xr:uid="{00000000-0005-0000-0000-000024000000}"/>
    <cellStyle name="20% - Énfasis2 3 2 2 2" xfId="34" xr:uid="{00000000-0005-0000-0000-000025000000}"/>
    <cellStyle name="20% - Énfasis2 3 3" xfId="35" xr:uid="{00000000-0005-0000-0000-000026000000}"/>
    <cellStyle name="20% - Énfasis2 3 3 2" xfId="36" xr:uid="{00000000-0005-0000-0000-000027000000}"/>
    <cellStyle name="20% - Énfasis2 4" xfId="37" xr:uid="{00000000-0005-0000-0000-000028000000}"/>
    <cellStyle name="20% - Énfasis2 4 2" xfId="38" xr:uid="{00000000-0005-0000-0000-000029000000}"/>
    <cellStyle name="20% - Énfasis2 4 2 2" xfId="39" xr:uid="{00000000-0005-0000-0000-00002A000000}"/>
    <cellStyle name="20% - Énfasis2 4 3" xfId="40" xr:uid="{00000000-0005-0000-0000-00002B000000}"/>
    <cellStyle name="20% - Énfasis3" xfId="41" builtinId="38" customBuiltin="1"/>
    <cellStyle name="20% - Énfasis3 2" xfId="42" xr:uid="{00000000-0005-0000-0000-00002C000000}"/>
    <cellStyle name="20% - Énfasis3 2 2" xfId="43" xr:uid="{00000000-0005-0000-0000-00002D000000}"/>
    <cellStyle name="20% - Énfasis3 2 2 2" xfId="44" xr:uid="{00000000-0005-0000-0000-00002E000000}"/>
    <cellStyle name="20% - Énfasis3 2 2 2 2" xfId="45" xr:uid="{00000000-0005-0000-0000-00002F000000}"/>
    <cellStyle name="20% - Énfasis3 2 3" xfId="46" xr:uid="{00000000-0005-0000-0000-000030000000}"/>
    <cellStyle name="20% - Énfasis3 2 3 2" xfId="47" xr:uid="{00000000-0005-0000-0000-000031000000}"/>
    <cellStyle name="20% - Énfasis3 3" xfId="48" xr:uid="{00000000-0005-0000-0000-000032000000}"/>
    <cellStyle name="20% - Énfasis3 3 2" xfId="49" xr:uid="{00000000-0005-0000-0000-000033000000}"/>
    <cellStyle name="20% - Énfasis3 3 2 2" xfId="50" xr:uid="{00000000-0005-0000-0000-000034000000}"/>
    <cellStyle name="20% - Énfasis3 3 2 2 2" xfId="51" xr:uid="{00000000-0005-0000-0000-000035000000}"/>
    <cellStyle name="20% - Énfasis3 3 3" xfId="52" xr:uid="{00000000-0005-0000-0000-000036000000}"/>
    <cellStyle name="20% - Énfasis3 3 3 2" xfId="53" xr:uid="{00000000-0005-0000-0000-000037000000}"/>
    <cellStyle name="20% - Énfasis3 4" xfId="54" xr:uid="{00000000-0005-0000-0000-000038000000}"/>
    <cellStyle name="20% - Énfasis3 4 2" xfId="55" xr:uid="{00000000-0005-0000-0000-000039000000}"/>
    <cellStyle name="20% - Énfasis3 4 2 2" xfId="56" xr:uid="{00000000-0005-0000-0000-00003A000000}"/>
    <cellStyle name="20% - Énfasis3 4 2 2 2" xfId="57" xr:uid="{00000000-0005-0000-0000-00003B000000}"/>
    <cellStyle name="20% - Énfasis3 4 3" xfId="58" xr:uid="{00000000-0005-0000-0000-00003C000000}"/>
    <cellStyle name="20% - Énfasis3 4 3 2" xfId="59" xr:uid="{00000000-0005-0000-0000-00003D000000}"/>
    <cellStyle name="20% - Énfasis3 4 4" xfId="60" xr:uid="{00000000-0005-0000-0000-00003E000000}"/>
    <cellStyle name="20% - Énfasis3 5" xfId="61" xr:uid="{00000000-0005-0000-0000-00003F000000}"/>
    <cellStyle name="20% - Énfasis3 5 2" xfId="62" xr:uid="{00000000-0005-0000-0000-000040000000}"/>
    <cellStyle name="20% - Énfasis3 5 2 2" xfId="63" xr:uid="{00000000-0005-0000-0000-000041000000}"/>
    <cellStyle name="20% - Énfasis4" xfId="64" builtinId="42" customBuiltin="1"/>
    <cellStyle name="20% - Énfasis4 2" xfId="65" xr:uid="{00000000-0005-0000-0000-000042000000}"/>
    <cellStyle name="20% - Énfasis4 2 2" xfId="66" xr:uid="{00000000-0005-0000-0000-000043000000}"/>
    <cellStyle name="20% - Énfasis4 2 2 2" xfId="67" xr:uid="{00000000-0005-0000-0000-000044000000}"/>
    <cellStyle name="20% - Énfasis4 2 2 2 2" xfId="68" xr:uid="{00000000-0005-0000-0000-000045000000}"/>
    <cellStyle name="20% - Énfasis4 2 3" xfId="69" xr:uid="{00000000-0005-0000-0000-000046000000}"/>
    <cellStyle name="20% - Énfasis4 2 3 2" xfId="70" xr:uid="{00000000-0005-0000-0000-000047000000}"/>
    <cellStyle name="20% - Énfasis4 3" xfId="71" xr:uid="{00000000-0005-0000-0000-000048000000}"/>
    <cellStyle name="20% - Énfasis4 3 2" xfId="72" xr:uid="{00000000-0005-0000-0000-000049000000}"/>
    <cellStyle name="20% - Énfasis4 3 2 2" xfId="73" xr:uid="{00000000-0005-0000-0000-00004A000000}"/>
    <cellStyle name="20% - Énfasis4 3 2 2 2" xfId="74" xr:uid="{00000000-0005-0000-0000-00004B000000}"/>
    <cellStyle name="20% - Énfasis4 3 3" xfId="75" xr:uid="{00000000-0005-0000-0000-00004C000000}"/>
    <cellStyle name="20% - Énfasis4 3 3 2" xfId="76" xr:uid="{00000000-0005-0000-0000-00004D000000}"/>
    <cellStyle name="20% - Énfasis4 4" xfId="77" xr:uid="{00000000-0005-0000-0000-00004E000000}"/>
    <cellStyle name="20% - Énfasis4 4 2" xfId="78" xr:uid="{00000000-0005-0000-0000-00004F000000}"/>
    <cellStyle name="20% - Énfasis4 4 2 2" xfId="79" xr:uid="{00000000-0005-0000-0000-000050000000}"/>
    <cellStyle name="20% - Énfasis4 4 2 2 2" xfId="80" xr:uid="{00000000-0005-0000-0000-000051000000}"/>
    <cellStyle name="20% - Énfasis4 4 3" xfId="81" xr:uid="{00000000-0005-0000-0000-000052000000}"/>
    <cellStyle name="20% - Énfasis4 4 3 2" xfId="82" xr:uid="{00000000-0005-0000-0000-000053000000}"/>
    <cellStyle name="20% - Énfasis4 4 4" xfId="83" xr:uid="{00000000-0005-0000-0000-000054000000}"/>
    <cellStyle name="20% - Énfasis4 5" xfId="84" xr:uid="{00000000-0005-0000-0000-000055000000}"/>
    <cellStyle name="20% - Énfasis4 5 2" xfId="85" xr:uid="{00000000-0005-0000-0000-000056000000}"/>
    <cellStyle name="20% - Énfasis4 5 2 2" xfId="86" xr:uid="{00000000-0005-0000-0000-000057000000}"/>
    <cellStyle name="20% - Énfasis5" xfId="87" builtinId="46" customBuiltin="1"/>
    <cellStyle name="20% - Énfasis5 2" xfId="88" xr:uid="{00000000-0005-0000-0000-000058000000}"/>
    <cellStyle name="20% - Énfasis5 2 2" xfId="89" xr:uid="{00000000-0005-0000-0000-000059000000}"/>
    <cellStyle name="20% - Énfasis5 2 2 2" xfId="90" xr:uid="{00000000-0005-0000-0000-00005A000000}"/>
    <cellStyle name="20% - Énfasis5 2 2 2 2" xfId="91" xr:uid="{00000000-0005-0000-0000-00005B000000}"/>
    <cellStyle name="20% - Énfasis5 2 3" xfId="92" xr:uid="{00000000-0005-0000-0000-00005C000000}"/>
    <cellStyle name="20% - Énfasis5 2 3 2" xfId="93" xr:uid="{00000000-0005-0000-0000-00005D000000}"/>
    <cellStyle name="20% - Énfasis5 3" xfId="94" xr:uid="{00000000-0005-0000-0000-00005E000000}"/>
    <cellStyle name="20% - Énfasis5 3 2" xfId="95" xr:uid="{00000000-0005-0000-0000-00005F000000}"/>
    <cellStyle name="20% - Énfasis5 3 2 2" xfId="96" xr:uid="{00000000-0005-0000-0000-000060000000}"/>
    <cellStyle name="20% - Énfasis5 3 2 2 2" xfId="97" xr:uid="{00000000-0005-0000-0000-000061000000}"/>
    <cellStyle name="20% - Énfasis5 3 3" xfId="98" xr:uid="{00000000-0005-0000-0000-000062000000}"/>
    <cellStyle name="20% - Énfasis5 3 3 2" xfId="99" xr:uid="{00000000-0005-0000-0000-000063000000}"/>
    <cellStyle name="20% - Énfasis5 4" xfId="100" xr:uid="{00000000-0005-0000-0000-000064000000}"/>
    <cellStyle name="20% - Énfasis5 4 2" xfId="101" xr:uid="{00000000-0005-0000-0000-000065000000}"/>
    <cellStyle name="20% - Énfasis5 4 2 2" xfId="102" xr:uid="{00000000-0005-0000-0000-000066000000}"/>
    <cellStyle name="20% - Énfasis5 4 3" xfId="103" xr:uid="{00000000-0005-0000-0000-000067000000}"/>
    <cellStyle name="20% - Énfasis6" xfId="104" builtinId="50" customBuiltin="1"/>
    <cellStyle name="20% - Énfasis6 2" xfId="105" xr:uid="{00000000-0005-0000-0000-000068000000}"/>
    <cellStyle name="20% - Énfasis6 2 2" xfId="106" xr:uid="{00000000-0005-0000-0000-000069000000}"/>
    <cellStyle name="20% - Énfasis6 2 2 2" xfId="107" xr:uid="{00000000-0005-0000-0000-00006A000000}"/>
    <cellStyle name="20% - Énfasis6 2 2 2 2" xfId="108" xr:uid="{00000000-0005-0000-0000-00006B000000}"/>
    <cellStyle name="20% - Énfasis6 2 3" xfId="109" xr:uid="{00000000-0005-0000-0000-00006C000000}"/>
    <cellStyle name="20% - Énfasis6 2 3 2" xfId="110" xr:uid="{00000000-0005-0000-0000-00006D000000}"/>
    <cellStyle name="20% - Énfasis6 3" xfId="111" xr:uid="{00000000-0005-0000-0000-00006E000000}"/>
    <cellStyle name="20% - Énfasis6 3 2" xfId="112" xr:uid="{00000000-0005-0000-0000-00006F000000}"/>
    <cellStyle name="20% - Énfasis6 3 2 2" xfId="113" xr:uid="{00000000-0005-0000-0000-000070000000}"/>
    <cellStyle name="20% - Énfasis6 3 2 2 2" xfId="114" xr:uid="{00000000-0005-0000-0000-000071000000}"/>
    <cellStyle name="20% - Énfasis6 3 3" xfId="115" xr:uid="{00000000-0005-0000-0000-000072000000}"/>
    <cellStyle name="20% - Énfasis6 3 3 2" xfId="116" xr:uid="{00000000-0005-0000-0000-000073000000}"/>
    <cellStyle name="20% - Énfasis6 4" xfId="117" xr:uid="{00000000-0005-0000-0000-000074000000}"/>
    <cellStyle name="20% - Énfasis6 4 2" xfId="118" xr:uid="{00000000-0005-0000-0000-000075000000}"/>
    <cellStyle name="20% - Énfasis6 4 2 2" xfId="119" xr:uid="{00000000-0005-0000-0000-000076000000}"/>
    <cellStyle name="20% - Énfasis6 4 3" xfId="120" xr:uid="{00000000-0005-0000-0000-000077000000}"/>
    <cellStyle name="40% - Énfasis1" xfId="121" builtinId="31" customBuiltin="1"/>
    <cellStyle name="40% - Énfasis1 2" xfId="122" xr:uid="{00000000-0005-0000-0000-00007E000000}"/>
    <cellStyle name="40% - Énfasis1 2 2" xfId="123" xr:uid="{00000000-0005-0000-0000-00007F000000}"/>
    <cellStyle name="40% - Énfasis1 2 2 2" xfId="124" xr:uid="{00000000-0005-0000-0000-000080000000}"/>
    <cellStyle name="40% - Énfasis1 2 2 2 2" xfId="125" xr:uid="{00000000-0005-0000-0000-000081000000}"/>
    <cellStyle name="40% - Énfasis1 2 3" xfId="126" xr:uid="{00000000-0005-0000-0000-000082000000}"/>
    <cellStyle name="40% - Énfasis1 2 3 2" xfId="127" xr:uid="{00000000-0005-0000-0000-000083000000}"/>
    <cellStyle name="40% - Énfasis1 3" xfId="128" xr:uid="{00000000-0005-0000-0000-000084000000}"/>
    <cellStyle name="40% - Énfasis1 3 2" xfId="129" xr:uid="{00000000-0005-0000-0000-000085000000}"/>
    <cellStyle name="40% - Énfasis1 3 2 2" xfId="130" xr:uid="{00000000-0005-0000-0000-000086000000}"/>
    <cellStyle name="40% - Énfasis1 3 2 2 2" xfId="131" xr:uid="{00000000-0005-0000-0000-000087000000}"/>
    <cellStyle name="40% - Énfasis1 3 3" xfId="132" xr:uid="{00000000-0005-0000-0000-000088000000}"/>
    <cellStyle name="40% - Énfasis1 3 3 2" xfId="133" xr:uid="{00000000-0005-0000-0000-000089000000}"/>
    <cellStyle name="40% - Énfasis1 4" xfId="134" xr:uid="{00000000-0005-0000-0000-00008A000000}"/>
    <cellStyle name="40% - Énfasis1 4 2" xfId="135" xr:uid="{00000000-0005-0000-0000-00008B000000}"/>
    <cellStyle name="40% - Énfasis1 4 2 2" xfId="136" xr:uid="{00000000-0005-0000-0000-00008C000000}"/>
    <cellStyle name="40% - Énfasis1 4 3" xfId="137" xr:uid="{00000000-0005-0000-0000-00008D000000}"/>
    <cellStyle name="40% - Énfasis2" xfId="138" builtinId="35" customBuiltin="1"/>
    <cellStyle name="40% - Énfasis2 2" xfId="139" xr:uid="{00000000-0005-0000-0000-00008E000000}"/>
    <cellStyle name="40% - Énfasis2 2 2" xfId="140" xr:uid="{00000000-0005-0000-0000-00008F000000}"/>
    <cellStyle name="40% - Énfasis2 2 2 2" xfId="141" xr:uid="{00000000-0005-0000-0000-000090000000}"/>
    <cellStyle name="40% - Énfasis2 2 2 2 2" xfId="142" xr:uid="{00000000-0005-0000-0000-000091000000}"/>
    <cellStyle name="40% - Énfasis2 2 3" xfId="143" xr:uid="{00000000-0005-0000-0000-000092000000}"/>
    <cellStyle name="40% - Énfasis2 2 3 2" xfId="144" xr:uid="{00000000-0005-0000-0000-000093000000}"/>
    <cellStyle name="40% - Énfasis2 3" xfId="145" xr:uid="{00000000-0005-0000-0000-000094000000}"/>
    <cellStyle name="40% - Énfasis2 3 2" xfId="146" xr:uid="{00000000-0005-0000-0000-000095000000}"/>
    <cellStyle name="40% - Énfasis2 3 2 2" xfId="147" xr:uid="{00000000-0005-0000-0000-000096000000}"/>
    <cellStyle name="40% - Énfasis2 3 2 2 2" xfId="148" xr:uid="{00000000-0005-0000-0000-000097000000}"/>
    <cellStyle name="40% - Énfasis2 3 3" xfId="149" xr:uid="{00000000-0005-0000-0000-000098000000}"/>
    <cellStyle name="40% - Énfasis2 3 3 2" xfId="150" xr:uid="{00000000-0005-0000-0000-000099000000}"/>
    <cellStyle name="40% - Énfasis2 4" xfId="151" xr:uid="{00000000-0005-0000-0000-00009A000000}"/>
    <cellStyle name="40% - Énfasis2 4 2" xfId="152" xr:uid="{00000000-0005-0000-0000-00009B000000}"/>
    <cellStyle name="40% - Énfasis2 4 2 2" xfId="153" xr:uid="{00000000-0005-0000-0000-00009C000000}"/>
    <cellStyle name="40% - Énfasis2 4 3" xfId="154" xr:uid="{00000000-0005-0000-0000-00009D000000}"/>
    <cellStyle name="40% - Énfasis3" xfId="155" builtinId="39" customBuiltin="1"/>
    <cellStyle name="40% - Énfasis3 2" xfId="156" xr:uid="{00000000-0005-0000-0000-00009E000000}"/>
    <cellStyle name="40% - Énfasis3 2 2" xfId="157" xr:uid="{00000000-0005-0000-0000-00009F000000}"/>
    <cellStyle name="40% - Énfasis3 2 2 2" xfId="158" xr:uid="{00000000-0005-0000-0000-0000A0000000}"/>
    <cellStyle name="40% - Énfasis3 2 2 2 2" xfId="159" xr:uid="{00000000-0005-0000-0000-0000A1000000}"/>
    <cellStyle name="40% - Énfasis3 2 3" xfId="160" xr:uid="{00000000-0005-0000-0000-0000A2000000}"/>
    <cellStyle name="40% - Énfasis3 2 3 2" xfId="161" xr:uid="{00000000-0005-0000-0000-0000A3000000}"/>
    <cellStyle name="40% - Énfasis3 3" xfId="162" xr:uid="{00000000-0005-0000-0000-0000A4000000}"/>
    <cellStyle name="40% - Énfasis3 3 2" xfId="163" xr:uid="{00000000-0005-0000-0000-0000A5000000}"/>
    <cellStyle name="40% - Énfasis3 3 2 2" xfId="164" xr:uid="{00000000-0005-0000-0000-0000A6000000}"/>
    <cellStyle name="40% - Énfasis3 3 2 2 2" xfId="165" xr:uid="{00000000-0005-0000-0000-0000A7000000}"/>
    <cellStyle name="40% - Énfasis3 3 3" xfId="166" xr:uid="{00000000-0005-0000-0000-0000A8000000}"/>
    <cellStyle name="40% - Énfasis3 3 3 2" xfId="167" xr:uid="{00000000-0005-0000-0000-0000A9000000}"/>
    <cellStyle name="40% - Énfasis3 4" xfId="168" xr:uid="{00000000-0005-0000-0000-0000AA000000}"/>
    <cellStyle name="40% - Énfasis3 4 2" xfId="169" xr:uid="{00000000-0005-0000-0000-0000AB000000}"/>
    <cellStyle name="40% - Énfasis3 4 2 2" xfId="170" xr:uid="{00000000-0005-0000-0000-0000AC000000}"/>
    <cellStyle name="40% - Énfasis3 4 3" xfId="171" xr:uid="{00000000-0005-0000-0000-0000AD000000}"/>
    <cellStyle name="40% - Énfasis4" xfId="172" builtinId="43" customBuiltin="1"/>
    <cellStyle name="40% - Énfasis4 2" xfId="173" xr:uid="{00000000-0005-0000-0000-0000AE000000}"/>
    <cellStyle name="40% - Énfasis4 2 2" xfId="174" xr:uid="{00000000-0005-0000-0000-0000AF000000}"/>
    <cellStyle name="40% - Énfasis4 2 2 2" xfId="175" xr:uid="{00000000-0005-0000-0000-0000B0000000}"/>
    <cellStyle name="40% - Énfasis4 2 2 2 2" xfId="176" xr:uid="{00000000-0005-0000-0000-0000B1000000}"/>
    <cellStyle name="40% - Énfasis4 2 3" xfId="177" xr:uid="{00000000-0005-0000-0000-0000B2000000}"/>
    <cellStyle name="40% - Énfasis4 2 3 2" xfId="178" xr:uid="{00000000-0005-0000-0000-0000B3000000}"/>
    <cellStyle name="40% - Énfasis4 3" xfId="179" xr:uid="{00000000-0005-0000-0000-0000B4000000}"/>
    <cellStyle name="40% - Énfasis4 3 2" xfId="180" xr:uid="{00000000-0005-0000-0000-0000B5000000}"/>
    <cellStyle name="40% - Énfasis4 3 2 2" xfId="181" xr:uid="{00000000-0005-0000-0000-0000B6000000}"/>
    <cellStyle name="40% - Énfasis4 3 2 2 2" xfId="182" xr:uid="{00000000-0005-0000-0000-0000B7000000}"/>
    <cellStyle name="40% - Énfasis4 3 3" xfId="183" xr:uid="{00000000-0005-0000-0000-0000B8000000}"/>
    <cellStyle name="40% - Énfasis4 3 3 2" xfId="184" xr:uid="{00000000-0005-0000-0000-0000B9000000}"/>
    <cellStyle name="40% - Énfasis4 4" xfId="185" xr:uid="{00000000-0005-0000-0000-0000BA000000}"/>
    <cellStyle name="40% - Énfasis4 4 2" xfId="186" xr:uid="{00000000-0005-0000-0000-0000BB000000}"/>
    <cellStyle name="40% - Énfasis4 4 2 2" xfId="187" xr:uid="{00000000-0005-0000-0000-0000BC000000}"/>
    <cellStyle name="40% - Énfasis4 4 3" xfId="188" xr:uid="{00000000-0005-0000-0000-0000BD000000}"/>
    <cellStyle name="40% - Énfasis5" xfId="189" builtinId="47" customBuiltin="1"/>
    <cellStyle name="40% - Énfasis5 2" xfId="190" xr:uid="{00000000-0005-0000-0000-0000BE000000}"/>
    <cellStyle name="40% - Énfasis5 2 2" xfId="191" xr:uid="{00000000-0005-0000-0000-0000BF000000}"/>
    <cellStyle name="40% - Énfasis5 2 2 2" xfId="192" xr:uid="{00000000-0005-0000-0000-0000C0000000}"/>
    <cellStyle name="40% - Énfasis5 2 2 2 2" xfId="193" xr:uid="{00000000-0005-0000-0000-0000C1000000}"/>
    <cellStyle name="40% - Énfasis5 2 3" xfId="194" xr:uid="{00000000-0005-0000-0000-0000C2000000}"/>
    <cellStyle name="40% - Énfasis5 2 3 2" xfId="195" xr:uid="{00000000-0005-0000-0000-0000C3000000}"/>
    <cellStyle name="40% - Énfasis5 3" xfId="196" xr:uid="{00000000-0005-0000-0000-0000C4000000}"/>
    <cellStyle name="40% - Énfasis5 3 2" xfId="197" xr:uid="{00000000-0005-0000-0000-0000C5000000}"/>
    <cellStyle name="40% - Énfasis5 3 2 2" xfId="198" xr:uid="{00000000-0005-0000-0000-0000C6000000}"/>
    <cellStyle name="40% - Énfasis5 3 2 2 2" xfId="199" xr:uid="{00000000-0005-0000-0000-0000C7000000}"/>
    <cellStyle name="40% - Énfasis5 3 3" xfId="200" xr:uid="{00000000-0005-0000-0000-0000C8000000}"/>
    <cellStyle name="40% - Énfasis5 3 3 2" xfId="201" xr:uid="{00000000-0005-0000-0000-0000C9000000}"/>
    <cellStyle name="40% - Énfasis5 4" xfId="202" xr:uid="{00000000-0005-0000-0000-0000CA000000}"/>
    <cellStyle name="40% - Énfasis5 4 2" xfId="203" xr:uid="{00000000-0005-0000-0000-0000CB000000}"/>
    <cellStyle name="40% - Énfasis5 4 2 2" xfId="204" xr:uid="{00000000-0005-0000-0000-0000CC000000}"/>
    <cellStyle name="40% - Énfasis5 4 3" xfId="205" xr:uid="{00000000-0005-0000-0000-0000CD000000}"/>
    <cellStyle name="40% - Énfasis6" xfId="206" builtinId="51" customBuiltin="1"/>
    <cellStyle name="40% - Énfasis6 2" xfId="207" xr:uid="{00000000-0005-0000-0000-0000CE000000}"/>
    <cellStyle name="40% - Énfasis6 2 2" xfId="208" xr:uid="{00000000-0005-0000-0000-0000CF000000}"/>
    <cellStyle name="40% - Énfasis6 2 2 2" xfId="209" xr:uid="{00000000-0005-0000-0000-0000D0000000}"/>
    <cellStyle name="40% - Énfasis6 2 2 2 2" xfId="210" xr:uid="{00000000-0005-0000-0000-0000D1000000}"/>
    <cellStyle name="40% - Énfasis6 2 3" xfId="211" xr:uid="{00000000-0005-0000-0000-0000D2000000}"/>
    <cellStyle name="40% - Énfasis6 2 3 2" xfId="212" xr:uid="{00000000-0005-0000-0000-0000D3000000}"/>
    <cellStyle name="40% - Énfasis6 3" xfId="213" xr:uid="{00000000-0005-0000-0000-0000D4000000}"/>
    <cellStyle name="40% - Énfasis6 3 2" xfId="214" xr:uid="{00000000-0005-0000-0000-0000D5000000}"/>
    <cellStyle name="40% - Énfasis6 3 2 2" xfId="215" xr:uid="{00000000-0005-0000-0000-0000D6000000}"/>
    <cellStyle name="40% - Énfasis6 3 2 2 2" xfId="216" xr:uid="{00000000-0005-0000-0000-0000D7000000}"/>
    <cellStyle name="40% - Énfasis6 3 3" xfId="217" xr:uid="{00000000-0005-0000-0000-0000D8000000}"/>
    <cellStyle name="40% - Énfasis6 3 3 2" xfId="218" xr:uid="{00000000-0005-0000-0000-0000D9000000}"/>
    <cellStyle name="40% - Énfasis6 4" xfId="219" xr:uid="{00000000-0005-0000-0000-0000DA000000}"/>
    <cellStyle name="40% - Énfasis6 4 2" xfId="220" xr:uid="{00000000-0005-0000-0000-0000DB000000}"/>
    <cellStyle name="40% - Énfasis6 4 2 2" xfId="221" xr:uid="{00000000-0005-0000-0000-0000DC000000}"/>
    <cellStyle name="40% - Énfasis6 4 3" xfId="222" xr:uid="{00000000-0005-0000-0000-0000DD000000}"/>
    <cellStyle name="60% - Énfasis1" xfId="223" builtinId="32" customBuiltin="1"/>
    <cellStyle name="60% - Énfasis1 2" xfId="224" xr:uid="{00000000-0005-0000-0000-0000E4000000}"/>
    <cellStyle name="60% - Énfasis1 2 2" xfId="225" xr:uid="{00000000-0005-0000-0000-0000E5000000}"/>
    <cellStyle name="60% - Énfasis1 3" xfId="226" xr:uid="{00000000-0005-0000-0000-0000E6000000}"/>
    <cellStyle name="60% - Énfasis1 3 2" xfId="227" xr:uid="{00000000-0005-0000-0000-0000E7000000}"/>
    <cellStyle name="60% - Énfasis1 4" xfId="228" xr:uid="{00000000-0005-0000-0000-0000E8000000}"/>
    <cellStyle name="60% - Énfasis2" xfId="229" builtinId="36" customBuiltin="1"/>
    <cellStyle name="60% - Énfasis2 2" xfId="230" xr:uid="{00000000-0005-0000-0000-0000E9000000}"/>
    <cellStyle name="60% - Énfasis2 2 2" xfId="231" xr:uid="{00000000-0005-0000-0000-0000EA000000}"/>
    <cellStyle name="60% - Énfasis2 3" xfId="232" xr:uid="{00000000-0005-0000-0000-0000EB000000}"/>
    <cellStyle name="60% - Énfasis2 3 2" xfId="233" xr:uid="{00000000-0005-0000-0000-0000EC000000}"/>
    <cellStyle name="60% - Énfasis2 4" xfId="234" xr:uid="{00000000-0005-0000-0000-0000ED000000}"/>
    <cellStyle name="60% - Énfasis3" xfId="235" builtinId="40" customBuiltin="1"/>
    <cellStyle name="60% - Énfasis3 2" xfId="236" xr:uid="{00000000-0005-0000-0000-0000EE000000}"/>
    <cellStyle name="60% - Énfasis3 2 2" xfId="237" xr:uid="{00000000-0005-0000-0000-0000EF000000}"/>
    <cellStyle name="60% - Énfasis3 3" xfId="238" xr:uid="{00000000-0005-0000-0000-0000F0000000}"/>
    <cellStyle name="60% - Énfasis3 3 2" xfId="239" xr:uid="{00000000-0005-0000-0000-0000F1000000}"/>
    <cellStyle name="60% - Énfasis3 4" xfId="240" xr:uid="{00000000-0005-0000-0000-0000F2000000}"/>
    <cellStyle name="60% - Énfasis4" xfId="241" builtinId="44" customBuiltin="1"/>
    <cellStyle name="60% - Énfasis4 2" xfId="242" xr:uid="{00000000-0005-0000-0000-0000F3000000}"/>
    <cellStyle name="60% - Énfasis4 2 2" xfId="243" xr:uid="{00000000-0005-0000-0000-0000F4000000}"/>
    <cellStyle name="60% - Énfasis4 3" xfId="244" xr:uid="{00000000-0005-0000-0000-0000F5000000}"/>
    <cellStyle name="60% - Énfasis4 3 2" xfId="245" xr:uid="{00000000-0005-0000-0000-0000F6000000}"/>
    <cellStyle name="60% - Énfasis4 4" xfId="246" xr:uid="{00000000-0005-0000-0000-0000F7000000}"/>
    <cellStyle name="60% - Énfasis5" xfId="247" builtinId="48" customBuiltin="1"/>
    <cellStyle name="60% - Énfasis5 2" xfId="248" xr:uid="{00000000-0005-0000-0000-0000F8000000}"/>
    <cellStyle name="60% - Énfasis5 2 2" xfId="249" xr:uid="{00000000-0005-0000-0000-0000F9000000}"/>
    <cellStyle name="60% - Énfasis5 3" xfId="250" xr:uid="{00000000-0005-0000-0000-0000FA000000}"/>
    <cellStyle name="60% - Énfasis5 3 2" xfId="251" xr:uid="{00000000-0005-0000-0000-0000FB000000}"/>
    <cellStyle name="60% - Énfasis5 4" xfId="252" xr:uid="{00000000-0005-0000-0000-0000FC000000}"/>
    <cellStyle name="60% - Énfasis6" xfId="253" builtinId="52" customBuiltin="1"/>
    <cellStyle name="60% - Énfasis6 2" xfId="254" xr:uid="{00000000-0005-0000-0000-0000FD000000}"/>
    <cellStyle name="60% - Énfasis6 2 2" xfId="255" xr:uid="{00000000-0005-0000-0000-0000FE000000}"/>
    <cellStyle name="60% - Énfasis6 3" xfId="256" xr:uid="{00000000-0005-0000-0000-0000FF000000}"/>
    <cellStyle name="60% - Énfasis6 3 2" xfId="257" xr:uid="{00000000-0005-0000-0000-000000010000}"/>
    <cellStyle name="60% - Énfasis6 4" xfId="258" xr:uid="{00000000-0005-0000-0000-000001010000}"/>
    <cellStyle name="Buena 2" xfId="259" xr:uid="{00000000-0005-0000-0000-00000A010000}"/>
    <cellStyle name="Buena 2 2" xfId="260" xr:uid="{00000000-0005-0000-0000-00000B010000}"/>
    <cellStyle name="Buena 3" xfId="261" xr:uid="{00000000-0005-0000-0000-00000C010000}"/>
    <cellStyle name="Buena 3 2" xfId="262" xr:uid="{00000000-0005-0000-0000-00000D010000}"/>
    <cellStyle name="Buena 4" xfId="263" xr:uid="{00000000-0005-0000-0000-00000E010000}"/>
    <cellStyle name="Bueno" xfId="264" builtinId="26" customBuiltin="1"/>
    <cellStyle name="Cálculo" xfId="265" builtinId="22" customBuiltin="1"/>
    <cellStyle name="Cálculo 2" xfId="266" xr:uid="{00000000-0005-0000-0000-00000F010000}"/>
    <cellStyle name="Cálculo 2 2" xfId="267" xr:uid="{00000000-0005-0000-0000-000010010000}"/>
    <cellStyle name="Cálculo 2 2 2" xfId="268" xr:uid="{00000000-0005-0000-0000-000011010000}"/>
    <cellStyle name="Cálculo 3" xfId="269" xr:uid="{00000000-0005-0000-0000-000012010000}"/>
    <cellStyle name="Cálculo 3 2" xfId="270" xr:uid="{00000000-0005-0000-0000-000013010000}"/>
    <cellStyle name="Cálculo 3 2 2" xfId="271" xr:uid="{00000000-0005-0000-0000-000014010000}"/>
    <cellStyle name="Cálculo 4" xfId="272" xr:uid="{00000000-0005-0000-0000-000015010000}"/>
    <cellStyle name="Cálculo 4 2" xfId="273" xr:uid="{00000000-0005-0000-0000-000016010000}"/>
    <cellStyle name="Cálculo 4 2 2" xfId="274" xr:uid="{00000000-0005-0000-0000-000017010000}"/>
    <cellStyle name="Cálculo 4 3" xfId="275" xr:uid="{00000000-0005-0000-0000-000018010000}"/>
    <cellStyle name="Celda de comprobación" xfId="276" builtinId="23" customBuiltin="1"/>
    <cellStyle name="Celda de comprobación 2" xfId="277" xr:uid="{00000000-0005-0000-0000-000019010000}"/>
    <cellStyle name="Celda de comprobación 2 2" xfId="278" xr:uid="{00000000-0005-0000-0000-00001A010000}"/>
    <cellStyle name="Celda de comprobación 2 2 2" xfId="279" xr:uid="{00000000-0005-0000-0000-00001B010000}"/>
    <cellStyle name="Celda de comprobación 2 2 3" xfId="280" xr:uid="{00000000-0005-0000-0000-00001C010000}"/>
    <cellStyle name="Celda de comprobación 3" xfId="281" xr:uid="{00000000-0005-0000-0000-00001D010000}"/>
    <cellStyle name="Celda de comprobación 3 2" xfId="282" xr:uid="{00000000-0005-0000-0000-00001E010000}"/>
    <cellStyle name="Celda de comprobación 3 2 2" xfId="283" xr:uid="{00000000-0005-0000-0000-00001F010000}"/>
    <cellStyle name="Celda de comprobación 3 2 3" xfId="284" xr:uid="{00000000-0005-0000-0000-000020010000}"/>
    <cellStyle name="Celda de comprobación 4" xfId="285" xr:uid="{00000000-0005-0000-0000-000021010000}"/>
    <cellStyle name="Celda vinculada" xfId="286" builtinId="24" customBuiltin="1"/>
    <cellStyle name="Celda vinculada 2" xfId="287" xr:uid="{00000000-0005-0000-0000-000022010000}"/>
    <cellStyle name="Celda vinculada 2 2" xfId="288" xr:uid="{00000000-0005-0000-0000-000023010000}"/>
    <cellStyle name="Celda vinculada 3" xfId="289" xr:uid="{00000000-0005-0000-0000-000024010000}"/>
    <cellStyle name="Celda vinculada 3 2" xfId="290" xr:uid="{00000000-0005-0000-0000-000025010000}"/>
    <cellStyle name="Celda vinculada 4" xfId="291" xr:uid="{00000000-0005-0000-0000-000026010000}"/>
    <cellStyle name="Currency 2" xfId="292" xr:uid="{00000000-0005-0000-0000-000027010000}"/>
    <cellStyle name="Currency 2 10" xfId="293" xr:uid="{00000000-0005-0000-0000-000028010000}"/>
    <cellStyle name="Currency 2 10 2" xfId="294" xr:uid="{00000000-0005-0000-0000-000029010000}"/>
    <cellStyle name="Currency 2 11" xfId="295" xr:uid="{00000000-0005-0000-0000-00002A010000}"/>
    <cellStyle name="Currency 2 11 2" xfId="296" xr:uid="{00000000-0005-0000-0000-00002B010000}"/>
    <cellStyle name="Currency 2 12" xfId="297" xr:uid="{00000000-0005-0000-0000-00002C010000}"/>
    <cellStyle name="Currency 2 12 2" xfId="298" xr:uid="{00000000-0005-0000-0000-00002D010000}"/>
    <cellStyle name="Currency 2 13" xfId="299" xr:uid="{00000000-0005-0000-0000-00002E010000}"/>
    <cellStyle name="Currency 2 2" xfId="300" xr:uid="{00000000-0005-0000-0000-00002F010000}"/>
    <cellStyle name="Currency 2 2 10" xfId="301" xr:uid="{00000000-0005-0000-0000-000030010000}"/>
    <cellStyle name="Currency 2 2 10 2" xfId="302" xr:uid="{00000000-0005-0000-0000-000031010000}"/>
    <cellStyle name="Currency 2 2 11" xfId="303" xr:uid="{00000000-0005-0000-0000-000032010000}"/>
    <cellStyle name="Currency 2 2 11 2" xfId="304" xr:uid="{00000000-0005-0000-0000-000033010000}"/>
    <cellStyle name="Currency 2 2 12" xfId="305" xr:uid="{00000000-0005-0000-0000-000034010000}"/>
    <cellStyle name="Currency 2 2 2" xfId="306" xr:uid="{00000000-0005-0000-0000-000035010000}"/>
    <cellStyle name="Currency 2 2 2 10" xfId="307" xr:uid="{00000000-0005-0000-0000-000036010000}"/>
    <cellStyle name="Currency 2 2 2 2" xfId="308" xr:uid="{00000000-0005-0000-0000-000037010000}"/>
    <cellStyle name="Currency 2 2 2 2 2" xfId="309" xr:uid="{00000000-0005-0000-0000-000038010000}"/>
    <cellStyle name="Currency 2 2 2 2 2 2" xfId="310" xr:uid="{00000000-0005-0000-0000-000039010000}"/>
    <cellStyle name="Currency 2 2 2 2 2 2 2" xfId="311" xr:uid="{00000000-0005-0000-0000-00003A010000}"/>
    <cellStyle name="Currency 2 2 2 2 2 2 2 2" xfId="312" xr:uid="{00000000-0005-0000-0000-00003B010000}"/>
    <cellStyle name="Currency 2 2 2 2 2 2 2 2 2" xfId="313" xr:uid="{00000000-0005-0000-0000-00003C010000}"/>
    <cellStyle name="Currency 2 2 2 2 2 2 2 2 2 2" xfId="314" xr:uid="{00000000-0005-0000-0000-00003D010000}"/>
    <cellStyle name="Currency 2 2 2 2 2 2 2 2 3" xfId="315" xr:uid="{00000000-0005-0000-0000-00003E010000}"/>
    <cellStyle name="Currency 2 2 2 2 2 2 2 3" xfId="316" xr:uid="{00000000-0005-0000-0000-00003F010000}"/>
    <cellStyle name="Currency 2 2 2 2 2 2 2 3 2" xfId="317" xr:uid="{00000000-0005-0000-0000-000040010000}"/>
    <cellStyle name="Currency 2 2 2 2 2 2 2 4" xfId="318" xr:uid="{00000000-0005-0000-0000-000041010000}"/>
    <cellStyle name="Currency 2 2 2 2 2 2 3" xfId="319" xr:uid="{00000000-0005-0000-0000-000042010000}"/>
    <cellStyle name="Currency 2 2 2 2 2 2 3 2" xfId="320" xr:uid="{00000000-0005-0000-0000-000043010000}"/>
    <cellStyle name="Currency 2 2 2 2 2 2 3 2 2" xfId="321" xr:uid="{00000000-0005-0000-0000-000044010000}"/>
    <cellStyle name="Currency 2 2 2 2 2 2 3 3" xfId="322" xr:uid="{00000000-0005-0000-0000-000045010000}"/>
    <cellStyle name="Currency 2 2 2 2 2 2 4" xfId="323" xr:uid="{00000000-0005-0000-0000-000046010000}"/>
    <cellStyle name="Currency 2 2 2 2 2 2 4 2" xfId="324" xr:uid="{00000000-0005-0000-0000-000047010000}"/>
    <cellStyle name="Currency 2 2 2 2 2 2 5" xfId="325" xr:uid="{00000000-0005-0000-0000-000048010000}"/>
    <cellStyle name="Currency 2 2 2 2 2 3" xfId="326" xr:uid="{00000000-0005-0000-0000-000049010000}"/>
    <cellStyle name="Currency 2 2 2 2 2 3 2" xfId="327" xr:uid="{00000000-0005-0000-0000-00004A010000}"/>
    <cellStyle name="Currency 2 2 2 2 2 3 2 2" xfId="328" xr:uid="{00000000-0005-0000-0000-00004B010000}"/>
    <cellStyle name="Currency 2 2 2 2 2 3 2 2 2" xfId="329" xr:uid="{00000000-0005-0000-0000-00004C010000}"/>
    <cellStyle name="Currency 2 2 2 2 2 3 2 3" xfId="330" xr:uid="{00000000-0005-0000-0000-00004D010000}"/>
    <cellStyle name="Currency 2 2 2 2 2 3 3" xfId="331" xr:uid="{00000000-0005-0000-0000-00004E010000}"/>
    <cellStyle name="Currency 2 2 2 2 2 3 3 2" xfId="332" xr:uid="{00000000-0005-0000-0000-00004F010000}"/>
    <cellStyle name="Currency 2 2 2 2 2 3 4" xfId="333" xr:uid="{00000000-0005-0000-0000-000050010000}"/>
    <cellStyle name="Currency 2 2 2 2 2 4" xfId="334" xr:uid="{00000000-0005-0000-0000-000051010000}"/>
    <cellStyle name="Currency 2 2 2 2 2 4 2" xfId="335" xr:uid="{00000000-0005-0000-0000-000052010000}"/>
    <cellStyle name="Currency 2 2 2 2 2 4 2 2" xfId="336" xr:uid="{00000000-0005-0000-0000-000053010000}"/>
    <cellStyle name="Currency 2 2 2 2 2 4 3" xfId="337" xr:uid="{00000000-0005-0000-0000-000054010000}"/>
    <cellStyle name="Currency 2 2 2 2 2 5" xfId="338" xr:uid="{00000000-0005-0000-0000-000055010000}"/>
    <cellStyle name="Currency 2 2 2 2 2 5 2" xfId="339" xr:uid="{00000000-0005-0000-0000-000056010000}"/>
    <cellStyle name="Currency 2 2 2 2 2 6" xfId="340" xr:uid="{00000000-0005-0000-0000-000057010000}"/>
    <cellStyle name="Currency 2 2 2 2 3" xfId="341" xr:uid="{00000000-0005-0000-0000-000058010000}"/>
    <cellStyle name="Currency 2 2 2 2 3 2" xfId="342" xr:uid="{00000000-0005-0000-0000-000059010000}"/>
    <cellStyle name="Currency 2 2 2 2 3 2 2" xfId="343" xr:uid="{00000000-0005-0000-0000-00005A010000}"/>
    <cellStyle name="Currency 2 2 2 2 3 2 2 2" xfId="344" xr:uid="{00000000-0005-0000-0000-00005B010000}"/>
    <cellStyle name="Currency 2 2 2 2 3 2 2 2 2" xfId="345" xr:uid="{00000000-0005-0000-0000-00005C010000}"/>
    <cellStyle name="Currency 2 2 2 2 3 2 2 3" xfId="346" xr:uid="{00000000-0005-0000-0000-00005D010000}"/>
    <cellStyle name="Currency 2 2 2 2 3 2 3" xfId="347" xr:uid="{00000000-0005-0000-0000-00005E010000}"/>
    <cellStyle name="Currency 2 2 2 2 3 2 3 2" xfId="348" xr:uid="{00000000-0005-0000-0000-00005F010000}"/>
    <cellStyle name="Currency 2 2 2 2 3 2 4" xfId="349" xr:uid="{00000000-0005-0000-0000-000060010000}"/>
    <cellStyle name="Currency 2 2 2 2 3 3" xfId="350" xr:uid="{00000000-0005-0000-0000-000061010000}"/>
    <cellStyle name="Currency 2 2 2 2 3 3 2" xfId="351" xr:uid="{00000000-0005-0000-0000-000062010000}"/>
    <cellStyle name="Currency 2 2 2 2 3 3 2 2" xfId="352" xr:uid="{00000000-0005-0000-0000-000063010000}"/>
    <cellStyle name="Currency 2 2 2 2 3 3 3" xfId="353" xr:uid="{00000000-0005-0000-0000-000064010000}"/>
    <cellStyle name="Currency 2 2 2 2 3 4" xfId="354" xr:uid="{00000000-0005-0000-0000-000065010000}"/>
    <cellStyle name="Currency 2 2 2 2 3 4 2" xfId="355" xr:uid="{00000000-0005-0000-0000-000066010000}"/>
    <cellStyle name="Currency 2 2 2 2 3 5" xfId="356" xr:uid="{00000000-0005-0000-0000-000067010000}"/>
    <cellStyle name="Currency 2 2 2 2 4" xfId="357" xr:uid="{00000000-0005-0000-0000-000068010000}"/>
    <cellStyle name="Currency 2 2 2 2 4 2" xfId="358" xr:uid="{00000000-0005-0000-0000-000069010000}"/>
    <cellStyle name="Currency 2 2 2 2 4 2 2" xfId="359" xr:uid="{00000000-0005-0000-0000-00006A010000}"/>
    <cellStyle name="Currency 2 2 2 2 4 2 2 2" xfId="360" xr:uid="{00000000-0005-0000-0000-00006B010000}"/>
    <cellStyle name="Currency 2 2 2 2 4 2 3" xfId="361" xr:uid="{00000000-0005-0000-0000-00006C010000}"/>
    <cellStyle name="Currency 2 2 2 2 4 3" xfId="362" xr:uid="{00000000-0005-0000-0000-00006D010000}"/>
    <cellStyle name="Currency 2 2 2 2 4 3 2" xfId="363" xr:uid="{00000000-0005-0000-0000-00006E010000}"/>
    <cellStyle name="Currency 2 2 2 2 4 4" xfId="364" xr:uid="{00000000-0005-0000-0000-00006F010000}"/>
    <cellStyle name="Currency 2 2 2 2 5" xfId="365" xr:uid="{00000000-0005-0000-0000-000070010000}"/>
    <cellStyle name="Currency 2 2 2 2 5 2" xfId="366" xr:uid="{00000000-0005-0000-0000-000071010000}"/>
    <cellStyle name="Currency 2 2 2 2 5 2 2" xfId="367" xr:uid="{00000000-0005-0000-0000-000072010000}"/>
    <cellStyle name="Currency 2 2 2 2 5 3" xfId="368" xr:uid="{00000000-0005-0000-0000-000073010000}"/>
    <cellStyle name="Currency 2 2 2 2 6" xfId="369" xr:uid="{00000000-0005-0000-0000-000074010000}"/>
    <cellStyle name="Currency 2 2 2 2 6 2" xfId="370" xr:uid="{00000000-0005-0000-0000-000075010000}"/>
    <cellStyle name="Currency 2 2 2 2 7" xfId="371" xr:uid="{00000000-0005-0000-0000-000076010000}"/>
    <cellStyle name="Currency 2 2 2 3" xfId="372" xr:uid="{00000000-0005-0000-0000-000077010000}"/>
    <cellStyle name="Currency 2 2 2 3 2" xfId="373" xr:uid="{00000000-0005-0000-0000-000078010000}"/>
    <cellStyle name="Currency 2 2 2 3 2 2" xfId="374" xr:uid="{00000000-0005-0000-0000-000079010000}"/>
    <cellStyle name="Currency 2 2 2 3 2 2 2" xfId="375" xr:uid="{00000000-0005-0000-0000-00007A010000}"/>
    <cellStyle name="Currency 2 2 2 3 2 2 2 2" xfId="376" xr:uid="{00000000-0005-0000-0000-00007B010000}"/>
    <cellStyle name="Currency 2 2 2 3 2 2 2 2 2" xfId="377" xr:uid="{00000000-0005-0000-0000-00007C010000}"/>
    <cellStyle name="Currency 2 2 2 3 2 2 2 3" xfId="378" xr:uid="{00000000-0005-0000-0000-00007D010000}"/>
    <cellStyle name="Currency 2 2 2 3 2 2 3" xfId="379" xr:uid="{00000000-0005-0000-0000-00007E010000}"/>
    <cellStyle name="Currency 2 2 2 3 2 2 3 2" xfId="380" xr:uid="{00000000-0005-0000-0000-00007F010000}"/>
    <cellStyle name="Currency 2 2 2 3 2 2 4" xfId="381" xr:uid="{00000000-0005-0000-0000-000080010000}"/>
    <cellStyle name="Currency 2 2 2 3 2 3" xfId="382" xr:uid="{00000000-0005-0000-0000-000081010000}"/>
    <cellStyle name="Currency 2 2 2 3 2 3 2" xfId="383" xr:uid="{00000000-0005-0000-0000-000082010000}"/>
    <cellStyle name="Currency 2 2 2 3 2 3 2 2" xfId="384" xr:uid="{00000000-0005-0000-0000-000083010000}"/>
    <cellStyle name="Currency 2 2 2 3 2 3 3" xfId="385" xr:uid="{00000000-0005-0000-0000-000084010000}"/>
    <cellStyle name="Currency 2 2 2 3 2 4" xfId="386" xr:uid="{00000000-0005-0000-0000-000085010000}"/>
    <cellStyle name="Currency 2 2 2 3 2 4 2" xfId="387" xr:uid="{00000000-0005-0000-0000-000086010000}"/>
    <cellStyle name="Currency 2 2 2 3 2 5" xfId="388" xr:uid="{00000000-0005-0000-0000-000087010000}"/>
    <cellStyle name="Currency 2 2 2 3 3" xfId="389" xr:uid="{00000000-0005-0000-0000-000088010000}"/>
    <cellStyle name="Currency 2 2 2 3 3 2" xfId="390" xr:uid="{00000000-0005-0000-0000-000089010000}"/>
    <cellStyle name="Currency 2 2 2 3 3 2 2" xfId="391" xr:uid="{00000000-0005-0000-0000-00008A010000}"/>
    <cellStyle name="Currency 2 2 2 3 3 2 2 2" xfId="392" xr:uid="{00000000-0005-0000-0000-00008B010000}"/>
    <cellStyle name="Currency 2 2 2 3 3 2 3" xfId="393" xr:uid="{00000000-0005-0000-0000-00008C010000}"/>
    <cellStyle name="Currency 2 2 2 3 3 3" xfId="394" xr:uid="{00000000-0005-0000-0000-00008D010000}"/>
    <cellStyle name="Currency 2 2 2 3 3 3 2" xfId="395" xr:uid="{00000000-0005-0000-0000-00008E010000}"/>
    <cellStyle name="Currency 2 2 2 3 3 4" xfId="396" xr:uid="{00000000-0005-0000-0000-00008F010000}"/>
    <cellStyle name="Currency 2 2 2 3 4" xfId="397" xr:uid="{00000000-0005-0000-0000-000090010000}"/>
    <cellStyle name="Currency 2 2 2 3 4 2" xfId="398" xr:uid="{00000000-0005-0000-0000-000091010000}"/>
    <cellStyle name="Currency 2 2 2 3 4 2 2" xfId="399" xr:uid="{00000000-0005-0000-0000-000092010000}"/>
    <cellStyle name="Currency 2 2 2 3 4 3" xfId="400" xr:uid="{00000000-0005-0000-0000-000093010000}"/>
    <cellStyle name="Currency 2 2 2 3 5" xfId="401" xr:uid="{00000000-0005-0000-0000-000094010000}"/>
    <cellStyle name="Currency 2 2 2 3 5 2" xfId="402" xr:uid="{00000000-0005-0000-0000-000095010000}"/>
    <cellStyle name="Currency 2 2 2 3 6" xfId="403" xr:uid="{00000000-0005-0000-0000-000096010000}"/>
    <cellStyle name="Currency 2 2 2 4" xfId="404" xr:uid="{00000000-0005-0000-0000-000097010000}"/>
    <cellStyle name="Currency 2 2 2 4 2" xfId="405" xr:uid="{00000000-0005-0000-0000-000098010000}"/>
    <cellStyle name="Currency 2 2 2 4 2 2" xfId="406" xr:uid="{00000000-0005-0000-0000-000099010000}"/>
    <cellStyle name="Currency 2 2 2 4 2 2 2" xfId="407" xr:uid="{00000000-0005-0000-0000-00009A010000}"/>
    <cellStyle name="Currency 2 2 2 4 2 2 2 2" xfId="408" xr:uid="{00000000-0005-0000-0000-00009B010000}"/>
    <cellStyle name="Currency 2 2 2 4 2 2 3" xfId="409" xr:uid="{00000000-0005-0000-0000-00009C010000}"/>
    <cellStyle name="Currency 2 2 2 4 2 3" xfId="410" xr:uid="{00000000-0005-0000-0000-00009D010000}"/>
    <cellStyle name="Currency 2 2 2 4 2 3 2" xfId="411" xr:uid="{00000000-0005-0000-0000-00009E010000}"/>
    <cellStyle name="Currency 2 2 2 4 2 4" xfId="412" xr:uid="{00000000-0005-0000-0000-00009F010000}"/>
    <cellStyle name="Currency 2 2 2 4 3" xfId="413" xr:uid="{00000000-0005-0000-0000-0000A0010000}"/>
    <cellStyle name="Currency 2 2 2 4 3 2" xfId="414" xr:uid="{00000000-0005-0000-0000-0000A1010000}"/>
    <cellStyle name="Currency 2 2 2 4 3 2 2" xfId="415" xr:uid="{00000000-0005-0000-0000-0000A2010000}"/>
    <cellStyle name="Currency 2 2 2 4 3 3" xfId="416" xr:uid="{00000000-0005-0000-0000-0000A3010000}"/>
    <cellStyle name="Currency 2 2 2 4 4" xfId="417" xr:uid="{00000000-0005-0000-0000-0000A4010000}"/>
    <cellStyle name="Currency 2 2 2 4 4 2" xfId="418" xr:uid="{00000000-0005-0000-0000-0000A5010000}"/>
    <cellStyle name="Currency 2 2 2 4 5" xfId="419" xr:uid="{00000000-0005-0000-0000-0000A6010000}"/>
    <cellStyle name="Currency 2 2 2 5" xfId="420" xr:uid="{00000000-0005-0000-0000-0000A7010000}"/>
    <cellStyle name="Currency 2 2 2 5 2" xfId="421" xr:uid="{00000000-0005-0000-0000-0000A8010000}"/>
    <cellStyle name="Currency 2 2 2 5 2 2" xfId="422" xr:uid="{00000000-0005-0000-0000-0000A9010000}"/>
    <cellStyle name="Currency 2 2 2 5 2 2 2" xfId="423" xr:uid="{00000000-0005-0000-0000-0000AA010000}"/>
    <cellStyle name="Currency 2 2 2 5 2 3" xfId="424" xr:uid="{00000000-0005-0000-0000-0000AB010000}"/>
    <cellStyle name="Currency 2 2 2 5 3" xfId="425" xr:uid="{00000000-0005-0000-0000-0000AC010000}"/>
    <cellStyle name="Currency 2 2 2 5 3 2" xfId="426" xr:uid="{00000000-0005-0000-0000-0000AD010000}"/>
    <cellStyle name="Currency 2 2 2 5 4" xfId="427" xr:uid="{00000000-0005-0000-0000-0000AE010000}"/>
    <cellStyle name="Currency 2 2 2 6" xfId="428" xr:uid="{00000000-0005-0000-0000-0000AF010000}"/>
    <cellStyle name="Currency 2 2 2 6 2" xfId="429" xr:uid="{00000000-0005-0000-0000-0000B0010000}"/>
    <cellStyle name="Currency 2 2 2 6 2 2" xfId="430" xr:uid="{00000000-0005-0000-0000-0000B1010000}"/>
    <cellStyle name="Currency 2 2 2 6 3" xfId="431" xr:uid="{00000000-0005-0000-0000-0000B2010000}"/>
    <cellStyle name="Currency 2 2 2 7" xfId="432" xr:uid="{00000000-0005-0000-0000-0000B3010000}"/>
    <cellStyle name="Currency 2 2 2 7 2" xfId="433" xr:uid="{00000000-0005-0000-0000-0000B4010000}"/>
    <cellStyle name="Currency 2 2 2 8" xfId="434" xr:uid="{00000000-0005-0000-0000-0000B5010000}"/>
    <cellStyle name="Currency 2 2 2 8 2" xfId="435" xr:uid="{00000000-0005-0000-0000-0000B6010000}"/>
    <cellStyle name="Currency 2 2 2 9" xfId="436" xr:uid="{00000000-0005-0000-0000-0000B7010000}"/>
    <cellStyle name="Currency 2 2 2 9 2" xfId="437" xr:uid="{00000000-0005-0000-0000-0000B8010000}"/>
    <cellStyle name="Currency 2 2 3" xfId="438" xr:uid="{00000000-0005-0000-0000-0000B9010000}"/>
    <cellStyle name="Currency 2 2 3 10" xfId="439" xr:uid="{00000000-0005-0000-0000-0000BA010000}"/>
    <cellStyle name="Currency 2 2 3 2" xfId="440" xr:uid="{00000000-0005-0000-0000-0000BB010000}"/>
    <cellStyle name="Currency 2 2 3 2 2" xfId="441" xr:uid="{00000000-0005-0000-0000-0000BC010000}"/>
    <cellStyle name="Currency 2 2 3 2 2 2" xfId="442" xr:uid="{00000000-0005-0000-0000-0000BD010000}"/>
    <cellStyle name="Currency 2 2 3 2 2 2 2" xfId="443" xr:uid="{00000000-0005-0000-0000-0000BE010000}"/>
    <cellStyle name="Currency 2 2 3 2 2 2 2 2" xfId="444" xr:uid="{00000000-0005-0000-0000-0000BF010000}"/>
    <cellStyle name="Currency 2 2 3 2 2 2 2 2 2" xfId="445" xr:uid="{00000000-0005-0000-0000-0000C0010000}"/>
    <cellStyle name="Currency 2 2 3 2 2 2 2 2 2 2" xfId="446" xr:uid="{00000000-0005-0000-0000-0000C1010000}"/>
    <cellStyle name="Currency 2 2 3 2 2 2 2 2 3" xfId="447" xr:uid="{00000000-0005-0000-0000-0000C2010000}"/>
    <cellStyle name="Currency 2 2 3 2 2 2 2 3" xfId="448" xr:uid="{00000000-0005-0000-0000-0000C3010000}"/>
    <cellStyle name="Currency 2 2 3 2 2 2 2 3 2" xfId="449" xr:uid="{00000000-0005-0000-0000-0000C4010000}"/>
    <cellStyle name="Currency 2 2 3 2 2 2 2 4" xfId="450" xr:uid="{00000000-0005-0000-0000-0000C5010000}"/>
    <cellStyle name="Currency 2 2 3 2 2 2 3" xfId="451" xr:uid="{00000000-0005-0000-0000-0000C6010000}"/>
    <cellStyle name="Currency 2 2 3 2 2 2 3 2" xfId="452" xr:uid="{00000000-0005-0000-0000-0000C7010000}"/>
    <cellStyle name="Currency 2 2 3 2 2 2 3 2 2" xfId="453" xr:uid="{00000000-0005-0000-0000-0000C8010000}"/>
    <cellStyle name="Currency 2 2 3 2 2 2 3 3" xfId="454" xr:uid="{00000000-0005-0000-0000-0000C9010000}"/>
    <cellStyle name="Currency 2 2 3 2 2 2 4" xfId="455" xr:uid="{00000000-0005-0000-0000-0000CA010000}"/>
    <cellStyle name="Currency 2 2 3 2 2 2 4 2" xfId="456" xr:uid="{00000000-0005-0000-0000-0000CB010000}"/>
    <cellStyle name="Currency 2 2 3 2 2 2 5" xfId="457" xr:uid="{00000000-0005-0000-0000-0000CC010000}"/>
    <cellStyle name="Currency 2 2 3 2 2 3" xfId="458" xr:uid="{00000000-0005-0000-0000-0000CD010000}"/>
    <cellStyle name="Currency 2 2 3 2 2 3 2" xfId="459" xr:uid="{00000000-0005-0000-0000-0000CE010000}"/>
    <cellStyle name="Currency 2 2 3 2 2 3 2 2" xfId="460" xr:uid="{00000000-0005-0000-0000-0000CF010000}"/>
    <cellStyle name="Currency 2 2 3 2 2 3 2 2 2" xfId="461" xr:uid="{00000000-0005-0000-0000-0000D0010000}"/>
    <cellStyle name="Currency 2 2 3 2 2 3 2 3" xfId="462" xr:uid="{00000000-0005-0000-0000-0000D1010000}"/>
    <cellStyle name="Currency 2 2 3 2 2 3 3" xfId="463" xr:uid="{00000000-0005-0000-0000-0000D2010000}"/>
    <cellStyle name="Currency 2 2 3 2 2 3 3 2" xfId="464" xr:uid="{00000000-0005-0000-0000-0000D3010000}"/>
    <cellStyle name="Currency 2 2 3 2 2 3 4" xfId="465" xr:uid="{00000000-0005-0000-0000-0000D4010000}"/>
    <cellStyle name="Currency 2 2 3 2 2 4" xfId="466" xr:uid="{00000000-0005-0000-0000-0000D5010000}"/>
    <cellStyle name="Currency 2 2 3 2 2 4 2" xfId="467" xr:uid="{00000000-0005-0000-0000-0000D6010000}"/>
    <cellStyle name="Currency 2 2 3 2 2 4 2 2" xfId="468" xr:uid="{00000000-0005-0000-0000-0000D7010000}"/>
    <cellStyle name="Currency 2 2 3 2 2 4 3" xfId="469" xr:uid="{00000000-0005-0000-0000-0000D8010000}"/>
    <cellStyle name="Currency 2 2 3 2 2 5" xfId="470" xr:uid="{00000000-0005-0000-0000-0000D9010000}"/>
    <cellStyle name="Currency 2 2 3 2 2 5 2" xfId="471" xr:uid="{00000000-0005-0000-0000-0000DA010000}"/>
    <cellStyle name="Currency 2 2 3 2 2 6" xfId="472" xr:uid="{00000000-0005-0000-0000-0000DB010000}"/>
    <cellStyle name="Currency 2 2 3 2 3" xfId="473" xr:uid="{00000000-0005-0000-0000-0000DC010000}"/>
    <cellStyle name="Currency 2 2 3 2 3 2" xfId="474" xr:uid="{00000000-0005-0000-0000-0000DD010000}"/>
    <cellStyle name="Currency 2 2 3 2 3 2 2" xfId="475" xr:uid="{00000000-0005-0000-0000-0000DE010000}"/>
    <cellStyle name="Currency 2 2 3 2 3 2 2 2" xfId="476" xr:uid="{00000000-0005-0000-0000-0000DF010000}"/>
    <cellStyle name="Currency 2 2 3 2 3 2 2 2 2" xfId="477" xr:uid="{00000000-0005-0000-0000-0000E0010000}"/>
    <cellStyle name="Currency 2 2 3 2 3 2 2 3" xfId="478" xr:uid="{00000000-0005-0000-0000-0000E1010000}"/>
    <cellStyle name="Currency 2 2 3 2 3 2 3" xfId="479" xr:uid="{00000000-0005-0000-0000-0000E2010000}"/>
    <cellStyle name="Currency 2 2 3 2 3 2 3 2" xfId="480" xr:uid="{00000000-0005-0000-0000-0000E3010000}"/>
    <cellStyle name="Currency 2 2 3 2 3 2 4" xfId="481" xr:uid="{00000000-0005-0000-0000-0000E4010000}"/>
    <cellStyle name="Currency 2 2 3 2 3 3" xfId="482" xr:uid="{00000000-0005-0000-0000-0000E5010000}"/>
    <cellStyle name="Currency 2 2 3 2 3 3 2" xfId="483" xr:uid="{00000000-0005-0000-0000-0000E6010000}"/>
    <cellStyle name="Currency 2 2 3 2 3 3 2 2" xfId="484" xr:uid="{00000000-0005-0000-0000-0000E7010000}"/>
    <cellStyle name="Currency 2 2 3 2 3 3 3" xfId="485" xr:uid="{00000000-0005-0000-0000-0000E8010000}"/>
    <cellStyle name="Currency 2 2 3 2 3 4" xfId="486" xr:uid="{00000000-0005-0000-0000-0000E9010000}"/>
    <cellStyle name="Currency 2 2 3 2 3 4 2" xfId="487" xr:uid="{00000000-0005-0000-0000-0000EA010000}"/>
    <cellStyle name="Currency 2 2 3 2 3 5" xfId="488" xr:uid="{00000000-0005-0000-0000-0000EB010000}"/>
    <cellStyle name="Currency 2 2 3 2 4" xfId="489" xr:uid="{00000000-0005-0000-0000-0000EC010000}"/>
    <cellStyle name="Currency 2 2 3 2 4 2" xfId="490" xr:uid="{00000000-0005-0000-0000-0000ED010000}"/>
    <cellStyle name="Currency 2 2 3 2 4 2 2" xfId="491" xr:uid="{00000000-0005-0000-0000-0000EE010000}"/>
    <cellStyle name="Currency 2 2 3 2 4 2 2 2" xfId="492" xr:uid="{00000000-0005-0000-0000-0000EF010000}"/>
    <cellStyle name="Currency 2 2 3 2 4 2 3" xfId="493" xr:uid="{00000000-0005-0000-0000-0000F0010000}"/>
    <cellStyle name="Currency 2 2 3 2 4 3" xfId="494" xr:uid="{00000000-0005-0000-0000-0000F1010000}"/>
    <cellStyle name="Currency 2 2 3 2 4 3 2" xfId="495" xr:uid="{00000000-0005-0000-0000-0000F2010000}"/>
    <cellStyle name="Currency 2 2 3 2 4 4" xfId="496" xr:uid="{00000000-0005-0000-0000-0000F3010000}"/>
    <cellStyle name="Currency 2 2 3 2 5" xfId="497" xr:uid="{00000000-0005-0000-0000-0000F4010000}"/>
    <cellStyle name="Currency 2 2 3 2 5 2" xfId="498" xr:uid="{00000000-0005-0000-0000-0000F5010000}"/>
    <cellStyle name="Currency 2 2 3 2 5 2 2" xfId="499" xr:uid="{00000000-0005-0000-0000-0000F6010000}"/>
    <cellStyle name="Currency 2 2 3 2 5 3" xfId="500" xr:uid="{00000000-0005-0000-0000-0000F7010000}"/>
    <cellStyle name="Currency 2 2 3 2 6" xfId="501" xr:uid="{00000000-0005-0000-0000-0000F8010000}"/>
    <cellStyle name="Currency 2 2 3 2 6 2" xfId="502" xr:uid="{00000000-0005-0000-0000-0000F9010000}"/>
    <cellStyle name="Currency 2 2 3 2 7" xfId="503" xr:uid="{00000000-0005-0000-0000-0000FA010000}"/>
    <cellStyle name="Currency 2 2 3 3" xfId="504" xr:uid="{00000000-0005-0000-0000-0000FB010000}"/>
    <cellStyle name="Currency 2 2 3 3 2" xfId="505" xr:uid="{00000000-0005-0000-0000-0000FC010000}"/>
    <cellStyle name="Currency 2 2 3 3 2 2" xfId="506" xr:uid="{00000000-0005-0000-0000-0000FD010000}"/>
    <cellStyle name="Currency 2 2 3 3 2 2 2" xfId="507" xr:uid="{00000000-0005-0000-0000-0000FE010000}"/>
    <cellStyle name="Currency 2 2 3 3 2 2 2 2" xfId="508" xr:uid="{00000000-0005-0000-0000-0000FF010000}"/>
    <cellStyle name="Currency 2 2 3 3 2 2 2 2 2" xfId="509" xr:uid="{00000000-0005-0000-0000-000000020000}"/>
    <cellStyle name="Currency 2 2 3 3 2 2 2 3" xfId="510" xr:uid="{00000000-0005-0000-0000-000001020000}"/>
    <cellStyle name="Currency 2 2 3 3 2 2 3" xfId="511" xr:uid="{00000000-0005-0000-0000-000002020000}"/>
    <cellStyle name="Currency 2 2 3 3 2 2 3 2" xfId="512" xr:uid="{00000000-0005-0000-0000-000003020000}"/>
    <cellStyle name="Currency 2 2 3 3 2 2 4" xfId="513" xr:uid="{00000000-0005-0000-0000-000004020000}"/>
    <cellStyle name="Currency 2 2 3 3 2 3" xfId="514" xr:uid="{00000000-0005-0000-0000-000005020000}"/>
    <cellStyle name="Currency 2 2 3 3 2 3 2" xfId="515" xr:uid="{00000000-0005-0000-0000-000006020000}"/>
    <cellStyle name="Currency 2 2 3 3 2 3 2 2" xfId="516" xr:uid="{00000000-0005-0000-0000-000007020000}"/>
    <cellStyle name="Currency 2 2 3 3 2 3 3" xfId="517" xr:uid="{00000000-0005-0000-0000-000008020000}"/>
    <cellStyle name="Currency 2 2 3 3 2 4" xfId="518" xr:uid="{00000000-0005-0000-0000-000009020000}"/>
    <cellStyle name="Currency 2 2 3 3 2 4 2" xfId="519" xr:uid="{00000000-0005-0000-0000-00000A020000}"/>
    <cellStyle name="Currency 2 2 3 3 2 5" xfId="520" xr:uid="{00000000-0005-0000-0000-00000B020000}"/>
    <cellStyle name="Currency 2 2 3 3 3" xfId="521" xr:uid="{00000000-0005-0000-0000-00000C020000}"/>
    <cellStyle name="Currency 2 2 3 3 3 2" xfId="522" xr:uid="{00000000-0005-0000-0000-00000D020000}"/>
    <cellStyle name="Currency 2 2 3 3 3 2 2" xfId="523" xr:uid="{00000000-0005-0000-0000-00000E020000}"/>
    <cellStyle name="Currency 2 2 3 3 3 2 2 2" xfId="524" xr:uid="{00000000-0005-0000-0000-00000F020000}"/>
    <cellStyle name="Currency 2 2 3 3 3 2 3" xfId="525" xr:uid="{00000000-0005-0000-0000-000010020000}"/>
    <cellStyle name="Currency 2 2 3 3 3 3" xfId="526" xr:uid="{00000000-0005-0000-0000-000011020000}"/>
    <cellStyle name="Currency 2 2 3 3 3 3 2" xfId="527" xr:uid="{00000000-0005-0000-0000-000012020000}"/>
    <cellStyle name="Currency 2 2 3 3 3 4" xfId="528" xr:uid="{00000000-0005-0000-0000-000013020000}"/>
    <cellStyle name="Currency 2 2 3 3 4" xfId="529" xr:uid="{00000000-0005-0000-0000-000014020000}"/>
    <cellStyle name="Currency 2 2 3 3 4 2" xfId="530" xr:uid="{00000000-0005-0000-0000-000015020000}"/>
    <cellStyle name="Currency 2 2 3 3 4 2 2" xfId="531" xr:uid="{00000000-0005-0000-0000-000016020000}"/>
    <cellStyle name="Currency 2 2 3 3 4 3" xfId="532" xr:uid="{00000000-0005-0000-0000-000017020000}"/>
    <cellStyle name="Currency 2 2 3 3 5" xfId="533" xr:uid="{00000000-0005-0000-0000-000018020000}"/>
    <cellStyle name="Currency 2 2 3 3 5 2" xfId="534" xr:uid="{00000000-0005-0000-0000-000019020000}"/>
    <cellStyle name="Currency 2 2 3 3 6" xfId="535" xr:uid="{00000000-0005-0000-0000-00001A020000}"/>
    <cellStyle name="Currency 2 2 3 4" xfId="536" xr:uid="{00000000-0005-0000-0000-00001B020000}"/>
    <cellStyle name="Currency 2 2 3 4 2" xfId="537" xr:uid="{00000000-0005-0000-0000-00001C020000}"/>
    <cellStyle name="Currency 2 2 3 4 2 2" xfId="538" xr:uid="{00000000-0005-0000-0000-00001D020000}"/>
    <cellStyle name="Currency 2 2 3 4 2 2 2" xfId="539" xr:uid="{00000000-0005-0000-0000-00001E020000}"/>
    <cellStyle name="Currency 2 2 3 4 2 2 2 2" xfId="540" xr:uid="{00000000-0005-0000-0000-00001F020000}"/>
    <cellStyle name="Currency 2 2 3 4 2 2 3" xfId="541" xr:uid="{00000000-0005-0000-0000-000020020000}"/>
    <cellStyle name="Currency 2 2 3 4 2 3" xfId="542" xr:uid="{00000000-0005-0000-0000-000021020000}"/>
    <cellStyle name="Currency 2 2 3 4 2 3 2" xfId="543" xr:uid="{00000000-0005-0000-0000-000022020000}"/>
    <cellStyle name="Currency 2 2 3 4 2 4" xfId="544" xr:uid="{00000000-0005-0000-0000-000023020000}"/>
    <cellStyle name="Currency 2 2 3 4 3" xfId="545" xr:uid="{00000000-0005-0000-0000-000024020000}"/>
    <cellStyle name="Currency 2 2 3 4 3 2" xfId="546" xr:uid="{00000000-0005-0000-0000-000025020000}"/>
    <cellStyle name="Currency 2 2 3 4 3 2 2" xfId="547" xr:uid="{00000000-0005-0000-0000-000026020000}"/>
    <cellStyle name="Currency 2 2 3 4 3 3" xfId="548" xr:uid="{00000000-0005-0000-0000-000027020000}"/>
    <cellStyle name="Currency 2 2 3 4 4" xfId="549" xr:uid="{00000000-0005-0000-0000-000028020000}"/>
    <cellStyle name="Currency 2 2 3 4 4 2" xfId="550" xr:uid="{00000000-0005-0000-0000-000029020000}"/>
    <cellStyle name="Currency 2 2 3 4 5" xfId="551" xr:uid="{00000000-0005-0000-0000-00002A020000}"/>
    <cellStyle name="Currency 2 2 3 5" xfId="552" xr:uid="{00000000-0005-0000-0000-00002B020000}"/>
    <cellStyle name="Currency 2 2 3 5 2" xfId="553" xr:uid="{00000000-0005-0000-0000-00002C020000}"/>
    <cellStyle name="Currency 2 2 3 5 2 2" xfId="554" xr:uid="{00000000-0005-0000-0000-00002D020000}"/>
    <cellStyle name="Currency 2 2 3 5 2 2 2" xfId="555" xr:uid="{00000000-0005-0000-0000-00002E020000}"/>
    <cellStyle name="Currency 2 2 3 5 2 3" xfId="556" xr:uid="{00000000-0005-0000-0000-00002F020000}"/>
    <cellStyle name="Currency 2 2 3 5 3" xfId="557" xr:uid="{00000000-0005-0000-0000-000030020000}"/>
    <cellStyle name="Currency 2 2 3 5 3 2" xfId="558" xr:uid="{00000000-0005-0000-0000-000031020000}"/>
    <cellStyle name="Currency 2 2 3 5 4" xfId="559" xr:uid="{00000000-0005-0000-0000-000032020000}"/>
    <cellStyle name="Currency 2 2 3 6" xfId="560" xr:uid="{00000000-0005-0000-0000-000033020000}"/>
    <cellStyle name="Currency 2 2 3 6 2" xfId="561" xr:uid="{00000000-0005-0000-0000-000034020000}"/>
    <cellStyle name="Currency 2 2 3 6 2 2" xfId="562" xr:uid="{00000000-0005-0000-0000-000035020000}"/>
    <cellStyle name="Currency 2 2 3 6 3" xfId="563" xr:uid="{00000000-0005-0000-0000-000036020000}"/>
    <cellStyle name="Currency 2 2 3 7" xfId="564" xr:uid="{00000000-0005-0000-0000-000037020000}"/>
    <cellStyle name="Currency 2 2 3 7 2" xfId="565" xr:uid="{00000000-0005-0000-0000-000038020000}"/>
    <cellStyle name="Currency 2 2 3 8" xfId="566" xr:uid="{00000000-0005-0000-0000-000039020000}"/>
    <cellStyle name="Currency 2 2 3 8 2" xfId="567" xr:uid="{00000000-0005-0000-0000-00003A020000}"/>
    <cellStyle name="Currency 2 2 3 9" xfId="568" xr:uid="{00000000-0005-0000-0000-00003B020000}"/>
    <cellStyle name="Currency 2 2 3 9 2" xfId="569" xr:uid="{00000000-0005-0000-0000-00003C020000}"/>
    <cellStyle name="Currency 2 2 4" xfId="570" xr:uid="{00000000-0005-0000-0000-00003D020000}"/>
    <cellStyle name="Currency 2 2 4 2" xfId="571" xr:uid="{00000000-0005-0000-0000-00003E020000}"/>
    <cellStyle name="Currency 2 2 4 2 2" xfId="572" xr:uid="{00000000-0005-0000-0000-00003F020000}"/>
    <cellStyle name="Currency 2 2 4 2 2 2" xfId="573" xr:uid="{00000000-0005-0000-0000-000040020000}"/>
    <cellStyle name="Currency 2 2 4 2 2 2 2" xfId="574" xr:uid="{00000000-0005-0000-0000-000041020000}"/>
    <cellStyle name="Currency 2 2 4 2 2 2 2 2" xfId="575" xr:uid="{00000000-0005-0000-0000-000042020000}"/>
    <cellStyle name="Currency 2 2 4 2 2 2 2 2 2" xfId="576" xr:uid="{00000000-0005-0000-0000-000043020000}"/>
    <cellStyle name="Currency 2 2 4 2 2 2 2 3" xfId="577" xr:uid="{00000000-0005-0000-0000-000044020000}"/>
    <cellStyle name="Currency 2 2 4 2 2 2 3" xfId="578" xr:uid="{00000000-0005-0000-0000-000045020000}"/>
    <cellStyle name="Currency 2 2 4 2 2 2 3 2" xfId="579" xr:uid="{00000000-0005-0000-0000-000046020000}"/>
    <cellStyle name="Currency 2 2 4 2 2 2 4" xfId="580" xr:uid="{00000000-0005-0000-0000-000047020000}"/>
    <cellStyle name="Currency 2 2 4 2 2 3" xfId="581" xr:uid="{00000000-0005-0000-0000-000048020000}"/>
    <cellStyle name="Currency 2 2 4 2 2 3 2" xfId="582" xr:uid="{00000000-0005-0000-0000-000049020000}"/>
    <cellStyle name="Currency 2 2 4 2 2 3 2 2" xfId="583" xr:uid="{00000000-0005-0000-0000-00004A020000}"/>
    <cellStyle name="Currency 2 2 4 2 2 3 3" xfId="584" xr:uid="{00000000-0005-0000-0000-00004B020000}"/>
    <cellStyle name="Currency 2 2 4 2 2 4" xfId="585" xr:uid="{00000000-0005-0000-0000-00004C020000}"/>
    <cellStyle name="Currency 2 2 4 2 2 4 2" xfId="586" xr:uid="{00000000-0005-0000-0000-00004D020000}"/>
    <cellStyle name="Currency 2 2 4 2 2 5" xfId="587" xr:uid="{00000000-0005-0000-0000-00004E020000}"/>
    <cellStyle name="Currency 2 2 4 2 3" xfId="588" xr:uid="{00000000-0005-0000-0000-00004F020000}"/>
    <cellStyle name="Currency 2 2 4 2 3 2" xfId="589" xr:uid="{00000000-0005-0000-0000-000050020000}"/>
    <cellStyle name="Currency 2 2 4 2 3 2 2" xfId="590" xr:uid="{00000000-0005-0000-0000-000051020000}"/>
    <cellStyle name="Currency 2 2 4 2 3 2 2 2" xfId="591" xr:uid="{00000000-0005-0000-0000-000052020000}"/>
    <cellStyle name="Currency 2 2 4 2 3 2 3" xfId="592" xr:uid="{00000000-0005-0000-0000-000053020000}"/>
    <cellStyle name="Currency 2 2 4 2 3 3" xfId="593" xr:uid="{00000000-0005-0000-0000-000054020000}"/>
    <cellStyle name="Currency 2 2 4 2 3 3 2" xfId="594" xr:uid="{00000000-0005-0000-0000-000055020000}"/>
    <cellStyle name="Currency 2 2 4 2 3 4" xfId="595" xr:uid="{00000000-0005-0000-0000-000056020000}"/>
    <cellStyle name="Currency 2 2 4 2 4" xfId="596" xr:uid="{00000000-0005-0000-0000-000057020000}"/>
    <cellStyle name="Currency 2 2 4 2 4 2" xfId="597" xr:uid="{00000000-0005-0000-0000-000058020000}"/>
    <cellStyle name="Currency 2 2 4 2 4 2 2" xfId="598" xr:uid="{00000000-0005-0000-0000-000059020000}"/>
    <cellStyle name="Currency 2 2 4 2 4 3" xfId="599" xr:uid="{00000000-0005-0000-0000-00005A020000}"/>
    <cellStyle name="Currency 2 2 4 2 5" xfId="600" xr:uid="{00000000-0005-0000-0000-00005B020000}"/>
    <cellStyle name="Currency 2 2 4 2 5 2" xfId="601" xr:uid="{00000000-0005-0000-0000-00005C020000}"/>
    <cellStyle name="Currency 2 2 4 2 6" xfId="602" xr:uid="{00000000-0005-0000-0000-00005D020000}"/>
    <cellStyle name="Currency 2 2 4 3" xfId="603" xr:uid="{00000000-0005-0000-0000-00005E020000}"/>
    <cellStyle name="Currency 2 2 4 3 2" xfId="604" xr:uid="{00000000-0005-0000-0000-00005F020000}"/>
    <cellStyle name="Currency 2 2 4 3 2 2" xfId="605" xr:uid="{00000000-0005-0000-0000-000060020000}"/>
    <cellStyle name="Currency 2 2 4 3 2 2 2" xfId="606" xr:uid="{00000000-0005-0000-0000-000061020000}"/>
    <cellStyle name="Currency 2 2 4 3 2 2 2 2" xfId="607" xr:uid="{00000000-0005-0000-0000-000062020000}"/>
    <cellStyle name="Currency 2 2 4 3 2 2 3" xfId="608" xr:uid="{00000000-0005-0000-0000-000063020000}"/>
    <cellStyle name="Currency 2 2 4 3 2 3" xfId="609" xr:uid="{00000000-0005-0000-0000-000064020000}"/>
    <cellStyle name="Currency 2 2 4 3 2 3 2" xfId="610" xr:uid="{00000000-0005-0000-0000-000065020000}"/>
    <cellStyle name="Currency 2 2 4 3 2 4" xfId="611" xr:uid="{00000000-0005-0000-0000-000066020000}"/>
    <cellStyle name="Currency 2 2 4 3 3" xfId="612" xr:uid="{00000000-0005-0000-0000-000067020000}"/>
    <cellStyle name="Currency 2 2 4 3 3 2" xfId="613" xr:uid="{00000000-0005-0000-0000-000068020000}"/>
    <cellStyle name="Currency 2 2 4 3 3 2 2" xfId="614" xr:uid="{00000000-0005-0000-0000-000069020000}"/>
    <cellStyle name="Currency 2 2 4 3 3 3" xfId="615" xr:uid="{00000000-0005-0000-0000-00006A020000}"/>
    <cellStyle name="Currency 2 2 4 3 4" xfId="616" xr:uid="{00000000-0005-0000-0000-00006B020000}"/>
    <cellStyle name="Currency 2 2 4 3 4 2" xfId="617" xr:uid="{00000000-0005-0000-0000-00006C020000}"/>
    <cellStyle name="Currency 2 2 4 3 5" xfId="618" xr:uid="{00000000-0005-0000-0000-00006D020000}"/>
    <cellStyle name="Currency 2 2 4 4" xfId="619" xr:uid="{00000000-0005-0000-0000-00006E020000}"/>
    <cellStyle name="Currency 2 2 4 4 2" xfId="620" xr:uid="{00000000-0005-0000-0000-00006F020000}"/>
    <cellStyle name="Currency 2 2 4 4 2 2" xfId="621" xr:uid="{00000000-0005-0000-0000-000070020000}"/>
    <cellStyle name="Currency 2 2 4 4 2 2 2" xfId="622" xr:uid="{00000000-0005-0000-0000-000071020000}"/>
    <cellStyle name="Currency 2 2 4 4 2 3" xfId="623" xr:uid="{00000000-0005-0000-0000-000072020000}"/>
    <cellStyle name="Currency 2 2 4 4 3" xfId="624" xr:uid="{00000000-0005-0000-0000-000073020000}"/>
    <cellStyle name="Currency 2 2 4 4 3 2" xfId="625" xr:uid="{00000000-0005-0000-0000-000074020000}"/>
    <cellStyle name="Currency 2 2 4 4 4" xfId="626" xr:uid="{00000000-0005-0000-0000-000075020000}"/>
    <cellStyle name="Currency 2 2 4 5" xfId="627" xr:uid="{00000000-0005-0000-0000-000076020000}"/>
    <cellStyle name="Currency 2 2 4 5 2" xfId="628" xr:uid="{00000000-0005-0000-0000-000077020000}"/>
    <cellStyle name="Currency 2 2 4 5 2 2" xfId="629" xr:uid="{00000000-0005-0000-0000-000078020000}"/>
    <cellStyle name="Currency 2 2 4 5 3" xfId="630" xr:uid="{00000000-0005-0000-0000-000079020000}"/>
    <cellStyle name="Currency 2 2 4 6" xfId="631" xr:uid="{00000000-0005-0000-0000-00007A020000}"/>
    <cellStyle name="Currency 2 2 4 6 2" xfId="632" xr:uid="{00000000-0005-0000-0000-00007B020000}"/>
    <cellStyle name="Currency 2 2 4 7" xfId="633" xr:uid="{00000000-0005-0000-0000-00007C020000}"/>
    <cellStyle name="Currency 2 2 5" xfId="634" xr:uid="{00000000-0005-0000-0000-00007D020000}"/>
    <cellStyle name="Currency 2 2 5 2" xfId="635" xr:uid="{00000000-0005-0000-0000-00007E020000}"/>
    <cellStyle name="Currency 2 2 5 2 2" xfId="636" xr:uid="{00000000-0005-0000-0000-00007F020000}"/>
    <cellStyle name="Currency 2 2 5 2 2 2" xfId="637" xr:uid="{00000000-0005-0000-0000-000080020000}"/>
    <cellStyle name="Currency 2 2 5 2 2 2 2" xfId="638" xr:uid="{00000000-0005-0000-0000-000081020000}"/>
    <cellStyle name="Currency 2 2 5 2 2 2 2 2" xfId="639" xr:uid="{00000000-0005-0000-0000-000082020000}"/>
    <cellStyle name="Currency 2 2 5 2 2 2 3" xfId="640" xr:uid="{00000000-0005-0000-0000-000083020000}"/>
    <cellStyle name="Currency 2 2 5 2 2 3" xfId="641" xr:uid="{00000000-0005-0000-0000-000084020000}"/>
    <cellStyle name="Currency 2 2 5 2 2 3 2" xfId="642" xr:uid="{00000000-0005-0000-0000-000085020000}"/>
    <cellStyle name="Currency 2 2 5 2 2 4" xfId="643" xr:uid="{00000000-0005-0000-0000-000086020000}"/>
    <cellStyle name="Currency 2 2 5 2 3" xfId="644" xr:uid="{00000000-0005-0000-0000-000087020000}"/>
    <cellStyle name="Currency 2 2 5 2 3 2" xfId="645" xr:uid="{00000000-0005-0000-0000-000088020000}"/>
    <cellStyle name="Currency 2 2 5 2 3 2 2" xfId="646" xr:uid="{00000000-0005-0000-0000-000089020000}"/>
    <cellStyle name="Currency 2 2 5 2 3 3" xfId="647" xr:uid="{00000000-0005-0000-0000-00008A020000}"/>
    <cellStyle name="Currency 2 2 5 2 4" xfId="648" xr:uid="{00000000-0005-0000-0000-00008B020000}"/>
    <cellStyle name="Currency 2 2 5 2 4 2" xfId="649" xr:uid="{00000000-0005-0000-0000-00008C020000}"/>
    <cellStyle name="Currency 2 2 5 2 5" xfId="650" xr:uid="{00000000-0005-0000-0000-00008D020000}"/>
    <cellStyle name="Currency 2 2 5 3" xfId="651" xr:uid="{00000000-0005-0000-0000-00008E020000}"/>
    <cellStyle name="Currency 2 2 5 3 2" xfId="652" xr:uid="{00000000-0005-0000-0000-00008F020000}"/>
    <cellStyle name="Currency 2 2 5 3 2 2" xfId="653" xr:uid="{00000000-0005-0000-0000-000090020000}"/>
    <cellStyle name="Currency 2 2 5 3 2 2 2" xfId="654" xr:uid="{00000000-0005-0000-0000-000091020000}"/>
    <cellStyle name="Currency 2 2 5 3 2 3" xfId="655" xr:uid="{00000000-0005-0000-0000-000092020000}"/>
    <cellStyle name="Currency 2 2 5 3 3" xfId="656" xr:uid="{00000000-0005-0000-0000-000093020000}"/>
    <cellStyle name="Currency 2 2 5 3 3 2" xfId="657" xr:uid="{00000000-0005-0000-0000-000094020000}"/>
    <cellStyle name="Currency 2 2 5 3 4" xfId="658" xr:uid="{00000000-0005-0000-0000-000095020000}"/>
    <cellStyle name="Currency 2 2 5 4" xfId="659" xr:uid="{00000000-0005-0000-0000-000096020000}"/>
    <cellStyle name="Currency 2 2 5 4 2" xfId="660" xr:uid="{00000000-0005-0000-0000-000097020000}"/>
    <cellStyle name="Currency 2 2 5 4 2 2" xfId="661" xr:uid="{00000000-0005-0000-0000-000098020000}"/>
    <cellStyle name="Currency 2 2 5 4 3" xfId="662" xr:uid="{00000000-0005-0000-0000-000099020000}"/>
    <cellStyle name="Currency 2 2 5 5" xfId="663" xr:uid="{00000000-0005-0000-0000-00009A020000}"/>
    <cellStyle name="Currency 2 2 5 5 2" xfId="664" xr:uid="{00000000-0005-0000-0000-00009B020000}"/>
    <cellStyle name="Currency 2 2 5 6" xfId="665" xr:uid="{00000000-0005-0000-0000-00009C020000}"/>
    <cellStyle name="Currency 2 2 6" xfId="666" xr:uid="{00000000-0005-0000-0000-00009D020000}"/>
    <cellStyle name="Currency 2 2 6 2" xfId="667" xr:uid="{00000000-0005-0000-0000-00009E020000}"/>
    <cellStyle name="Currency 2 2 6 2 2" xfId="668" xr:uid="{00000000-0005-0000-0000-00009F020000}"/>
    <cellStyle name="Currency 2 2 6 2 2 2" xfId="669" xr:uid="{00000000-0005-0000-0000-0000A0020000}"/>
    <cellStyle name="Currency 2 2 6 2 2 2 2" xfId="670" xr:uid="{00000000-0005-0000-0000-0000A1020000}"/>
    <cellStyle name="Currency 2 2 6 2 2 3" xfId="671" xr:uid="{00000000-0005-0000-0000-0000A2020000}"/>
    <cellStyle name="Currency 2 2 6 2 3" xfId="672" xr:uid="{00000000-0005-0000-0000-0000A3020000}"/>
    <cellStyle name="Currency 2 2 6 2 3 2" xfId="673" xr:uid="{00000000-0005-0000-0000-0000A4020000}"/>
    <cellStyle name="Currency 2 2 6 2 4" xfId="674" xr:uid="{00000000-0005-0000-0000-0000A5020000}"/>
    <cellStyle name="Currency 2 2 6 3" xfId="675" xr:uid="{00000000-0005-0000-0000-0000A6020000}"/>
    <cellStyle name="Currency 2 2 6 3 2" xfId="676" xr:uid="{00000000-0005-0000-0000-0000A7020000}"/>
    <cellStyle name="Currency 2 2 6 3 2 2" xfId="677" xr:uid="{00000000-0005-0000-0000-0000A8020000}"/>
    <cellStyle name="Currency 2 2 6 3 3" xfId="678" xr:uid="{00000000-0005-0000-0000-0000A9020000}"/>
    <cellStyle name="Currency 2 2 6 4" xfId="679" xr:uid="{00000000-0005-0000-0000-0000AA020000}"/>
    <cellStyle name="Currency 2 2 6 4 2" xfId="680" xr:uid="{00000000-0005-0000-0000-0000AB020000}"/>
    <cellStyle name="Currency 2 2 6 5" xfId="681" xr:uid="{00000000-0005-0000-0000-0000AC020000}"/>
    <cellStyle name="Currency 2 2 7" xfId="682" xr:uid="{00000000-0005-0000-0000-0000AD020000}"/>
    <cellStyle name="Currency 2 2 7 2" xfId="683" xr:uid="{00000000-0005-0000-0000-0000AE020000}"/>
    <cellStyle name="Currency 2 2 7 2 2" xfId="684" xr:uid="{00000000-0005-0000-0000-0000AF020000}"/>
    <cellStyle name="Currency 2 2 7 2 2 2" xfId="685" xr:uid="{00000000-0005-0000-0000-0000B0020000}"/>
    <cellStyle name="Currency 2 2 7 2 3" xfId="686" xr:uid="{00000000-0005-0000-0000-0000B1020000}"/>
    <cellStyle name="Currency 2 2 7 3" xfId="687" xr:uid="{00000000-0005-0000-0000-0000B2020000}"/>
    <cellStyle name="Currency 2 2 7 3 2" xfId="688" xr:uid="{00000000-0005-0000-0000-0000B3020000}"/>
    <cellStyle name="Currency 2 2 7 4" xfId="689" xr:uid="{00000000-0005-0000-0000-0000B4020000}"/>
    <cellStyle name="Currency 2 2 8" xfId="690" xr:uid="{00000000-0005-0000-0000-0000B5020000}"/>
    <cellStyle name="Currency 2 2 8 2" xfId="691" xr:uid="{00000000-0005-0000-0000-0000B6020000}"/>
    <cellStyle name="Currency 2 2 8 2 2" xfId="692" xr:uid="{00000000-0005-0000-0000-0000B7020000}"/>
    <cellStyle name="Currency 2 2 8 3" xfId="693" xr:uid="{00000000-0005-0000-0000-0000B8020000}"/>
    <cellStyle name="Currency 2 2 9" xfId="694" xr:uid="{00000000-0005-0000-0000-0000B9020000}"/>
    <cellStyle name="Currency 2 2 9 2" xfId="695" xr:uid="{00000000-0005-0000-0000-0000BA020000}"/>
    <cellStyle name="Currency 2 3" xfId="696" xr:uid="{00000000-0005-0000-0000-0000BB020000}"/>
    <cellStyle name="Currency 2 3 10" xfId="697" xr:uid="{00000000-0005-0000-0000-0000BC020000}"/>
    <cellStyle name="Currency 2 3 2" xfId="698" xr:uid="{00000000-0005-0000-0000-0000BD020000}"/>
    <cellStyle name="Currency 2 3 2 2" xfId="699" xr:uid="{00000000-0005-0000-0000-0000BE020000}"/>
    <cellStyle name="Currency 2 3 2 2 2" xfId="700" xr:uid="{00000000-0005-0000-0000-0000BF020000}"/>
    <cellStyle name="Currency 2 3 2 2 2 2" xfId="701" xr:uid="{00000000-0005-0000-0000-0000C0020000}"/>
    <cellStyle name="Currency 2 3 2 2 2 2 2" xfId="702" xr:uid="{00000000-0005-0000-0000-0000C1020000}"/>
    <cellStyle name="Currency 2 3 2 2 2 2 2 2" xfId="703" xr:uid="{00000000-0005-0000-0000-0000C2020000}"/>
    <cellStyle name="Currency 2 3 2 2 2 2 2 2 2" xfId="704" xr:uid="{00000000-0005-0000-0000-0000C3020000}"/>
    <cellStyle name="Currency 2 3 2 2 2 2 2 3" xfId="705" xr:uid="{00000000-0005-0000-0000-0000C4020000}"/>
    <cellStyle name="Currency 2 3 2 2 2 2 3" xfId="706" xr:uid="{00000000-0005-0000-0000-0000C5020000}"/>
    <cellStyle name="Currency 2 3 2 2 2 2 3 2" xfId="707" xr:uid="{00000000-0005-0000-0000-0000C6020000}"/>
    <cellStyle name="Currency 2 3 2 2 2 2 4" xfId="708" xr:uid="{00000000-0005-0000-0000-0000C7020000}"/>
    <cellStyle name="Currency 2 3 2 2 2 3" xfId="709" xr:uid="{00000000-0005-0000-0000-0000C8020000}"/>
    <cellStyle name="Currency 2 3 2 2 2 3 2" xfId="710" xr:uid="{00000000-0005-0000-0000-0000C9020000}"/>
    <cellStyle name="Currency 2 3 2 2 2 3 2 2" xfId="711" xr:uid="{00000000-0005-0000-0000-0000CA020000}"/>
    <cellStyle name="Currency 2 3 2 2 2 3 3" xfId="712" xr:uid="{00000000-0005-0000-0000-0000CB020000}"/>
    <cellStyle name="Currency 2 3 2 2 2 4" xfId="713" xr:uid="{00000000-0005-0000-0000-0000CC020000}"/>
    <cellStyle name="Currency 2 3 2 2 2 4 2" xfId="714" xr:uid="{00000000-0005-0000-0000-0000CD020000}"/>
    <cellStyle name="Currency 2 3 2 2 2 5" xfId="715" xr:uid="{00000000-0005-0000-0000-0000CE020000}"/>
    <cellStyle name="Currency 2 3 2 2 3" xfId="716" xr:uid="{00000000-0005-0000-0000-0000CF020000}"/>
    <cellStyle name="Currency 2 3 2 2 3 2" xfId="717" xr:uid="{00000000-0005-0000-0000-0000D0020000}"/>
    <cellStyle name="Currency 2 3 2 2 3 2 2" xfId="718" xr:uid="{00000000-0005-0000-0000-0000D1020000}"/>
    <cellStyle name="Currency 2 3 2 2 3 2 2 2" xfId="719" xr:uid="{00000000-0005-0000-0000-0000D2020000}"/>
    <cellStyle name="Currency 2 3 2 2 3 2 3" xfId="720" xr:uid="{00000000-0005-0000-0000-0000D3020000}"/>
    <cellStyle name="Currency 2 3 2 2 3 3" xfId="721" xr:uid="{00000000-0005-0000-0000-0000D4020000}"/>
    <cellStyle name="Currency 2 3 2 2 3 3 2" xfId="722" xr:uid="{00000000-0005-0000-0000-0000D5020000}"/>
    <cellStyle name="Currency 2 3 2 2 3 4" xfId="723" xr:uid="{00000000-0005-0000-0000-0000D6020000}"/>
    <cellStyle name="Currency 2 3 2 2 4" xfId="724" xr:uid="{00000000-0005-0000-0000-0000D7020000}"/>
    <cellStyle name="Currency 2 3 2 2 4 2" xfId="725" xr:uid="{00000000-0005-0000-0000-0000D8020000}"/>
    <cellStyle name="Currency 2 3 2 2 4 2 2" xfId="726" xr:uid="{00000000-0005-0000-0000-0000D9020000}"/>
    <cellStyle name="Currency 2 3 2 2 4 3" xfId="727" xr:uid="{00000000-0005-0000-0000-0000DA020000}"/>
    <cellStyle name="Currency 2 3 2 2 5" xfId="728" xr:uid="{00000000-0005-0000-0000-0000DB020000}"/>
    <cellStyle name="Currency 2 3 2 2 5 2" xfId="729" xr:uid="{00000000-0005-0000-0000-0000DC020000}"/>
    <cellStyle name="Currency 2 3 2 2 6" xfId="730" xr:uid="{00000000-0005-0000-0000-0000DD020000}"/>
    <cellStyle name="Currency 2 3 2 3" xfId="731" xr:uid="{00000000-0005-0000-0000-0000DE020000}"/>
    <cellStyle name="Currency 2 3 2 3 2" xfId="732" xr:uid="{00000000-0005-0000-0000-0000DF020000}"/>
    <cellStyle name="Currency 2 3 2 3 2 2" xfId="733" xr:uid="{00000000-0005-0000-0000-0000E0020000}"/>
    <cellStyle name="Currency 2 3 2 3 2 2 2" xfId="734" xr:uid="{00000000-0005-0000-0000-0000E1020000}"/>
    <cellStyle name="Currency 2 3 2 3 2 2 2 2" xfId="735" xr:uid="{00000000-0005-0000-0000-0000E2020000}"/>
    <cellStyle name="Currency 2 3 2 3 2 2 3" xfId="736" xr:uid="{00000000-0005-0000-0000-0000E3020000}"/>
    <cellStyle name="Currency 2 3 2 3 2 3" xfId="737" xr:uid="{00000000-0005-0000-0000-0000E4020000}"/>
    <cellStyle name="Currency 2 3 2 3 2 3 2" xfId="738" xr:uid="{00000000-0005-0000-0000-0000E5020000}"/>
    <cellStyle name="Currency 2 3 2 3 2 4" xfId="739" xr:uid="{00000000-0005-0000-0000-0000E6020000}"/>
    <cellStyle name="Currency 2 3 2 3 3" xfId="740" xr:uid="{00000000-0005-0000-0000-0000E7020000}"/>
    <cellStyle name="Currency 2 3 2 3 3 2" xfId="741" xr:uid="{00000000-0005-0000-0000-0000E8020000}"/>
    <cellStyle name="Currency 2 3 2 3 3 2 2" xfId="742" xr:uid="{00000000-0005-0000-0000-0000E9020000}"/>
    <cellStyle name="Currency 2 3 2 3 3 3" xfId="743" xr:uid="{00000000-0005-0000-0000-0000EA020000}"/>
    <cellStyle name="Currency 2 3 2 3 4" xfId="744" xr:uid="{00000000-0005-0000-0000-0000EB020000}"/>
    <cellStyle name="Currency 2 3 2 3 4 2" xfId="745" xr:uid="{00000000-0005-0000-0000-0000EC020000}"/>
    <cellStyle name="Currency 2 3 2 3 5" xfId="746" xr:uid="{00000000-0005-0000-0000-0000ED020000}"/>
    <cellStyle name="Currency 2 3 2 4" xfId="747" xr:uid="{00000000-0005-0000-0000-0000EE020000}"/>
    <cellStyle name="Currency 2 3 2 4 2" xfId="748" xr:uid="{00000000-0005-0000-0000-0000EF020000}"/>
    <cellStyle name="Currency 2 3 2 4 2 2" xfId="749" xr:uid="{00000000-0005-0000-0000-0000F0020000}"/>
    <cellStyle name="Currency 2 3 2 4 2 2 2" xfId="750" xr:uid="{00000000-0005-0000-0000-0000F1020000}"/>
    <cellStyle name="Currency 2 3 2 4 2 3" xfId="751" xr:uid="{00000000-0005-0000-0000-0000F2020000}"/>
    <cellStyle name="Currency 2 3 2 4 3" xfId="752" xr:uid="{00000000-0005-0000-0000-0000F3020000}"/>
    <cellStyle name="Currency 2 3 2 4 3 2" xfId="753" xr:uid="{00000000-0005-0000-0000-0000F4020000}"/>
    <cellStyle name="Currency 2 3 2 4 4" xfId="754" xr:uid="{00000000-0005-0000-0000-0000F5020000}"/>
    <cellStyle name="Currency 2 3 2 5" xfId="755" xr:uid="{00000000-0005-0000-0000-0000F6020000}"/>
    <cellStyle name="Currency 2 3 2 5 2" xfId="756" xr:uid="{00000000-0005-0000-0000-0000F7020000}"/>
    <cellStyle name="Currency 2 3 2 5 2 2" xfId="757" xr:uid="{00000000-0005-0000-0000-0000F8020000}"/>
    <cellStyle name="Currency 2 3 2 5 3" xfId="758" xr:uid="{00000000-0005-0000-0000-0000F9020000}"/>
    <cellStyle name="Currency 2 3 2 6" xfId="759" xr:uid="{00000000-0005-0000-0000-0000FA020000}"/>
    <cellStyle name="Currency 2 3 2 6 2" xfId="760" xr:uid="{00000000-0005-0000-0000-0000FB020000}"/>
    <cellStyle name="Currency 2 3 2 7" xfId="761" xr:uid="{00000000-0005-0000-0000-0000FC020000}"/>
    <cellStyle name="Currency 2 3 3" xfId="762" xr:uid="{00000000-0005-0000-0000-0000FD020000}"/>
    <cellStyle name="Currency 2 3 3 2" xfId="763" xr:uid="{00000000-0005-0000-0000-0000FE020000}"/>
    <cellStyle name="Currency 2 3 3 2 2" xfId="764" xr:uid="{00000000-0005-0000-0000-0000FF020000}"/>
    <cellStyle name="Currency 2 3 3 2 2 2" xfId="765" xr:uid="{00000000-0005-0000-0000-000000030000}"/>
    <cellStyle name="Currency 2 3 3 2 2 2 2" xfId="766" xr:uid="{00000000-0005-0000-0000-000001030000}"/>
    <cellStyle name="Currency 2 3 3 2 2 2 2 2" xfId="767" xr:uid="{00000000-0005-0000-0000-000002030000}"/>
    <cellStyle name="Currency 2 3 3 2 2 2 3" xfId="768" xr:uid="{00000000-0005-0000-0000-000003030000}"/>
    <cellStyle name="Currency 2 3 3 2 2 3" xfId="769" xr:uid="{00000000-0005-0000-0000-000004030000}"/>
    <cellStyle name="Currency 2 3 3 2 2 3 2" xfId="770" xr:uid="{00000000-0005-0000-0000-000005030000}"/>
    <cellStyle name="Currency 2 3 3 2 2 4" xfId="771" xr:uid="{00000000-0005-0000-0000-000006030000}"/>
    <cellStyle name="Currency 2 3 3 2 3" xfId="772" xr:uid="{00000000-0005-0000-0000-000007030000}"/>
    <cellStyle name="Currency 2 3 3 2 3 2" xfId="773" xr:uid="{00000000-0005-0000-0000-000008030000}"/>
    <cellStyle name="Currency 2 3 3 2 3 2 2" xfId="774" xr:uid="{00000000-0005-0000-0000-000009030000}"/>
    <cellStyle name="Currency 2 3 3 2 3 3" xfId="775" xr:uid="{00000000-0005-0000-0000-00000A030000}"/>
    <cellStyle name="Currency 2 3 3 2 4" xfId="776" xr:uid="{00000000-0005-0000-0000-00000B030000}"/>
    <cellStyle name="Currency 2 3 3 2 4 2" xfId="777" xr:uid="{00000000-0005-0000-0000-00000C030000}"/>
    <cellStyle name="Currency 2 3 3 2 5" xfId="778" xr:uid="{00000000-0005-0000-0000-00000D030000}"/>
    <cellStyle name="Currency 2 3 3 3" xfId="779" xr:uid="{00000000-0005-0000-0000-00000E030000}"/>
    <cellStyle name="Currency 2 3 3 3 2" xfId="780" xr:uid="{00000000-0005-0000-0000-00000F030000}"/>
    <cellStyle name="Currency 2 3 3 3 2 2" xfId="781" xr:uid="{00000000-0005-0000-0000-000010030000}"/>
    <cellStyle name="Currency 2 3 3 3 2 2 2" xfId="782" xr:uid="{00000000-0005-0000-0000-000011030000}"/>
    <cellStyle name="Currency 2 3 3 3 2 3" xfId="783" xr:uid="{00000000-0005-0000-0000-000012030000}"/>
    <cellStyle name="Currency 2 3 3 3 3" xfId="784" xr:uid="{00000000-0005-0000-0000-000013030000}"/>
    <cellStyle name="Currency 2 3 3 3 3 2" xfId="785" xr:uid="{00000000-0005-0000-0000-000014030000}"/>
    <cellStyle name="Currency 2 3 3 3 4" xfId="786" xr:uid="{00000000-0005-0000-0000-000015030000}"/>
    <cellStyle name="Currency 2 3 3 4" xfId="787" xr:uid="{00000000-0005-0000-0000-000016030000}"/>
    <cellStyle name="Currency 2 3 3 4 2" xfId="788" xr:uid="{00000000-0005-0000-0000-000017030000}"/>
    <cellStyle name="Currency 2 3 3 4 2 2" xfId="789" xr:uid="{00000000-0005-0000-0000-000018030000}"/>
    <cellStyle name="Currency 2 3 3 4 3" xfId="790" xr:uid="{00000000-0005-0000-0000-000019030000}"/>
    <cellStyle name="Currency 2 3 3 5" xfId="791" xr:uid="{00000000-0005-0000-0000-00001A030000}"/>
    <cellStyle name="Currency 2 3 3 5 2" xfId="792" xr:uid="{00000000-0005-0000-0000-00001B030000}"/>
    <cellStyle name="Currency 2 3 3 6" xfId="793" xr:uid="{00000000-0005-0000-0000-00001C030000}"/>
    <cellStyle name="Currency 2 3 4" xfId="794" xr:uid="{00000000-0005-0000-0000-00001D030000}"/>
    <cellStyle name="Currency 2 3 4 2" xfId="795" xr:uid="{00000000-0005-0000-0000-00001E030000}"/>
    <cellStyle name="Currency 2 3 4 2 2" xfId="796" xr:uid="{00000000-0005-0000-0000-00001F030000}"/>
    <cellStyle name="Currency 2 3 4 2 2 2" xfId="797" xr:uid="{00000000-0005-0000-0000-000020030000}"/>
    <cellStyle name="Currency 2 3 4 2 2 2 2" xfId="798" xr:uid="{00000000-0005-0000-0000-000021030000}"/>
    <cellStyle name="Currency 2 3 4 2 2 3" xfId="799" xr:uid="{00000000-0005-0000-0000-000022030000}"/>
    <cellStyle name="Currency 2 3 4 2 3" xfId="800" xr:uid="{00000000-0005-0000-0000-000023030000}"/>
    <cellStyle name="Currency 2 3 4 2 3 2" xfId="801" xr:uid="{00000000-0005-0000-0000-000024030000}"/>
    <cellStyle name="Currency 2 3 4 2 4" xfId="802" xr:uid="{00000000-0005-0000-0000-000025030000}"/>
    <cellStyle name="Currency 2 3 4 3" xfId="803" xr:uid="{00000000-0005-0000-0000-000026030000}"/>
    <cellStyle name="Currency 2 3 4 3 2" xfId="804" xr:uid="{00000000-0005-0000-0000-000027030000}"/>
    <cellStyle name="Currency 2 3 4 3 2 2" xfId="805" xr:uid="{00000000-0005-0000-0000-000028030000}"/>
    <cellStyle name="Currency 2 3 4 3 3" xfId="806" xr:uid="{00000000-0005-0000-0000-000029030000}"/>
    <cellStyle name="Currency 2 3 4 4" xfId="807" xr:uid="{00000000-0005-0000-0000-00002A030000}"/>
    <cellStyle name="Currency 2 3 4 4 2" xfId="808" xr:uid="{00000000-0005-0000-0000-00002B030000}"/>
    <cellStyle name="Currency 2 3 4 5" xfId="809" xr:uid="{00000000-0005-0000-0000-00002C030000}"/>
    <cellStyle name="Currency 2 3 5" xfId="810" xr:uid="{00000000-0005-0000-0000-00002D030000}"/>
    <cellStyle name="Currency 2 3 5 2" xfId="811" xr:uid="{00000000-0005-0000-0000-00002E030000}"/>
    <cellStyle name="Currency 2 3 5 2 2" xfId="812" xr:uid="{00000000-0005-0000-0000-00002F030000}"/>
    <cellStyle name="Currency 2 3 5 2 2 2" xfId="813" xr:uid="{00000000-0005-0000-0000-000030030000}"/>
    <cellStyle name="Currency 2 3 5 2 3" xfId="814" xr:uid="{00000000-0005-0000-0000-000031030000}"/>
    <cellStyle name="Currency 2 3 5 3" xfId="815" xr:uid="{00000000-0005-0000-0000-000032030000}"/>
    <cellStyle name="Currency 2 3 5 3 2" xfId="816" xr:uid="{00000000-0005-0000-0000-000033030000}"/>
    <cellStyle name="Currency 2 3 5 4" xfId="817" xr:uid="{00000000-0005-0000-0000-000034030000}"/>
    <cellStyle name="Currency 2 3 6" xfId="818" xr:uid="{00000000-0005-0000-0000-000035030000}"/>
    <cellStyle name="Currency 2 3 6 2" xfId="819" xr:uid="{00000000-0005-0000-0000-000036030000}"/>
    <cellStyle name="Currency 2 3 6 2 2" xfId="820" xr:uid="{00000000-0005-0000-0000-000037030000}"/>
    <cellStyle name="Currency 2 3 6 3" xfId="821" xr:uid="{00000000-0005-0000-0000-000038030000}"/>
    <cellStyle name="Currency 2 3 7" xfId="822" xr:uid="{00000000-0005-0000-0000-000039030000}"/>
    <cellStyle name="Currency 2 3 7 2" xfId="823" xr:uid="{00000000-0005-0000-0000-00003A030000}"/>
    <cellStyle name="Currency 2 3 8" xfId="824" xr:uid="{00000000-0005-0000-0000-00003B030000}"/>
    <cellStyle name="Currency 2 3 8 2" xfId="825" xr:uid="{00000000-0005-0000-0000-00003C030000}"/>
    <cellStyle name="Currency 2 3 9" xfId="826" xr:uid="{00000000-0005-0000-0000-00003D030000}"/>
    <cellStyle name="Currency 2 3 9 2" xfId="827" xr:uid="{00000000-0005-0000-0000-00003E030000}"/>
    <cellStyle name="Currency 2 4" xfId="828" xr:uid="{00000000-0005-0000-0000-00003F030000}"/>
    <cellStyle name="Currency 2 4 10" xfId="829" xr:uid="{00000000-0005-0000-0000-000040030000}"/>
    <cellStyle name="Currency 2 4 2" xfId="830" xr:uid="{00000000-0005-0000-0000-000041030000}"/>
    <cellStyle name="Currency 2 4 2 2" xfId="831" xr:uid="{00000000-0005-0000-0000-000042030000}"/>
    <cellStyle name="Currency 2 4 2 2 2" xfId="832" xr:uid="{00000000-0005-0000-0000-000043030000}"/>
    <cellStyle name="Currency 2 4 2 2 2 2" xfId="833" xr:uid="{00000000-0005-0000-0000-000044030000}"/>
    <cellStyle name="Currency 2 4 2 2 2 2 2" xfId="834" xr:uid="{00000000-0005-0000-0000-000045030000}"/>
    <cellStyle name="Currency 2 4 2 2 2 2 2 2" xfId="835" xr:uid="{00000000-0005-0000-0000-000046030000}"/>
    <cellStyle name="Currency 2 4 2 2 2 2 2 2 2" xfId="836" xr:uid="{00000000-0005-0000-0000-000047030000}"/>
    <cellStyle name="Currency 2 4 2 2 2 2 2 3" xfId="837" xr:uid="{00000000-0005-0000-0000-000048030000}"/>
    <cellStyle name="Currency 2 4 2 2 2 2 3" xfId="838" xr:uid="{00000000-0005-0000-0000-000049030000}"/>
    <cellStyle name="Currency 2 4 2 2 2 2 3 2" xfId="839" xr:uid="{00000000-0005-0000-0000-00004A030000}"/>
    <cellStyle name="Currency 2 4 2 2 2 2 4" xfId="840" xr:uid="{00000000-0005-0000-0000-00004B030000}"/>
    <cellStyle name="Currency 2 4 2 2 2 3" xfId="841" xr:uid="{00000000-0005-0000-0000-00004C030000}"/>
    <cellStyle name="Currency 2 4 2 2 2 3 2" xfId="842" xr:uid="{00000000-0005-0000-0000-00004D030000}"/>
    <cellStyle name="Currency 2 4 2 2 2 3 2 2" xfId="843" xr:uid="{00000000-0005-0000-0000-00004E030000}"/>
    <cellStyle name="Currency 2 4 2 2 2 3 3" xfId="844" xr:uid="{00000000-0005-0000-0000-00004F030000}"/>
    <cellStyle name="Currency 2 4 2 2 2 4" xfId="845" xr:uid="{00000000-0005-0000-0000-000050030000}"/>
    <cellStyle name="Currency 2 4 2 2 2 4 2" xfId="846" xr:uid="{00000000-0005-0000-0000-000051030000}"/>
    <cellStyle name="Currency 2 4 2 2 2 5" xfId="847" xr:uid="{00000000-0005-0000-0000-000052030000}"/>
    <cellStyle name="Currency 2 4 2 2 3" xfId="848" xr:uid="{00000000-0005-0000-0000-000053030000}"/>
    <cellStyle name="Currency 2 4 2 2 3 2" xfId="849" xr:uid="{00000000-0005-0000-0000-000054030000}"/>
    <cellStyle name="Currency 2 4 2 2 3 2 2" xfId="850" xr:uid="{00000000-0005-0000-0000-000055030000}"/>
    <cellStyle name="Currency 2 4 2 2 3 2 2 2" xfId="851" xr:uid="{00000000-0005-0000-0000-000056030000}"/>
    <cellStyle name="Currency 2 4 2 2 3 2 3" xfId="852" xr:uid="{00000000-0005-0000-0000-000057030000}"/>
    <cellStyle name="Currency 2 4 2 2 3 3" xfId="853" xr:uid="{00000000-0005-0000-0000-000058030000}"/>
    <cellStyle name="Currency 2 4 2 2 3 3 2" xfId="854" xr:uid="{00000000-0005-0000-0000-000059030000}"/>
    <cellStyle name="Currency 2 4 2 2 3 4" xfId="855" xr:uid="{00000000-0005-0000-0000-00005A030000}"/>
    <cellStyle name="Currency 2 4 2 2 4" xfId="856" xr:uid="{00000000-0005-0000-0000-00005B030000}"/>
    <cellStyle name="Currency 2 4 2 2 4 2" xfId="857" xr:uid="{00000000-0005-0000-0000-00005C030000}"/>
    <cellStyle name="Currency 2 4 2 2 4 2 2" xfId="858" xr:uid="{00000000-0005-0000-0000-00005D030000}"/>
    <cellStyle name="Currency 2 4 2 2 4 3" xfId="859" xr:uid="{00000000-0005-0000-0000-00005E030000}"/>
    <cellStyle name="Currency 2 4 2 2 5" xfId="860" xr:uid="{00000000-0005-0000-0000-00005F030000}"/>
    <cellStyle name="Currency 2 4 2 2 5 2" xfId="861" xr:uid="{00000000-0005-0000-0000-000060030000}"/>
    <cellStyle name="Currency 2 4 2 2 6" xfId="862" xr:uid="{00000000-0005-0000-0000-000061030000}"/>
    <cellStyle name="Currency 2 4 2 3" xfId="863" xr:uid="{00000000-0005-0000-0000-000062030000}"/>
    <cellStyle name="Currency 2 4 2 3 2" xfId="864" xr:uid="{00000000-0005-0000-0000-000063030000}"/>
    <cellStyle name="Currency 2 4 2 3 2 2" xfId="865" xr:uid="{00000000-0005-0000-0000-000064030000}"/>
    <cellStyle name="Currency 2 4 2 3 2 2 2" xfId="866" xr:uid="{00000000-0005-0000-0000-000065030000}"/>
    <cellStyle name="Currency 2 4 2 3 2 2 2 2" xfId="867" xr:uid="{00000000-0005-0000-0000-000066030000}"/>
    <cellStyle name="Currency 2 4 2 3 2 2 3" xfId="868" xr:uid="{00000000-0005-0000-0000-000067030000}"/>
    <cellStyle name="Currency 2 4 2 3 2 3" xfId="869" xr:uid="{00000000-0005-0000-0000-000068030000}"/>
    <cellStyle name="Currency 2 4 2 3 2 3 2" xfId="870" xr:uid="{00000000-0005-0000-0000-000069030000}"/>
    <cellStyle name="Currency 2 4 2 3 2 4" xfId="871" xr:uid="{00000000-0005-0000-0000-00006A030000}"/>
    <cellStyle name="Currency 2 4 2 3 3" xfId="872" xr:uid="{00000000-0005-0000-0000-00006B030000}"/>
    <cellStyle name="Currency 2 4 2 3 3 2" xfId="873" xr:uid="{00000000-0005-0000-0000-00006C030000}"/>
    <cellStyle name="Currency 2 4 2 3 3 2 2" xfId="874" xr:uid="{00000000-0005-0000-0000-00006D030000}"/>
    <cellStyle name="Currency 2 4 2 3 3 3" xfId="875" xr:uid="{00000000-0005-0000-0000-00006E030000}"/>
    <cellStyle name="Currency 2 4 2 3 4" xfId="876" xr:uid="{00000000-0005-0000-0000-00006F030000}"/>
    <cellStyle name="Currency 2 4 2 3 4 2" xfId="877" xr:uid="{00000000-0005-0000-0000-000070030000}"/>
    <cellStyle name="Currency 2 4 2 3 5" xfId="878" xr:uid="{00000000-0005-0000-0000-000071030000}"/>
    <cellStyle name="Currency 2 4 2 4" xfId="879" xr:uid="{00000000-0005-0000-0000-000072030000}"/>
    <cellStyle name="Currency 2 4 2 4 2" xfId="880" xr:uid="{00000000-0005-0000-0000-000073030000}"/>
    <cellStyle name="Currency 2 4 2 4 2 2" xfId="881" xr:uid="{00000000-0005-0000-0000-000074030000}"/>
    <cellStyle name="Currency 2 4 2 4 2 2 2" xfId="882" xr:uid="{00000000-0005-0000-0000-000075030000}"/>
    <cellStyle name="Currency 2 4 2 4 2 3" xfId="883" xr:uid="{00000000-0005-0000-0000-000076030000}"/>
    <cellStyle name="Currency 2 4 2 4 3" xfId="884" xr:uid="{00000000-0005-0000-0000-000077030000}"/>
    <cellStyle name="Currency 2 4 2 4 3 2" xfId="885" xr:uid="{00000000-0005-0000-0000-000078030000}"/>
    <cellStyle name="Currency 2 4 2 4 4" xfId="886" xr:uid="{00000000-0005-0000-0000-000079030000}"/>
    <cellStyle name="Currency 2 4 2 5" xfId="887" xr:uid="{00000000-0005-0000-0000-00007A030000}"/>
    <cellStyle name="Currency 2 4 2 5 2" xfId="888" xr:uid="{00000000-0005-0000-0000-00007B030000}"/>
    <cellStyle name="Currency 2 4 2 5 2 2" xfId="889" xr:uid="{00000000-0005-0000-0000-00007C030000}"/>
    <cellStyle name="Currency 2 4 2 5 3" xfId="890" xr:uid="{00000000-0005-0000-0000-00007D030000}"/>
    <cellStyle name="Currency 2 4 2 6" xfId="891" xr:uid="{00000000-0005-0000-0000-00007E030000}"/>
    <cellStyle name="Currency 2 4 2 6 2" xfId="892" xr:uid="{00000000-0005-0000-0000-00007F030000}"/>
    <cellStyle name="Currency 2 4 2 7" xfId="893" xr:uid="{00000000-0005-0000-0000-000080030000}"/>
    <cellStyle name="Currency 2 4 3" xfId="894" xr:uid="{00000000-0005-0000-0000-000081030000}"/>
    <cellStyle name="Currency 2 4 3 2" xfId="895" xr:uid="{00000000-0005-0000-0000-000082030000}"/>
    <cellStyle name="Currency 2 4 3 2 2" xfId="896" xr:uid="{00000000-0005-0000-0000-000083030000}"/>
    <cellStyle name="Currency 2 4 3 2 2 2" xfId="897" xr:uid="{00000000-0005-0000-0000-000084030000}"/>
    <cellStyle name="Currency 2 4 3 2 2 2 2" xfId="898" xr:uid="{00000000-0005-0000-0000-000085030000}"/>
    <cellStyle name="Currency 2 4 3 2 2 2 2 2" xfId="899" xr:uid="{00000000-0005-0000-0000-000086030000}"/>
    <cellStyle name="Currency 2 4 3 2 2 2 3" xfId="900" xr:uid="{00000000-0005-0000-0000-000087030000}"/>
    <cellStyle name="Currency 2 4 3 2 2 3" xfId="901" xr:uid="{00000000-0005-0000-0000-000088030000}"/>
    <cellStyle name="Currency 2 4 3 2 2 3 2" xfId="902" xr:uid="{00000000-0005-0000-0000-000089030000}"/>
    <cellStyle name="Currency 2 4 3 2 2 4" xfId="903" xr:uid="{00000000-0005-0000-0000-00008A030000}"/>
    <cellStyle name="Currency 2 4 3 2 3" xfId="904" xr:uid="{00000000-0005-0000-0000-00008B030000}"/>
    <cellStyle name="Currency 2 4 3 2 3 2" xfId="905" xr:uid="{00000000-0005-0000-0000-00008C030000}"/>
    <cellStyle name="Currency 2 4 3 2 3 2 2" xfId="906" xr:uid="{00000000-0005-0000-0000-00008D030000}"/>
    <cellStyle name="Currency 2 4 3 2 3 3" xfId="907" xr:uid="{00000000-0005-0000-0000-00008E030000}"/>
    <cellStyle name="Currency 2 4 3 2 4" xfId="908" xr:uid="{00000000-0005-0000-0000-00008F030000}"/>
    <cellStyle name="Currency 2 4 3 2 4 2" xfId="909" xr:uid="{00000000-0005-0000-0000-000090030000}"/>
    <cellStyle name="Currency 2 4 3 2 5" xfId="910" xr:uid="{00000000-0005-0000-0000-000091030000}"/>
    <cellStyle name="Currency 2 4 3 3" xfId="911" xr:uid="{00000000-0005-0000-0000-000092030000}"/>
    <cellStyle name="Currency 2 4 3 3 2" xfId="912" xr:uid="{00000000-0005-0000-0000-000093030000}"/>
    <cellStyle name="Currency 2 4 3 3 2 2" xfId="913" xr:uid="{00000000-0005-0000-0000-000094030000}"/>
    <cellStyle name="Currency 2 4 3 3 2 2 2" xfId="914" xr:uid="{00000000-0005-0000-0000-000095030000}"/>
    <cellStyle name="Currency 2 4 3 3 2 3" xfId="915" xr:uid="{00000000-0005-0000-0000-000096030000}"/>
    <cellStyle name="Currency 2 4 3 3 3" xfId="916" xr:uid="{00000000-0005-0000-0000-000097030000}"/>
    <cellStyle name="Currency 2 4 3 3 3 2" xfId="917" xr:uid="{00000000-0005-0000-0000-000098030000}"/>
    <cellStyle name="Currency 2 4 3 3 4" xfId="918" xr:uid="{00000000-0005-0000-0000-000099030000}"/>
    <cellStyle name="Currency 2 4 3 4" xfId="919" xr:uid="{00000000-0005-0000-0000-00009A030000}"/>
    <cellStyle name="Currency 2 4 3 4 2" xfId="920" xr:uid="{00000000-0005-0000-0000-00009B030000}"/>
    <cellStyle name="Currency 2 4 3 4 2 2" xfId="921" xr:uid="{00000000-0005-0000-0000-00009C030000}"/>
    <cellStyle name="Currency 2 4 3 4 3" xfId="922" xr:uid="{00000000-0005-0000-0000-00009D030000}"/>
    <cellStyle name="Currency 2 4 3 5" xfId="923" xr:uid="{00000000-0005-0000-0000-00009E030000}"/>
    <cellStyle name="Currency 2 4 3 5 2" xfId="924" xr:uid="{00000000-0005-0000-0000-00009F030000}"/>
    <cellStyle name="Currency 2 4 3 6" xfId="925" xr:uid="{00000000-0005-0000-0000-0000A0030000}"/>
    <cellStyle name="Currency 2 4 4" xfId="926" xr:uid="{00000000-0005-0000-0000-0000A1030000}"/>
    <cellStyle name="Currency 2 4 4 2" xfId="927" xr:uid="{00000000-0005-0000-0000-0000A2030000}"/>
    <cellStyle name="Currency 2 4 4 2 2" xfId="928" xr:uid="{00000000-0005-0000-0000-0000A3030000}"/>
    <cellStyle name="Currency 2 4 4 2 2 2" xfId="929" xr:uid="{00000000-0005-0000-0000-0000A4030000}"/>
    <cellStyle name="Currency 2 4 4 2 2 2 2" xfId="930" xr:uid="{00000000-0005-0000-0000-0000A5030000}"/>
    <cellStyle name="Currency 2 4 4 2 2 3" xfId="931" xr:uid="{00000000-0005-0000-0000-0000A6030000}"/>
    <cellStyle name="Currency 2 4 4 2 3" xfId="932" xr:uid="{00000000-0005-0000-0000-0000A7030000}"/>
    <cellStyle name="Currency 2 4 4 2 3 2" xfId="933" xr:uid="{00000000-0005-0000-0000-0000A8030000}"/>
    <cellStyle name="Currency 2 4 4 2 4" xfId="934" xr:uid="{00000000-0005-0000-0000-0000A9030000}"/>
    <cellStyle name="Currency 2 4 4 3" xfId="935" xr:uid="{00000000-0005-0000-0000-0000AA030000}"/>
    <cellStyle name="Currency 2 4 4 3 2" xfId="936" xr:uid="{00000000-0005-0000-0000-0000AB030000}"/>
    <cellStyle name="Currency 2 4 4 3 2 2" xfId="937" xr:uid="{00000000-0005-0000-0000-0000AC030000}"/>
    <cellStyle name="Currency 2 4 4 3 3" xfId="938" xr:uid="{00000000-0005-0000-0000-0000AD030000}"/>
    <cellStyle name="Currency 2 4 4 4" xfId="939" xr:uid="{00000000-0005-0000-0000-0000AE030000}"/>
    <cellStyle name="Currency 2 4 4 4 2" xfId="940" xr:uid="{00000000-0005-0000-0000-0000AF030000}"/>
    <cellStyle name="Currency 2 4 4 5" xfId="941" xr:uid="{00000000-0005-0000-0000-0000B0030000}"/>
    <cellStyle name="Currency 2 4 5" xfId="942" xr:uid="{00000000-0005-0000-0000-0000B1030000}"/>
    <cellStyle name="Currency 2 4 5 2" xfId="943" xr:uid="{00000000-0005-0000-0000-0000B2030000}"/>
    <cellStyle name="Currency 2 4 5 2 2" xfId="944" xr:uid="{00000000-0005-0000-0000-0000B3030000}"/>
    <cellStyle name="Currency 2 4 5 2 2 2" xfId="945" xr:uid="{00000000-0005-0000-0000-0000B4030000}"/>
    <cellStyle name="Currency 2 4 5 2 3" xfId="946" xr:uid="{00000000-0005-0000-0000-0000B5030000}"/>
    <cellStyle name="Currency 2 4 5 3" xfId="947" xr:uid="{00000000-0005-0000-0000-0000B6030000}"/>
    <cellStyle name="Currency 2 4 5 3 2" xfId="948" xr:uid="{00000000-0005-0000-0000-0000B7030000}"/>
    <cellStyle name="Currency 2 4 5 4" xfId="949" xr:uid="{00000000-0005-0000-0000-0000B8030000}"/>
    <cellStyle name="Currency 2 4 6" xfId="950" xr:uid="{00000000-0005-0000-0000-0000B9030000}"/>
    <cellStyle name="Currency 2 4 6 2" xfId="951" xr:uid="{00000000-0005-0000-0000-0000BA030000}"/>
    <cellStyle name="Currency 2 4 6 2 2" xfId="952" xr:uid="{00000000-0005-0000-0000-0000BB030000}"/>
    <cellStyle name="Currency 2 4 6 3" xfId="953" xr:uid="{00000000-0005-0000-0000-0000BC030000}"/>
    <cellStyle name="Currency 2 4 7" xfId="954" xr:uid="{00000000-0005-0000-0000-0000BD030000}"/>
    <cellStyle name="Currency 2 4 7 2" xfId="955" xr:uid="{00000000-0005-0000-0000-0000BE030000}"/>
    <cellStyle name="Currency 2 4 8" xfId="956" xr:uid="{00000000-0005-0000-0000-0000BF030000}"/>
    <cellStyle name="Currency 2 4 8 2" xfId="957" xr:uid="{00000000-0005-0000-0000-0000C0030000}"/>
    <cellStyle name="Currency 2 4 9" xfId="958" xr:uid="{00000000-0005-0000-0000-0000C1030000}"/>
    <cellStyle name="Currency 2 4 9 2" xfId="959" xr:uid="{00000000-0005-0000-0000-0000C2030000}"/>
    <cellStyle name="Currency 2 5" xfId="960" xr:uid="{00000000-0005-0000-0000-0000C3030000}"/>
    <cellStyle name="Currency 2 5 2" xfId="961" xr:uid="{00000000-0005-0000-0000-0000C4030000}"/>
    <cellStyle name="Currency 2 5 2 2" xfId="962" xr:uid="{00000000-0005-0000-0000-0000C5030000}"/>
    <cellStyle name="Currency 2 5 2 2 2" xfId="963" xr:uid="{00000000-0005-0000-0000-0000C6030000}"/>
    <cellStyle name="Currency 2 5 2 2 2 2" xfId="964" xr:uid="{00000000-0005-0000-0000-0000C7030000}"/>
    <cellStyle name="Currency 2 5 2 2 2 2 2" xfId="965" xr:uid="{00000000-0005-0000-0000-0000C8030000}"/>
    <cellStyle name="Currency 2 5 2 2 2 2 2 2" xfId="966" xr:uid="{00000000-0005-0000-0000-0000C9030000}"/>
    <cellStyle name="Currency 2 5 2 2 2 2 3" xfId="967" xr:uid="{00000000-0005-0000-0000-0000CA030000}"/>
    <cellStyle name="Currency 2 5 2 2 2 3" xfId="968" xr:uid="{00000000-0005-0000-0000-0000CB030000}"/>
    <cellStyle name="Currency 2 5 2 2 2 3 2" xfId="969" xr:uid="{00000000-0005-0000-0000-0000CC030000}"/>
    <cellStyle name="Currency 2 5 2 2 2 4" xfId="970" xr:uid="{00000000-0005-0000-0000-0000CD030000}"/>
    <cellStyle name="Currency 2 5 2 2 3" xfId="971" xr:uid="{00000000-0005-0000-0000-0000CE030000}"/>
    <cellStyle name="Currency 2 5 2 2 3 2" xfId="972" xr:uid="{00000000-0005-0000-0000-0000CF030000}"/>
    <cellStyle name="Currency 2 5 2 2 3 2 2" xfId="973" xr:uid="{00000000-0005-0000-0000-0000D0030000}"/>
    <cellStyle name="Currency 2 5 2 2 3 3" xfId="974" xr:uid="{00000000-0005-0000-0000-0000D1030000}"/>
    <cellStyle name="Currency 2 5 2 2 4" xfId="975" xr:uid="{00000000-0005-0000-0000-0000D2030000}"/>
    <cellStyle name="Currency 2 5 2 2 4 2" xfId="976" xr:uid="{00000000-0005-0000-0000-0000D3030000}"/>
    <cellStyle name="Currency 2 5 2 2 5" xfId="977" xr:uid="{00000000-0005-0000-0000-0000D4030000}"/>
    <cellStyle name="Currency 2 5 2 3" xfId="978" xr:uid="{00000000-0005-0000-0000-0000D5030000}"/>
    <cellStyle name="Currency 2 5 2 3 2" xfId="979" xr:uid="{00000000-0005-0000-0000-0000D6030000}"/>
    <cellStyle name="Currency 2 5 2 3 2 2" xfId="980" xr:uid="{00000000-0005-0000-0000-0000D7030000}"/>
    <cellStyle name="Currency 2 5 2 3 2 2 2" xfId="981" xr:uid="{00000000-0005-0000-0000-0000D8030000}"/>
    <cellStyle name="Currency 2 5 2 3 2 3" xfId="982" xr:uid="{00000000-0005-0000-0000-0000D9030000}"/>
    <cellStyle name="Currency 2 5 2 3 3" xfId="983" xr:uid="{00000000-0005-0000-0000-0000DA030000}"/>
    <cellStyle name="Currency 2 5 2 3 3 2" xfId="984" xr:uid="{00000000-0005-0000-0000-0000DB030000}"/>
    <cellStyle name="Currency 2 5 2 3 4" xfId="985" xr:uid="{00000000-0005-0000-0000-0000DC030000}"/>
    <cellStyle name="Currency 2 5 2 4" xfId="986" xr:uid="{00000000-0005-0000-0000-0000DD030000}"/>
    <cellStyle name="Currency 2 5 2 4 2" xfId="987" xr:uid="{00000000-0005-0000-0000-0000DE030000}"/>
    <cellStyle name="Currency 2 5 2 4 2 2" xfId="988" xr:uid="{00000000-0005-0000-0000-0000DF030000}"/>
    <cellStyle name="Currency 2 5 2 4 3" xfId="989" xr:uid="{00000000-0005-0000-0000-0000E0030000}"/>
    <cellStyle name="Currency 2 5 2 5" xfId="990" xr:uid="{00000000-0005-0000-0000-0000E1030000}"/>
    <cellStyle name="Currency 2 5 2 5 2" xfId="991" xr:uid="{00000000-0005-0000-0000-0000E2030000}"/>
    <cellStyle name="Currency 2 5 2 6" xfId="992" xr:uid="{00000000-0005-0000-0000-0000E3030000}"/>
    <cellStyle name="Currency 2 5 3" xfId="993" xr:uid="{00000000-0005-0000-0000-0000E4030000}"/>
    <cellStyle name="Currency 2 5 3 2" xfId="994" xr:uid="{00000000-0005-0000-0000-0000E5030000}"/>
    <cellStyle name="Currency 2 5 3 2 2" xfId="995" xr:uid="{00000000-0005-0000-0000-0000E6030000}"/>
    <cellStyle name="Currency 2 5 3 2 2 2" xfId="996" xr:uid="{00000000-0005-0000-0000-0000E7030000}"/>
    <cellStyle name="Currency 2 5 3 2 2 2 2" xfId="997" xr:uid="{00000000-0005-0000-0000-0000E8030000}"/>
    <cellStyle name="Currency 2 5 3 2 2 3" xfId="998" xr:uid="{00000000-0005-0000-0000-0000E9030000}"/>
    <cellStyle name="Currency 2 5 3 2 3" xfId="999" xr:uid="{00000000-0005-0000-0000-0000EA030000}"/>
    <cellStyle name="Currency 2 5 3 2 3 2" xfId="1000" xr:uid="{00000000-0005-0000-0000-0000EB030000}"/>
    <cellStyle name="Currency 2 5 3 2 4" xfId="1001" xr:uid="{00000000-0005-0000-0000-0000EC030000}"/>
    <cellStyle name="Currency 2 5 3 3" xfId="1002" xr:uid="{00000000-0005-0000-0000-0000ED030000}"/>
    <cellStyle name="Currency 2 5 3 3 2" xfId="1003" xr:uid="{00000000-0005-0000-0000-0000EE030000}"/>
    <cellStyle name="Currency 2 5 3 3 2 2" xfId="1004" xr:uid="{00000000-0005-0000-0000-0000EF030000}"/>
    <cellStyle name="Currency 2 5 3 3 3" xfId="1005" xr:uid="{00000000-0005-0000-0000-0000F0030000}"/>
    <cellStyle name="Currency 2 5 3 4" xfId="1006" xr:uid="{00000000-0005-0000-0000-0000F1030000}"/>
    <cellStyle name="Currency 2 5 3 4 2" xfId="1007" xr:uid="{00000000-0005-0000-0000-0000F2030000}"/>
    <cellStyle name="Currency 2 5 3 5" xfId="1008" xr:uid="{00000000-0005-0000-0000-0000F3030000}"/>
    <cellStyle name="Currency 2 5 4" xfId="1009" xr:uid="{00000000-0005-0000-0000-0000F4030000}"/>
    <cellStyle name="Currency 2 5 4 2" xfId="1010" xr:uid="{00000000-0005-0000-0000-0000F5030000}"/>
    <cellStyle name="Currency 2 5 4 2 2" xfId="1011" xr:uid="{00000000-0005-0000-0000-0000F6030000}"/>
    <cellStyle name="Currency 2 5 4 2 2 2" xfId="1012" xr:uid="{00000000-0005-0000-0000-0000F7030000}"/>
    <cellStyle name="Currency 2 5 4 2 3" xfId="1013" xr:uid="{00000000-0005-0000-0000-0000F8030000}"/>
    <cellStyle name="Currency 2 5 4 3" xfId="1014" xr:uid="{00000000-0005-0000-0000-0000F9030000}"/>
    <cellStyle name="Currency 2 5 4 3 2" xfId="1015" xr:uid="{00000000-0005-0000-0000-0000FA030000}"/>
    <cellStyle name="Currency 2 5 4 4" xfId="1016" xr:uid="{00000000-0005-0000-0000-0000FB030000}"/>
    <cellStyle name="Currency 2 5 5" xfId="1017" xr:uid="{00000000-0005-0000-0000-0000FC030000}"/>
    <cellStyle name="Currency 2 5 5 2" xfId="1018" xr:uid="{00000000-0005-0000-0000-0000FD030000}"/>
    <cellStyle name="Currency 2 5 5 2 2" xfId="1019" xr:uid="{00000000-0005-0000-0000-0000FE030000}"/>
    <cellStyle name="Currency 2 5 5 3" xfId="1020" xr:uid="{00000000-0005-0000-0000-0000FF030000}"/>
    <cellStyle name="Currency 2 5 6" xfId="1021" xr:uid="{00000000-0005-0000-0000-000000040000}"/>
    <cellStyle name="Currency 2 5 6 2" xfId="1022" xr:uid="{00000000-0005-0000-0000-000001040000}"/>
    <cellStyle name="Currency 2 5 7" xfId="1023" xr:uid="{00000000-0005-0000-0000-000002040000}"/>
    <cellStyle name="Currency 2 6" xfId="1024" xr:uid="{00000000-0005-0000-0000-000003040000}"/>
    <cellStyle name="Currency 2 6 2" xfId="1025" xr:uid="{00000000-0005-0000-0000-000004040000}"/>
    <cellStyle name="Currency 2 6 2 2" xfId="1026" xr:uid="{00000000-0005-0000-0000-000005040000}"/>
    <cellStyle name="Currency 2 6 2 2 2" xfId="1027" xr:uid="{00000000-0005-0000-0000-000006040000}"/>
    <cellStyle name="Currency 2 6 2 2 2 2" xfId="1028" xr:uid="{00000000-0005-0000-0000-000007040000}"/>
    <cellStyle name="Currency 2 6 2 2 2 2 2" xfId="1029" xr:uid="{00000000-0005-0000-0000-000008040000}"/>
    <cellStyle name="Currency 2 6 2 2 2 3" xfId="1030" xr:uid="{00000000-0005-0000-0000-000009040000}"/>
    <cellStyle name="Currency 2 6 2 2 3" xfId="1031" xr:uid="{00000000-0005-0000-0000-00000A040000}"/>
    <cellStyle name="Currency 2 6 2 2 3 2" xfId="1032" xr:uid="{00000000-0005-0000-0000-00000B040000}"/>
    <cellStyle name="Currency 2 6 2 2 4" xfId="1033" xr:uid="{00000000-0005-0000-0000-00000C040000}"/>
    <cellStyle name="Currency 2 6 2 3" xfId="1034" xr:uid="{00000000-0005-0000-0000-00000D040000}"/>
    <cellStyle name="Currency 2 6 2 3 2" xfId="1035" xr:uid="{00000000-0005-0000-0000-00000E040000}"/>
    <cellStyle name="Currency 2 6 2 3 2 2" xfId="1036" xr:uid="{00000000-0005-0000-0000-00000F040000}"/>
    <cellStyle name="Currency 2 6 2 3 3" xfId="1037" xr:uid="{00000000-0005-0000-0000-000010040000}"/>
    <cellStyle name="Currency 2 6 2 4" xfId="1038" xr:uid="{00000000-0005-0000-0000-000011040000}"/>
    <cellStyle name="Currency 2 6 2 4 2" xfId="1039" xr:uid="{00000000-0005-0000-0000-000012040000}"/>
    <cellStyle name="Currency 2 6 2 5" xfId="1040" xr:uid="{00000000-0005-0000-0000-000013040000}"/>
    <cellStyle name="Currency 2 6 3" xfId="1041" xr:uid="{00000000-0005-0000-0000-000014040000}"/>
    <cellStyle name="Currency 2 6 3 2" xfId="1042" xr:uid="{00000000-0005-0000-0000-000015040000}"/>
    <cellStyle name="Currency 2 6 3 2 2" xfId="1043" xr:uid="{00000000-0005-0000-0000-000016040000}"/>
    <cellStyle name="Currency 2 6 3 2 2 2" xfId="1044" xr:uid="{00000000-0005-0000-0000-000017040000}"/>
    <cellStyle name="Currency 2 6 3 2 3" xfId="1045" xr:uid="{00000000-0005-0000-0000-000018040000}"/>
    <cellStyle name="Currency 2 6 3 3" xfId="1046" xr:uid="{00000000-0005-0000-0000-000019040000}"/>
    <cellStyle name="Currency 2 6 3 3 2" xfId="1047" xr:uid="{00000000-0005-0000-0000-00001A040000}"/>
    <cellStyle name="Currency 2 6 3 4" xfId="1048" xr:uid="{00000000-0005-0000-0000-00001B040000}"/>
    <cellStyle name="Currency 2 6 4" xfId="1049" xr:uid="{00000000-0005-0000-0000-00001C040000}"/>
    <cellStyle name="Currency 2 6 4 2" xfId="1050" xr:uid="{00000000-0005-0000-0000-00001D040000}"/>
    <cellStyle name="Currency 2 6 4 2 2" xfId="1051" xr:uid="{00000000-0005-0000-0000-00001E040000}"/>
    <cellStyle name="Currency 2 6 4 3" xfId="1052" xr:uid="{00000000-0005-0000-0000-00001F040000}"/>
    <cellStyle name="Currency 2 6 5" xfId="1053" xr:uid="{00000000-0005-0000-0000-000020040000}"/>
    <cellStyle name="Currency 2 6 5 2" xfId="1054" xr:uid="{00000000-0005-0000-0000-000021040000}"/>
    <cellStyle name="Currency 2 6 6" xfId="1055" xr:uid="{00000000-0005-0000-0000-000022040000}"/>
    <cellStyle name="Currency 2 7" xfId="1056" xr:uid="{00000000-0005-0000-0000-000023040000}"/>
    <cellStyle name="Currency 2 7 2" xfId="1057" xr:uid="{00000000-0005-0000-0000-000024040000}"/>
    <cellStyle name="Currency 2 7 2 2" xfId="1058" xr:uid="{00000000-0005-0000-0000-000025040000}"/>
    <cellStyle name="Currency 2 7 2 2 2" xfId="1059" xr:uid="{00000000-0005-0000-0000-000026040000}"/>
    <cellStyle name="Currency 2 7 2 2 2 2" xfId="1060" xr:uid="{00000000-0005-0000-0000-000027040000}"/>
    <cellStyle name="Currency 2 7 2 2 3" xfId="1061" xr:uid="{00000000-0005-0000-0000-000028040000}"/>
    <cellStyle name="Currency 2 7 2 3" xfId="1062" xr:uid="{00000000-0005-0000-0000-000029040000}"/>
    <cellStyle name="Currency 2 7 2 3 2" xfId="1063" xr:uid="{00000000-0005-0000-0000-00002A040000}"/>
    <cellStyle name="Currency 2 7 2 4" xfId="1064" xr:uid="{00000000-0005-0000-0000-00002B040000}"/>
    <cellStyle name="Currency 2 7 3" xfId="1065" xr:uid="{00000000-0005-0000-0000-00002C040000}"/>
    <cellStyle name="Currency 2 7 3 2" xfId="1066" xr:uid="{00000000-0005-0000-0000-00002D040000}"/>
    <cellStyle name="Currency 2 7 3 2 2" xfId="1067" xr:uid="{00000000-0005-0000-0000-00002E040000}"/>
    <cellStyle name="Currency 2 7 3 3" xfId="1068" xr:uid="{00000000-0005-0000-0000-00002F040000}"/>
    <cellStyle name="Currency 2 7 4" xfId="1069" xr:uid="{00000000-0005-0000-0000-000030040000}"/>
    <cellStyle name="Currency 2 7 4 2" xfId="1070" xr:uid="{00000000-0005-0000-0000-000031040000}"/>
    <cellStyle name="Currency 2 7 5" xfId="1071" xr:uid="{00000000-0005-0000-0000-000032040000}"/>
    <cellStyle name="Currency 2 8" xfId="1072" xr:uid="{00000000-0005-0000-0000-000033040000}"/>
    <cellStyle name="Currency 2 8 2" xfId="1073" xr:uid="{00000000-0005-0000-0000-000034040000}"/>
    <cellStyle name="Currency 2 8 2 2" xfId="1074" xr:uid="{00000000-0005-0000-0000-000035040000}"/>
    <cellStyle name="Currency 2 8 2 2 2" xfId="1075" xr:uid="{00000000-0005-0000-0000-000036040000}"/>
    <cellStyle name="Currency 2 8 2 3" xfId="1076" xr:uid="{00000000-0005-0000-0000-000037040000}"/>
    <cellStyle name="Currency 2 8 3" xfId="1077" xr:uid="{00000000-0005-0000-0000-000038040000}"/>
    <cellStyle name="Currency 2 8 3 2" xfId="1078" xr:uid="{00000000-0005-0000-0000-000039040000}"/>
    <cellStyle name="Currency 2 8 4" xfId="1079" xr:uid="{00000000-0005-0000-0000-00003A040000}"/>
    <cellStyle name="Currency 2 9" xfId="1080" xr:uid="{00000000-0005-0000-0000-00003B040000}"/>
    <cellStyle name="Currency 2 9 2" xfId="1081" xr:uid="{00000000-0005-0000-0000-00003C040000}"/>
    <cellStyle name="Currency 2 9 2 2" xfId="1082" xr:uid="{00000000-0005-0000-0000-00003D040000}"/>
    <cellStyle name="Currency 2 9 3" xfId="1083" xr:uid="{00000000-0005-0000-0000-00003E040000}"/>
    <cellStyle name="Encabezado 1" xfId="1084" builtinId="16" customBuiltin="1"/>
    <cellStyle name="Encabezado 4" xfId="1085" builtinId="19" customBuiltin="1"/>
    <cellStyle name="Encabezado 4 2" xfId="1086" xr:uid="{00000000-0005-0000-0000-000041040000}"/>
    <cellStyle name="Encabezado 4 2 2" xfId="1087" xr:uid="{00000000-0005-0000-0000-000042040000}"/>
    <cellStyle name="Encabezado 4 3" xfId="1088" xr:uid="{00000000-0005-0000-0000-000043040000}"/>
    <cellStyle name="Encabezado 4 3 2" xfId="1089" xr:uid="{00000000-0005-0000-0000-000044040000}"/>
    <cellStyle name="Encabezado 4 4" xfId="1090" xr:uid="{00000000-0005-0000-0000-000045040000}"/>
    <cellStyle name="Énfasis1" xfId="1091" builtinId="29" customBuiltin="1"/>
    <cellStyle name="Énfasis1 2" xfId="1092" xr:uid="{00000000-0005-0000-0000-000046040000}"/>
    <cellStyle name="Énfasis1 2 2" xfId="1093" xr:uid="{00000000-0005-0000-0000-000047040000}"/>
    <cellStyle name="Énfasis1 3" xfId="1094" xr:uid="{00000000-0005-0000-0000-000048040000}"/>
    <cellStyle name="Énfasis1 3 2" xfId="1095" xr:uid="{00000000-0005-0000-0000-000049040000}"/>
    <cellStyle name="Énfasis1 4" xfId="1096" xr:uid="{00000000-0005-0000-0000-00004A040000}"/>
    <cellStyle name="Énfasis2" xfId="1097" builtinId="33" customBuiltin="1"/>
    <cellStyle name="Énfasis2 2" xfId="1098" xr:uid="{00000000-0005-0000-0000-00004B040000}"/>
    <cellStyle name="Énfasis2 2 2" xfId="1099" xr:uid="{00000000-0005-0000-0000-00004C040000}"/>
    <cellStyle name="Énfasis2 3" xfId="1100" xr:uid="{00000000-0005-0000-0000-00004D040000}"/>
    <cellStyle name="Énfasis2 3 2" xfId="1101" xr:uid="{00000000-0005-0000-0000-00004E040000}"/>
    <cellStyle name="Énfasis2 4" xfId="1102" xr:uid="{00000000-0005-0000-0000-00004F040000}"/>
    <cellStyle name="Énfasis3" xfId="1103" builtinId="37" customBuiltin="1"/>
    <cellStyle name="Énfasis3 2" xfId="1104" xr:uid="{00000000-0005-0000-0000-000050040000}"/>
    <cellStyle name="Énfasis3 2 2" xfId="1105" xr:uid="{00000000-0005-0000-0000-000051040000}"/>
    <cellStyle name="Énfasis3 3" xfId="1106" xr:uid="{00000000-0005-0000-0000-000052040000}"/>
    <cellStyle name="Énfasis3 3 2" xfId="1107" xr:uid="{00000000-0005-0000-0000-000053040000}"/>
    <cellStyle name="Énfasis3 4" xfId="1108" xr:uid="{00000000-0005-0000-0000-000054040000}"/>
    <cellStyle name="Énfasis4" xfId="1109" builtinId="41" customBuiltin="1"/>
    <cellStyle name="Énfasis4 2" xfId="1110" xr:uid="{00000000-0005-0000-0000-000055040000}"/>
    <cellStyle name="Énfasis4 2 2" xfId="1111" xr:uid="{00000000-0005-0000-0000-000056040000}"/>
    <cellStyle name="Énfasis4 3" xfId="1112" xr:uid="{00000000-0005-0000-0000-000057040000}"/>
    <cellStyle name="Énfasis4 3 2" xfId="1113" xr:uid="{00000000-0005-0000-0000-000058040000}"/>
    <cellStyle name="Énfasis4 4" xfId="1114" xr:uid="{00000000-0005-0000-0000-000059040000}"/>
    <cellStyle name="Énfasis5" xfId="1115" builtinId="45" customBuiltin="1"/>
    <cellStyle name="Énfasis5 2" xfId="1116" xr:uid="{00000000-0005-0000-0000-00005A040000}"/>
    <cellStyle name="Énfasis5 2 2" xfId="1117" xr:uid="{00000000-0005-0000-0000-00005B040000}"/>
    <cellStyle name="Énfasis5 3" xfId="1118" xr:uid="{00000000-0005-0000-0000-00005C040000}"/>
    <cellStyle name="Énfasis5 3 2" xfId="1119" xr:uid="{00000000-0005-0000-0000-00005D040000}"/>
    <cellStyle name="Énfasis5 4" xfId="1120" xr:uid="{00000000-0005-0000-0000-00005E040000}"/>
    <cellStyle name="Énfasis6" xfId="1121" builtinId="49" customBuiltin="1"/>
    <cellStyle name="Énfasis6 2" xfId="1122" xr:uid="{00000000-0005-0000-0000-00005F040000}"/>
    <cellStyle name="Énfasis6 2 2" xfId="1123" xr:uid="{00000000-0005-0000-0000-000060040000}"/>
    <cellStyle name="Énfasis6 3" xfId="1124" xr:uid="{00000000-0005-0000-0000-000061040000}"/>
    <cellStyle name="Énfasis6 3 2" xfId="1125" xr:uid="{00000000-0005-0000-0000-000062040000}"/>
    <cellStyle name="Énfasis6 4" xfId="1126" xr:uid="{00000000-0005-0000-0000-000063040000}"/>
    <cellStyle name="Entrada" xfId="1127" builtinId="20" customBuiltin="1"/>
    <cellStyle name="Entrada 2" xfId="1128" xr:uid="{00000000-0005-0000-0000-000064040000}"/>
    <cellStyle name="Entrada 2 2" xfId="1129" xr:uid="{00000000-0005-0000-0000-000065040000}"/>
    <cellStyle name="Entrada 2 2 2" xfId="1130" xr:uid="{00000000-0005-0000-0000-000066040000}"/>
    <cellStyle name="Entrada 3" xfId="1131" xr:uid="{00000000-0005-0000-0000-000067040000}"/>
    <cellStyle name="Entrada 3 2" xfId="1132" xr:uid="{00000000-0005-0000-0000-000068040000}"/>
    <cellStyle name="Entrada 3 2 2" xfId="1133" xr:uid="{00000000-0005-0000-0000-000069040000}"/>
    <cellStyle name="Entrada 4" xfId="1134" xr:uid="{00000000-0005-0000-0000-00006A040000}"/>
    <cellStyle name="Excel Built-in Normal" xfId="1135" xr:uid="{00000000-0005-0000-0000-00006D040000}"/>
    <cellStyle name="Hipervínculo" xfId="1136" builtinId="8" customBuiltin="1"/>
    <cellStyle name="Hipervínculo 2" xfId="1137" xr:uid="{00000000-0005-0000-0000-00006F040000}"/>
    <cellStyle name="Hipervínculo 2 2" xfId="1138" xr:uid="{00000000-0005-0000-0000-000070040000}"/>
    <cellStyle name="Hipervínculo 2 2 2" xfId="1139" xr:uid="{00000000-0005-0000-0000-000071040000}"/>
    <cellStyle name="Hipervínculo 3" xfId="1140" xr:uid="{00000000-0005-0000-0000-000072040000}"/>
    <cellStyle name="Hipervínculo 3 2" xfId="1141" xr:uid="{00000000-0005-0000-0000-000073040000}"/>
    <cellStyle name="Hipervínculo 3 3" xfId="1142" xr:uid="{00000000-0005-0000-0000-000074040000}"/>
    <cellStyle name="Hipervínculo 4" xfId="1143" xr:uid="{00000000-0005-0000-0000-000075040000}"/>
    <cellStyle name="Hipervínculo 5" xfId="1144" xr:uid="{00000000-0005-0000-0000-000076040000}"/>
    <cellStyle name="Hipervínculo 6" xfId="1145" xr:uid="{00000000-0005-0000-0000-000077040000}"/>
    <cellStyle name="Incorrecto" xfId="1146" builtinId="27" customBuiltin="1"/>
    <cellStyle name="Incorrecto 2" xfId="1147" xr:uid="{00000000-0005-0000-0000-000079040000}"/>
    <cellStyle name="Incorrecto 2 2" xfId="1148" xr:uid="{00000000-0005-0000-0000-00007A040000}"/>
    <cellStyle name="Incorrecto 3" xfId="1149" xr:uid="{00000000-0005-0000-0000-00007B040000}"/>
    <cellStyle name="Incorrecto 3 2" xfId="1150" xr:uid="{00000000-0005-0000-0000-00007C040000}"/>
    <cellStyle name="Incorrecto 4" xfId="1151" xr:uid="{00000000-0005-0000-0000-00007D040000}"/>
    <cellStyle name="Millares" xfId="1152" builtinId="3"/>
    <cellStyle name="Millares [0]" xfId="1153" builtinId="6"/>
    <cellStyle name="Millares [0] 2" xfId="1154" xr:uid="{00000000-0005-0000-0000-00007F040000}"/>
    <cellStyle name="Millares [0] 2 2" xfId="1155" xr:uid="{00000000-0005-0000-0000-000080040000}"/>
    <cellStyle name="Millares [0] 2 2 2" xfId="1156" xr:uid="{00000000-0005-0000-0000-000081040000}"/>
    <cellStyle name="Millares [0] 2 2 2 2" xfId="1157" xr:uid="{00000000-0005-0000-0000-000082040000}"/>
    <cellStyle name="Millares [0] 2 2 3" xfId="1158" xr:uid="{00000000-0005-0000-0000-000083040000}"/>
    <cellStyle name="Millares [0] 2 3" xfId="1159" xr:uid="{00000000-0005-0000-0000-000084040000}"/>
    <cellStyle name="Millares [0] 2 3 2" xfId="1160" xr:uid="{00000000-0005-0000-0000-000085040000}"/>
    <cellStyle name="Millares [0] 2 4" xfId="1161" xr:uid="{00000000-0005-0000-0000-000086040000}"/>
    <cellStyle name="Millares [0] 3" xfId="1162" xr:uid="{00000000-0005-0000-0000-000087040000}"/>
    <cellStyle name="Millares [0] 3 2" xfId="1163" xr:uid="{00000000-0005-0000-0000-000088040000}"/>
    <cellStyle name="Millares [0] 4" xfId="1164" xr:uid="{00000000-0005-0000-0000-000089040000}"/>
    <cellStyle name="Millares [0] 4 2" xfId="1165" xr:uid="{00000000-0005-0000-0000-00008A040000}"/>
    <cellStyle name="Millares [0] 5" xfId="1166" xr:uid="{00000000-0005-0000-0000-00008B040000}"/>
    <cellStyle name="Millares [0] 6" xfId="1167" xr:uid="{00000000-0005-0000-0000-00008C040000}"/>
    <cellStyle name="Millares [0] 6 2" xfId="1168" xr:uid="{00000000-0005-0000-0000-00008D040000}"/>
    <cellStyle name="Millares 10" xfId="1169" xr:uid="{00000000-0005-0000-0000-00008E040000}"/>
    <cellStyle name="Millares 10 2" xfId="1170" xr:uid="{00000000-0005-0000-0000-00008F040000}"/>
    <cellStyle name="Millares 11" xfId="1171" xr:uid="{00000000-0005-0000-0000-000090040000}"/>
    <cellStyle name="Millares 11 2" xfId="1172" xr:uid="{00000000-0005-0000-0000-000091040000}"/>
    <cellStyle name="Millares 12" xfId="1173" xr:uid="{00000000-0005-0000-0000-000092040000}"/>
    <cellStyle name="Millares 13" xfId="1174" xr:uid="{00000000-0005-0000-0000-000093040000}"/>
    <cellStyle name="Millares 14" xfId="1175" xr:uid="{00000000-0005-0000-0000-000094040000}"/>
    <cellStyle name="Millares 15" xfId="1176" xr:uid="{00000000-0005-0000-0000-000095040000}"/>
    <cellStyle name="Millares 16" xfId="1177" xr:uid="{00000000-0005-0000-0000-000096040000}"/>
    <cellStyle name="Millares 17" xfId="1178" xr:uid="{00000000-0005-0000-0000-000097040000}"/>
    <cellStyle name="Millares 18" xfId="1179" xr:uid="{00000000-0005-0000-0000-000098040000}"/>
    <cellStyle name="Millares 19" xfId="1180" xr:uid="{00000000-0005-0000-0000-000099040000}"/>
    <cellStyle name="Millares 2" xfId="1181" xr:uid="{00000000-0005-0000-0000-00009A040000}"/>
    <cellStyle name="Millares 2 2" xfId="1182" xr:uid="{00000000-0005-0000-0000-00009B040000}"/>
    <cellStyle name="Millares 2 2 2" xfId="1183" xr:uid="{00000000-0005-0000-0000-00009C040000}"/>
    <cellStyle name="Millares 2 2 2 2" xfId="1184" xr:uid="{00000000-0005-0000-0000-00009D040000}"/>
    <cellStyle name="Millares 2 2 3" xfId="1185" xr:uid="{00000000-0005-0000-0000-00009E040000}"/>
    <cellStyle name="Millares 2 3" xfId="1186" xr:uid="{00000000-0005-0000-0000-00009F040000}"/>
    <cellStyle name="Millares 2 4" xfId="1187" xr:uid="{00000000-0005-0000-0000-0000A0040000}"/>
    <cellStyle name="Millares 2 5" xfId="1188" xr:uid="{00000000-0005-0000-0000-0000A1040000}"/>
    <cellStyle name="Millares 20" xfId="1189" xr:uid="{00000000-0005-0000-0000-0000A2040000}"/>
    <cellStyle name="Millares 21" xfId="1190" xr:uid="{00000000-0005-0000-0000-0000A3040000}"/>
    <cellStyle name="Millares 22" xfId="1191" xr:uid="{00000000-0005-0000-0000-0000A4040000}"/>
    <cellStyle name="Millares 23" xfId="1192" xr:uid="{00000000-0005-0000-0000-0000A5040000}"/>
    <cellStyle name="Millares 23 2" xfId="1193" xr:uid="{00000000-0005-0000-0000-0000A6040000}"/>
    <cellStyle name="Millares 24" xfId="1194" xr:uid="{00000000-0005-0000-0000-0000A7040000}"/>
    <cellStyle name="Millares 24 2" xfId="1195" xr:uid="{00000000-0005-0000-0000-0000A8040000}"/>
    <cellStyle name="Millares 25" xfId="1196" xr:uid="{00000000-0005-0000-0000-0000A9040000}"/>
    <cellStyle name="Millares 25 2" xfId="1197" xr:uid="{00000000-0005-0000-0000-0000AA040000}"/>
    <cellStyle name="Millares 26" xfId="1198" xr:uid="{00000000-0005-0000-0000-0000AB040000}"/>
    <cellStyle name="Millares 26 2" xfId="1199" xr:uid="{00000000-0005-0000-0000-0000AC040000}"/>
    <cellStyle name="Millares 3" xfId="1200" xr:uid="{00000000-0005-0000-0000-0000AD040000}"/>
    <cellStyle name="Millares 3 2" xfId="1201" xr:uid="{00000000-0005-0000-0000-0000AE040000}"/>
    <cellStyle name="Millares 3 2 2" xfId="1202" xr:uid="{00000000-0005-0000-0000-0000AF040000}"/>
    <cellStyle name="Millares 3 3" xfId="1203" xr:uid="{00000000-0005-0000-0000-0000B0040000}"/>
    <cellStyle name="Millares 4" xfId="1204" xr:uid="{00000000-0005-0000-0000-0000B1040000}"/>
    <cellStyle name="Millares 4 2" xfId="1205" xr:uid="{00000000-0005-0000-0000-0000B2040000}"/>
    <cellStyle name="Millares 5" xfId="1206" xr:uid="{00000000-0005-0000-0000-0000B3040000}"/>
    <cellStyle name="Millares 5 2" xfId="1207" xr:uid="{00000000-0005-0000-0000-0000B4040000}"/>
    <cellStyle name="Millares 6" xfId="1208" xr:uid="{00000000-0005-0000-0000-0000B5040000}"/>
    <cellStyle name="Millares 6 2" xfId="1209" xr:uid="{00000000-0005-0000-0000-0000B6040000}"/>
    <cellStyle name="Millares 7" xfId="1210" xr:uid="{00000000-0005-0000-0000-0000B7040000}"/>
    <cellStyle name="Millares 7 2" xfId="1211" xr:uid="{00000000-0005-0000-0000-0000B8040000}"/>
    <cellStyle name="Millares 8" xfId="1212" xr:uid="{00000000-0005-0000-0000-0000B9040000}"/>
    <cellStyle name="Millares 8 2" xfId="1213" xr:uid="{00000000-0005-0000-0000-0000BA040000}"/>
    <cellStyle name="Millares 9" xfId="1214" xr:uid="{00000000-0005-0000-0000-0000BB040000}"/>
    <cellStyle name="Millares 9 2" xfId="1215" xr:uid="{00000000-0005-0000-0000-0000BC040000}"/>
    <cellStyle name="Neutral" xfId="1216" builtinId="28" customBuiltin="1"/>
    <cellStyle name="Neutral 2" xfId="1217" xr:uid="{00000000-0005-0000-0000-0000BE040000}"/>
    <cellStyle name="Neutral 2 2" xfId="1218" xr:uid="{00000000-0005-0000-0000-0000BF040000}"/>
    <cellStyle name="Neutral 2 3" xfId="1989" xr:uid="{F5F8A604-6DC4-4B55-9779-899A10A02F31}"/>
    <cellStyle name="Neutral 3" xfId="1219" xr:uid="{00000000-0005-0000-0000-0000C0040000}"/>
    <cellStyle name="Neutral 3 2" xfId="1220" xr:uid="{00000000-0005-0000-0000-0000C1040000}"/>
    <cellStyle name="Neutral 4" xfId="1221" xr:uid="{00000000-0005-0000-0000-0000C2040000}"/>
    <cellStyle name="No-definido" xfId="1222" xr:uid="{00000000-0005-0000-0000-0000C3040000}"/>
    <cellStyle name="No-definido 2" xfId="1223" xr:uid="{00000000-0005-0000-0000-0000C4040000}"/>
    <cellStyle name="Normal" xfId="0" builtinId="0"/>
    <cellStyle name="Normal 10" xfId="1224" xr:uid="{00000000-0005-0000-0000-0000C5040000}"/>
    <cellStyle name="Normal 10 2" xfId="1225" xr:uid="{00000000-0005-0000-0000-0000C6040000}"/>
    <cellStyle name="Normal 10 3" xfId="1226" xr:uid="{00000000-0005-0000-0000-0000C7040000}"/>
    <cellStyle name="Normal 10 4" xfId="1227" xr:uid="{00000000-0005-0000-0000-0000C8040000}"/>
    <cellStyle name="Normal 10 4 2" xfId="1228" xr:uid="{00000000-0005-0000-0000-0000C9040000}"/>
    <cellStyle name="Normal 11" xfId="1229" xr:uid="{00000000-0005-0000-0000-0000CA040000}"/>
    <cellStyle name="Normal 12" xfId="1230" xr:uid="{00000000-0005-0000-0000-0000CB040000}"/>
    <cellStyle name="Normal 13" xfId="1231" xr:uid="{00000000-0005-0000-0000-0000CC040000}"/>
    <cellStyle name="Normal 13 2" xfId="1232" xr:uid="{00000000-0005-0000-0000-0000CD040000}"/>
    <cellStyle name="Normal 14" xfId="1233" xr:uid="{00000000-0005-0000-0000-0000CE040000}"/>
    <cellStyle name="Normal 15" xfId="1234" xr:uid="{00000000-0005-0000-0000-0000CF040000}"/>
    <cellStyle name="Normal 16" xfId="1235" xr:uid="{00000000-0005-0000-0000-0000D0040000}"/>
    <cellStyle name="Normal 16 2" xfId="1236" xr:uid="{00000000-0005-0000-0000-0000D1040000}"/>
    <cellStyle name="Normal 17" xfId="1237" xr:uid="{00000000-0005-0000-0000-0000D2040000}"/>
    <cellStyle name="Normal 17 2" xfId="1238" xr:uid="{00000000-0005-0000-0000-0000D3040000}"/>
    <cellStyle name="Normal 17 3" xfId="1239" xr:uid="{00000000-0005-0000-0000-0000D4040000}"/>
    <cellStyle name="Normal 18" xfId="1240" xr:uid="{00000000-0005-0000-0000-0000D5040000}"/>
    <cellStyle name="Normal 18 2" xfId="1241" xr:uid="{00000000-0005-0000-0000-0000D6040000}"/>
    <cellStyle name="Normal 19" xfId="1242" xr:uid="{00000000-0005-0000-0000-0000D7040000}"/>
    <cellStyle name="Normal 19 2" xfId="1243" xr:uid="{00000000-0005-0000-0000-0000D8040000}"/>
    <cellStyle name="Normal 19 3" xfId="1244" xr:uid="{00000000-0005-0000-0000-0000D9040000}"/>
    <cellStyle name="Normal 2" xfId="1245" xr:uid="{00000000-0005-0000-0000-0000DA040000}"/>
    <cellStyle name="Normal 2 2" xfId="1246" xr:uid="{00000000-0005-0000-0000-0000DB040000}"/>
    <cellStyle name="Normal 2 2 2" xfId="1247" xr:uid="{00000000-0005-0000-0000-0000DC040000}"/>
    <cellStyle name="Normal 2 2 2 2" xfId="1248" xr:uid="{00000000-0005-0000-0000-0000DD040000}"/>
    <cellStyle name="Normal 2 2 2 3" xfId="1249" xr:uid="{00000000-0005-0000-0000-0000DE040000}"/>
    <cellStyle name="Normal 2 2 2 4" xfId="1990" xr:uid="{B2BD50CB-6101-4BD7-AAA3-55EB1E8AD776}"/>
    <cellStyle name="Normal 2 2 3" xfId="1250" xr:uid="{00000000-0005-0000-0000-0000DF040000}"/>
    <cellStyle name="Normal 2 3" xfId="1251" xr:uid="{00000000-0005-0000-0000-0000E0040000}"/>
    <cellStyle name="Normal 2 3 2" xfId="1252" xr:uid="{00000000-0005-0000-0000-0000E1040000}"/>
    <cellStyle name="Normal 2 3 2 2" xfId="1253" xr:uid="{00000000-0005-0000-0000-0000E2040000}"/>
    <cellStyle name="Normal 2 3 3" xfId="1254" xr:uid="{00000000-0005-0000-0000-0000E3040000}"/>
    <cellStyle name="Normal 2 3 4" xfId="1255" xr:uid="{00000000-0005-0000-0000-0000E4040000}"/>
    <cellStyle name="Normal 2 4" xfId="1256" xr:uid="{00000000-0005-0000-0000-0000E5040000}"/>
    <cellStyle name="Normal 2 4 2" xfId="1257" xr:uid="{00000000-0005-0000-0000-0000E6040000}"/>
    <cellStyle name="Normal 2 4 3" xfId="1258" xr:uid="{00000000-0005-0000-0000-0000E7040000}"/>
    <cellStyle name="Normal 2 5" xfId="1259" xr:uid="{00000000-0005-0000-0000-0000E8040000}"/>
    <cellStyle name="Normal 2 5 2" xfId="1260" xr:uid="{00000000-0005-0000-0000-0000E9040000}"/>
    <cellStyle name="Normal 2 5 3" xfId="1261" xr:uid="{00000000-0005-0000-0000-0000EA040000}"/>
    <cellStyle name="Normal 2 6" xfId="1982" xr:uid="{00000000-0005-0000-0000-0000C1070000}"/>
    <cellStyle name="Normal 20" xfId="1262" xr:uid="{00000000-0005-0000-0000-0000EB040000}"/>
    <cellStyle name="Normal 20 2" xfId="1263" xr:uid="{00000000-0005-0000-0000-0000EC040000}"/>
    <cellStyle name="Normal 20 3" xfId="1264" xr:uid="{00000000-0005-0000-0000-0000ED040000}"/>
    <cellStyle name="Normal 21" xfId="1265" xr:uid="{00000000-0005-0000-0000-0000EE040000}"/>
    <cellStyle name="Normal 21 2" xfId="1266" xr:uid="{00000000-0005-0000-0000-0000EF040000}"/>
    <cellStyle name="Normal 22" xfId="1267" xr:uid="{00000000-0005-0000-0000-0000F0040000}"/>
    <cellStyle name="Normal 22 2" xfId="1268" xr:uid="{00000000-0005-0000-0000-0000F1040000}"/>
    <cellStyle name="Normal 23" xfId="1269" xr:uid="{00000000-0005-0000-0000-0000F2040000}"/>
    <cellStyle name="Normal 24" xfId="1270" xr:uid="{00000000-0005-0000-0000-0000F3040000}"/>
    <cellStyle name="Normal 24 2" xfId="1271" xr:uid="{00000000-0005-0000-0000-0000F4040000}"/>
    <cellStyle name="Normal 25" xfId="1272" xr:uid="{00000000-0005-0000-0000-0000F5040000}"/>
    <cellStyle name="Normal 25 2" xfId="1273" xr:uid="{00000000-0005-0000-0000-0000F6040000}"/>
    <cellStyle name="Normal 26" xfId="1274" xr:uid="{00000000-0005-0000-0000-0000F7040000}"/>
    <cellStyle name="Normal 26 2" xfId="1275" xr:uid="{00000000-0005-0000-0000-0000F8040000}"/>
    <cellStyle name="Normal 27" xfId="1276" xr:uid="{00000000-0005-0000-0000-0000F9040000}"/>
    <cellStyle name="Normal 28" xfId="1983" xr:uid="{03DF3168-D494-4DB2-811B-176193B5D748}"/>
    <cellStyle name="Normal 29" xfId="1984" xr:uid="{1164D285-BD7D-4442-8C43-5811070EA8E3}"/>
    <cellStyle name="Normal 3" xfId="1277" xr:uid="{00000000-0005-0000-0000-0000FA040000}"/>
    <cellStyle name="Normal 3 2" xfId="1278" xr:uid="{00000000-0005-0000-0000-0000FB040000}"/>
    <cellStyle name="Normal 3 2 2" xfId="1279" xr:uid="{00000000-0005-0000-0000-0000FC040000}"/>
    <cellStyle name="Normal 3 2 2 2" xfId="1280" xr:uid="{00000000-0005-0000-0000-0000FD040000}"/>
    <cellStyle name="Normal 3 2 2 2 2" xfId="1993" xr:uid="{E5936FE9-057C-4645-938D-8F2B482F79C4}"/>
    <cellStyle name="Normal 3 2 2 3" xfId="1994" xr:uid="{631DFAB7-E520-4CA8-AAA4-F143148E9963}"/>
    <cellStyle name="Normal 3 2 2 4" xfId="1995" xr:uid="{065BFBE7-5137-4911-873B-EBE2446A17F7}"/>
    <cellStyle name="Normal 3 2 2 5" xfId="1996" xr:uid="{AD083736-BB9D-46DD-90F1-817B5DE84AB4}"/>
    <cellStyle name="Normal 3 2 2 6" xfId="1992" xr:uid="{A364A7C7-B9BC-4E9D-AD2C-E925F16BF2AE}"/>
    <cellStyle name="Normal 3 2 3" xfId="1281" xr:uid="{00000000-0005-0000-0000-0000FE040000}"/>
    <cellStyle name="Normal 3 2 4" xfId="1282" xr:uid="{00000000-0005-0000-0000-0000FF040000}"/>
    <cellStyle name="Normal 3 2 5" xfId="1991" xr:uid="{268DB4F5-72D8-41A3-B144-BBC1FD2A8BFF}"/>
    <cellStyle name="Normal 3 3" xfId="1283" xr:uid="{00000000-0005-0000-0000-000000050000}"/>
    <cellStyle name="Normal 3 3 2" xfId="1284" xr:uid="{00000000-0005-0000-0000-000001050000}"/>
    <cellStyle name="Normal 3 4" xfId="1285" xr:uid="{00000000-0005-0000-0000-000002050000}"/>
    <cellStyle name="Normal 3 5" xfId="1286" xr:uid="{00000000-0005-0000-0000-000003050000}"/>
    <cellStyle name="Normal 30" xfId="1985" xr:uid="{2A475D4B-ED00-4F67-943C-74512CB32A82}"/>
    <cellStyle name="Normal 31" xfId="1986" xr:uid="{080C3A6D-22A1-4B0B-B264-36C581A0836C}"/>
    <cellStyle name="Normal 32" xfId="1987" xr:uid="{6CE7DE3B-FC54-48A4-AD18-8C4B4F3FFE4F}"/>
    <cellStyle name="Normal 33" xfId="1988" xr:uid="{65E5548C-A91D-48E6-BABD-3FC8000AD105}"/>
    <cellStyle name="Normal 4" xfId="1287" xr:uid="{00000000-0005-0000-0000-000004050000}"/>
    <cellStyle name="Normal 4 10" xfId="1288" xr:uid="{00000000-0005-0000-0000-000005050000}"/>
    <cellStyle name="Normal 4 11" xfId="1289" xr:uid="{00000000-0005-0000-0000-000006050000}"/>
    <cellStyle name="Normal 4 12" xfId="1290" xr:uid="{00000000-0005-0000-0000-000007050000}"/>
    <cellStyle name="Normal 4 13" xfId="1291" xr:uid="{00000000-0005-0000-0000-000008050000}"/>
    <cellStyle name="Normal 4 2" xfId="1292" xr:uid="{00000000-0005-0000-0000-000009050000}"/>
    <cellStyle name="Normal 4 2 10" xfId="1293" xr:uid="{00000000-0005-0000-0000-00000A050000}"/>
    <cellStyle name="Normal 4 2 2" xfId="1294" xr:uid="{00000000-0005-0000-0000-00000B050000}"/>
    <cellStyle name="Normal 4 2 2 2" xfId="1295" xr:uid="{00000000-0005-0000-0000-00000C050000}"/>
    <cellStyle name="Normal 4 2 2 2 2" xfId="1296" xr:uid="{00000000-0005-0000-0000-00000D050000}"/>
    <cellStyle name="Normal 4 2 2 2 2 2" xfId="1297" xr:uid="{00000000-0005-0000-0000-00000E050000}"/>
    <cellStyle name="Normal 4 2 2 2 2 2 2" xfId="1298" xr:uid="{00000000-0005-0000-0000-00000F050000}"/>
    <cellStyle name="Normal 4 2 2 2 2 2 2 2" xfId="1299" xr:uid="{00000000-0005-0000-0000-000010050000}"/>
    <cellStyle name="Normal 4 2 2 2 2 2 2 2 2" xfId="1300" xr:uid="{00000000-0005-0000-0000-000011050000}"/>
    <cellStyle name="Normal 4 2 2 2 2 2 2 3" xfId="1301" xr:uid="{00000000-0005-0000-0000-000012050000}"/>
    <cellStyle name="Normal 4 2 2 2 2 2 3" xfId="1302" xr:uid="{00000000-0005-0000-0000-000013050000}"/>
    <cellStyle name="Normal 4 2 2 2 2 2 3 2" xfId="1303" xr:uid="{00000000-0005-0000-0000-000014050000}"/>
    <cellStyle name="Normal 4 2 2 2 2 2 4" xfId="1304" xr:uid="{00000000-0005-0000-0000-000015050000}"/>
    <cellStyle name="Normal 4 2 2 2 2 3" xfId="1305" xr:uid="{00000000-0005-0000-0000-000016050000}"/>
    <cellStyle name="Normal 4 2 2 2 2 3 2" xfId="1306" xr:uid="{00000000-0005-0000-0000-000017050000}"/>
    <cellStyle name="Normal 4 2 2 2 2 3 2 2" xfId="1307" xr:uid="{00000000-0005-0000-0000-000018050000}"/>
    <cellStyle name="Normal 4 2 2 2 2 3 3" xfId="1308" xr:uid="{00000000-0005-0000-0000-000019050000}"/>
    <cellStyle name="Normal 4 2 2 2 2 4" xfId="1309" xr:uid="{00000000-0005-0000-0000-00001A050000}"/>
    <cellStyle name="Normal 4 2 2 2 2 4 2" xfId="1310" xr:uid="{00000000-0005-0000-0000-00001B050000}"/>
    <cellStyle name="Normal 4 2 2 2 2 5" xfId="1311" xr:uid="{00000000-0005-0000-0000-00001C050000}"/>
    <cellStyle name="Normal 4 2 2 2 3" xfId="1312" xr:uid="{00000000-0005-0000-0000-00001D050000}"/>
    <cellStyle name="Normal 4 2 2 2 3 2" xfId="1313" xr:uid="{00000000-0005-0000-0000-00001E050000}"/>
    <cellStyle name="Normal 4 2 2 2 3 2 2" xfId="1314" xr:uid="{00000000-0005-0000-0000-00001F050000}"/>
    <cellStyle name="Normal 4 2 2 2 3 2 2 2" xfId="1315" xr:uid="{00000000-0005-0000-0000-000020050000}"/>
    <cellStyle name="Normal 4 2 2 2 3 2 3" xfId="1316" xr:uid="{00000000-0005-0000-0000-000021050000}"/>
    <cellStyle name="Normal 4 2 2 2 3 3" xfId="1317" xr:uid="{00000000-0005-0000-0000-000022050000}"/>
    <cellStyle name="Normal 4 2 2 2 3 3 2" xfId="1318" xr:uid="{00000000-0005-0000-0000-000023050000}"/>
    <cellStyle name="Normal 4 2 2 2 3 4" xfId="1319" xr:uid="{00000000-0005-0000-0000-000024050000}"/>
    <cellStyle name="Normal 4 2 2 2 4" xfId="1320" xr:uid="{00000000-0005-0000-0000-000025050000}"/>
    <cellStyle name="Normal 4 2 2 2 4 2" xfId="1321" xr:uid="{00000000-0005-0000-0000-000026050000}"/>
    <cellStyle name="Normal 4 2 2 2 4 2 2" xfId="1322" xr:uid="{00000000-0005-0000-0000-000027050000}"/>
    <cellStyle name="Normal 4 2 2 2 4 3" xfId="1323" xr:uid="{00000000-0005-0000-0000-000028050000}"/>
    <cellStyle name="Normal 4 2 2 2 5" xfId="1324" xr:uid="{00000000-0005-0000-0000-000029050000}"/>
    <cellStyle name="Normal 4 2 2 2 5 2" xfId="1325" xr:uid="{00000000-0005-0000-0000-00002A050000}"/>
    <cellStyle name="Normal 4 2 2 2 6" xfId="1326" xr:uid="{00000000-0005-0000-0000-00002B050000}"/>
    <cellStyle name="Normal 4 2 2 3" xfId="1327" xr:uid="{00000000-0005-0000-0000-00002C050000}"/>
    <cellStyle name="Normal 4 2 2 3 2" xfId="1328" xr:uid="{00000000-0005-0000-0000-00002D050000}"/>
    <cellStyle name="Normal 4 2 2 3 2 2" xfId="1329" xr:uid="{00000000-0005-0000-0000-00002E050000}"/>
    <cellStyle name="Normal 4 2 2 3 2 2 2" xfId="1330" xr:uid="{00000000-0005-0000-0000-00002F050000}"/>
    <cellStyle name="Normal 4 2 2 3 2 2 2 2" xfId="1331" xr:uid="{00000000-0005-0000-0000-000030050000}"/>
    <cellStyle name="Normal 4 2 2 3 2 2 3" xfId="1332" xr:uid="{00000000-0005-0000-0000-000031050000}"/>
    <cellStyle name="Normal 4 2 2 3 2 3" xfId="1333" xr:uid="{00000000-0005-0000-0000-000032050000}"/>
    <cellStyle name="Normal 4 2 2 3 2 3 2" xfId="1334" xr:uid="{00000000-0005-0000-0000-000033050000}"/>
    <cellStyle name="Normal 4 2 2 3 2 4" xfId="1335" xr:uid="{00000000-0005-0000-0000-000034050000}"/>
    <cellStyle name="Normal 4 2 2 3 3" xfId="1336" xr:uid="{00000000-0005-0000-0000-000035050000}"/>
    <cellStyle name="Normal 4 2 2 3 3 2" xfId="1337" xr:uid="{00000000-0005-0000-0000-000036050000}"/>
    <cellStyle name="Normal 4 2 2 3 3 2 2" xfId="1338" xr:uid="{00000000-0005-0000-0000-000037050000}"/>
    <cellStyle name="Normal 4 2 2 3 3 3" xfId="1339" xr:uid="{00000000-0005-0000-0000-000038050000}"/>
    <cellStyle name="Normal 4 2 2 3 4" xfId="1340" xr:uid="{00000000-0005-0000-0000-000039050000}"/>
    <cellStyle name="Normal 4 2 2 3 4 2" xfId="1341" xr:uid="{00000000-0005-0000-0000-00003A050000}"/>
    <cellStyle name="Normal 4 2 2 3 5" xfId="1342" xr:uid="{00000000-0005-0000-0000-00003B050000}"/>
    <cellStyle name="Normal 4 2 2 4" xfId="1343" xr:uid="{00000000-0005-0000-0000-00003C050000}"/>
    <cellStyle name="Normal 4 2 2 4 2" xfId="1344" xr:uid="{00000000-0005-0000-0000-00003D050000}"/>
    <cellStyle name="Normal 4 2 2 4 2 2" xfId="1345" xr:uid="{00000000-0005-0000-0000-00003E050000}"/>
    <cellStyle name="Normal 4 2 2 4 2 2 2" xfId="1346" xr:uid="{00000000-0005-0000-0000-00003F050000}"/>
    <cellStyle name="Normal 4 2 2 4 2 3" xfId="1347" xr:uid="{00000000-0005-0000-0000-000040050000}"/>
    <cellStyle name="Normal 4 2 2 4 3" xfId="1348" xr:uid="{00000000-0005-0000-0000-000041050000}"/>
    <cellStyle name="Normal 4 2 2 4 3 2" xfId="1349" xr:uid="{00000000-0005-0000-0000-000042050000}"/>
    <cellStyle name="Normal 4 2 2 4 4" xfId="1350" xr:uid="{00000000-0005-0000-0000-000043050000}"/>
    <cellStyle name="Normal 4 2 2 5" xfId="1351" xr:uid="{00000000-0005-0000-0000-000044050000}"/>
    <cellStyle name="Normal 4 2 2 5 2" xfId="1352" xr:uid="{00000000-0005-0000-0000-000045050000}"/>
    <cellStyle name="Normal 4 2 2 5 2 2" xfId="1353" xr:uid="{00000000-0005-0000-0000-000046050000}"/>
    <cellStyle name="Normal 4 2 2 5 3" xfId="1354" xr:uid="{00000000-0005-0000-0000-000047050000}"/>
    <cellStyle name="Normal 4 2 2 6" xfId="1355" xr:uid="{00000000-0005-0000-0000-000048050000}"/>
    <cellStyle name="Normal 4 2 2 6 2" xfId="1356" xr:uid="{00000000-0005-0000-0000-000049050000}"/>
    <cellStyle name="Normal 4 2 2 7" xfId="1357" xr:uid="{00000000-0005-0000-0000-00004A050000}"/>
    <cellStyle name="Normal 4 2 3" xfId="1358" xr:uid="{00000000-0005-0000-0000-00004B050000}"/>
    <cellStyle name="Normal 4 2 3 2" xfId="1359" xr:uid="{00000000-0005-0000-0000-00004C050000}"/>
    <cellStyle name="Normal 4 2 3 2 2" xfId="1360" xr:uid="{00000000-0005-0000-0000-00004D050000}"/>
    <cellStyle name="Normal 4 2 3 2 2 2" xfId="1361" xr:uid="{00000000-0005-0000-0000-00004E050000}"/>
    <cellStyle name="Normal 4 2 3 2 2 2 2" xfId="1362" xr:uid="{00000000-0005-0000-0000-00004F050000}"/>
    <cellStyle name="Normal 4 2 3 2 2 2 2 2" xfId="1363" xr:uid="{00000000-0005-0000-0000-000050050000}"/>
    <cellStyle name="Normal 4 2 3 2 2 2 2 2 2" xfId="1364" xr:uid="{00000000-0005-0000-0000-000051050000}"/>
    <cellStyle name="Normal 4 2 3 2 2 2 2 3" xfId="1365" xr:uid="{00000000-0005-0000-0000-000052050000}"/>
    <cellStyle name="Normal 4 2 3 2 2 2 3" xfId="1366" xr:uid="{00000000-0005-0000-0000-000053050000}"/>
    <cellStyle name="Normal 4 2 3 2 2 2 3 2" xfId="1367" xr:uid="{00000000-0005-0000-0000-000054050000}"/>
    <cellStyle name="Normal 4 2 3 2 2 2 4" xfId="1368" xr:uid="{00000000-0005-0000-0000-000055050000}"/>
    <cellStyle name="Normal 4 2 3 2 2 3" xfId="1369" xr:uid="{00000000-0005-0000-0000-000056050000}"/>
    <cellStyle name="Normal 4 2 3 2 2 3 2" xfId="1370" xr:uid="{00000000-0005-0000-0000-000057050000}"/>
    <cellStyle name="Normal 4 2 3 2 2 3 2 2" xfId="1371" xr:uid="{00000000-0005-0000-0000-000058050000}"/>
    <cellStyle name="Normal 4 2 3 2 2 3 3" xfId="1372" xr:uid="{00000000-0005-0000-0000-000059050000}"/>
    <cellStyle name="Normal 4 2 3 2 2 4" xfId="1373" xr:uid="{00000000-0005-0000-0000-00005A050000}"/>
    <cellStyle name="Normal 4 2 3 2 2 4 2" xfId="1374" xr:uid="{00000000-0005-0000-0000-00005B050000}"/>
    <cellStyle name="Normal 4 2 3 2 2 5" xfId="1375" xr:uid="{00000000-0005-0000-0000-00005C050000}"/>
    <cellStyle name="Normal 4 2 3 2 3" xfId="1376" xr:uid="{00000000-0005-0000-0000-00005D050000}"/>
    <cellStyle name="Normal 4 2 3 2 3 2" xfId="1377" xr:uid="{00000000-0005-0000-0000-00005E050000}"/>
    <cellStyle name="Normal 4 2 3 2 3 2 2" xfId="1378" xr:uid="{00000000-0005-0000-0000-00005F050000}"/>
    <cellStyle name="Normal 4 2 3 2 3 2 2 2" xfId="1379" xr:uid="{00000000-0005-0000-0000-000060050000}"/>
    <cellStyle name="Normal 4 2 3 2 3 2 3" xfId="1380" xr:uid="{00000000-0005-0000-0000-000061050000}"/>
    <cellStyle name="Normal 4 2 3 2 3 3" xfId="1381" xr:uid="{00000000-0005-0000-0000-000062050000}"/>
    <cellStyle name="Normal 4 2 3 2 3 3 2" xfId="1382" xr:uid="{00000000-0005-0000-0000-000063050000}"/>
    <cellStyle name="Normal 4 2 3 2 3 4" xfId="1383" xr:uid="{00000000-0005-0000-0000-000064050000}"/>
    <cellStyle name="Normal 4 2 3 2 4" xfId="1384" xr:uid="{00000000-0005-0000-0000-000065050000}"/>
    <cellStyle name="Normal 4 2 3 2 4 2" xfId="1385" xr:uid="{00000000-0005-0000-0000-000066050000}"/>
    <cellStyle name="Normal 4 2 3 2 4 2 2" xfId="1386" xr:uid="{00000000-0005-0000-0000-000067050000}"/>
    <cellStyle name="Normal 4 2 3 2 4 3" xfId="1387" xr:uid="{00000000-0005-0000-0000-000068050000}"/>
    <cellStyle name="Normal 4 2 3 2 5" xfId="1388" xr:uid="{00000000-0005-0000-0000-000069050000}"/>
    <cellStyle name="Normal 4 2 3 2 5 2" xfId="1389" xr:uid="{00000000-0005-0000-0000-00006A050000}"/>
    <cellStyle name="Normal 4 2 3 2 6" xfId="1390" xr:uid="{00000000-0005-0000-0000-00006B050000}"/>
    <cellStyle name="Normal 4 2 3 3" xfId="1391" xr:uid="{00000000-0005-0000-0000-00006C050000}"/>
    <cellStyle name="Normal 4 2 3 3 2" xfId="1392" xr:uid="{00000000-0005-0000-0000-00006D050000}"/>
    <cellStyle name="Normal 4 2 3 3 2 2" xfId="1393" xr:uid="{00000000-0005-0000-0000-00006E050000}"/>
    <cellStyle name="Normal 4 2 3 3 2 2 2" xfId="1394" xr:uid="{00000000-0005-0000-0000-00006F050000}"/>
    <cellStyle name="Normal 4 2 3 3 2 2 2 2" xfId="1395" xr:uid="{00000000-0005-0000-0000-000070050000}"/>
    <cellStyle name="Normal 4 2 3 3 2 2 3" xfId="1396" xr:uid="{00000000-0005-0000-0000-000071050000}"/>
    <cellStyle name="Normal 4 2 3 3 2 3" xfId="1397" xr:uid="{00000000-0005-0000-0000-000072050000}"/>
    <cellStyle name="Normal 4 2 3 3 2 3 2" xfId="1398" xr:uid="{00000000-0005-0000-0000-000073050000}"/>
    <cellStyle name="Normal 4 2 3 3 2 4" xfId="1399" xr:uid="{00000000-0005-0000-0000-000074050000}"/>
    <cellStyle name="Normal 4 2 3 3 3" xfId="1400" xr:uid="{00000000-0005-0000-0000-000075050000}"/>
    <cellStyle name="Normal 4 2 3 3 3 2" xfId="1401" xr:uid="{00000000-0005-0000-0000-000076050000}"/>
    <cellStyle name="Normal 4 2 3 3 3 2 2" xfId="1402" xr:uid="{00000000-0005-0000-0000-000077050000}"/>
    <cellStyle name="Normal 4 2 3 3 3 3" xfId="1403" xr:uid="{00000000-0005-0000-0000-000078050000}"/>
    <cellStyle name="Normal 4 2 3 3 4" xfId="1404" xr:uid="{00000000-0005-0000-0000-000079050000}"/>
    <cellStyle name="Normal 4 2 3 3 4 2" xfId="1405" xr:uid="{00000000-0005-0000-0000-00007A050000}"/>
    <cellStyle name="Normal 4 2 3 3 5" xfId="1406" xr:uid="{00000000-0005-0000-0000-00007B050000}"/>
    <cellStyle name="Normal 4 2 3 4" xfId="1407" xr:uid="{00000000-0005-0000-0000-00007C050000}"/>
    <cellStyle name="Normal 4 2 3 4 2" xfId="1408" xr:uid="{00000000-0005-0000-0000-00007D050000}"/>
    <cellStyle name="Normal 4 2 3 4 2 2" xfId="1409" xr:uid="{00000000-0005-0000-0000-00007E050000}"/>
    <cellStyle name="Normal 4 2 3 4 2 2 2" xfId="1410" xr:uid="{00000000-0005-0000-0000-00007F050000}"/>
    <cellStyle name="Normal 4 2 3 4 2 3" xfId="1411" xr:uid="{00000000-0005-0000-0000-000080050000}"/>
    <cellStyle name="Normal 4 2 3 4 3" xfId="1412" xr:uid="{00000000-0005-0000-0000-000081050000}"/>
    <cellStyle name="Normal 4 2 3 4 3 2" xfId="1413" xr:uid="{00000000-0005-0000-0000-000082050000}"/>
    <cellStyle name="Normal 4 2 3 4 4" xfId="1414" xr:uid="{00000000-0005-0000-0000-000083050000}"/>
    <cellStyle name="Normal 4 2 3 5" xfId="1415" xr:uid="{00000000-0005-0000-0000-000084050000}"/>
    <cellStyle name="Normal 4 2 3 5 2" xfId="1416" xr:uid="{00000000-0005-0000-0000-000085050000}"/>
    <cellStyle name="Normal 4 2 3 5 2 2" xfId="1417" xr:uid="{00000000-0005-0000-0000-000086050000}"/>
    <cellStyle name="Normal 4 2 3 5 3" xfId="1418" xr:uid="{00000000-0005-0000-0000-000087050000}"/>
    <cellStyle name="Normal 4 2 3 6" xfId="1419" xr:uid="{00000000-0005-0000-0000-000088050000}"/>
    <cellStyle name="Normal 4 2 3 6 2" xfId="1420" xr:uid="{00000000-0005-0000-0000-000089050000}"/>
    <cellStyle name="Normal 4 2 3 7" xfId="1421" xr:uid="{00000000-0005-0000-0000-00008A050000}"/>
    <cellStyle name="Normal 4 2 4" xfId="1422" xr:uid="{00000000-0005-0000-0000-00008B050000}"/>
    <cellStyle name="Normal 4 2 4 2" xfId="1423" xr:uid="{00000000-0005-0000-0000-00008C050000}"/>
    <cellStyle name="Normal 4 2 4 2 2" xfId="1424" xr:uid="{00000000-0005-0000-0000-00008D050000}"/>
    <cellStyle name="Normal 4 2 4 2 2 2" xfId="1425" xr:uid="{00000000-0005-0000-0000-00008E050000}"/>
    <cellStyle name="Normal 4 2 4 2 2 2 2" xfId="1426" xr:uid="{00000000-0005-0000-0000-00008F050000}"/>
    <cellStyle name="Normal 4 2 4 2 2 2 2 2" xfId="1427" xr:uid="{00000000-0005-0000-0000-000090050000}"/>
    <cellStyle name="Normal 4 2 4 2 2 2 3" xfId="1428" xr:uid="{00000000-0005-0000-0000-000091050000}"/>
    <cellStyle name="Normal 4 2 4 2 2 3" xfId="1429" xr:uid="{00000000-0005-0000-0000-000092050000}"/>
    <cellStyle name="Normal 4 2 4 2 2 3 2" xfId="1430" xr:uid="{00000000-0005-0000-0000-000093050000}"/>
    <cellStyle name="Normal 4 2 4 2 2 4" xfId="1431" xr:uid="{00000000-0005-0000-0000-000094050000}"/>
    <cellStyle name="Normal 4 2 4 2 3" xfId="1432" xr:uid="{00000000-0005-0000-0000-000095050000}"/>
    <cellStyle name="Normal 4 2 4 2 3 2" xfId="1433" xr:uid="{00000000-0005-0000-0000-000096050000}"/>
    <cellStyle name="Normal 4 2 4 2 3 2 2" xfId="1434" xr:uid="{00000000-0005-0000-0000-000097050000}"/>
    <cellStyle name="Normal 4 2 4 2 3 3" xfId="1435" xr:uid="{00000000-0005-0000-0000-000098050000}"/>
    <cellStyle name="Normal 4 2 4 2 4" xfId="1436" xr:uid="{00000000-0005-0000-0000-000099050000}"/>
    <cellStyle name="Normal 4 2 4 2 4 2" xfId="1437" xr:uid="{00000000-0005-0000-0000-00009A050000}"/>
    <cellStyle name="Normal 4 2 4 2 5" xfId="1438" xr:uid="{00000000-0005-0000-0000-00009B050000}"/>
    <cellStyle name="Normal 4 2 4 3" xfId="1439" xr:uid="{00000000-0005-0000-0000-00009C050000}"/>
    <cellStyle name="Normal 4 2 4 3 2" xfId="1440" xr:uid="{00000000-0005-0000-0000-00009D050000}"/>
    <cellStyle name="Normal 4 2 4 3 2 2" xfId="1441" xr:uid="{00000000-0005-0000-0000-00009E050000}"/>
    <cellStyle name="Normal 4 2 4 3 2 2 2" xfId="1442" xr:uid="{00000000-0005-0000-0000-00009F050000}"/>
    <cellStyle name="Normal 4 2 4 3 2 3" xfId="1443" xr:uid="{00000000-0005-0000-0000-0000A0050000}"/>
    <cellStyle name="Normal 4 2 4 3 3" xfId="1444" xr:uid="{00000000-0005-0000-0000-0000A1050000}"/>
    <cellStyle name="Normal 4 2 4 3 3 2" xfId="1445" xr:uid="{00000000-0005-0000-0000-0000A2050000}"/>
    <cellStyle name="Normal 4 2 4 3 4" xfId="1446" xr:uid="{00000000-0005-0000-0000-0000A3050000}"/>
    <cellStyle name="Normal 4 2 4 4" xfId="1447" xr:uid="{00000000-0005-0000-0000-0000A4050000}"/>
    <cellStyle name="Normal 4 2 4 4 2" xfId="1448" xr:uid="{00000000-0005-0000-0000-0000A5050000}"/>
    <cellStyle name="Normal 4 2 4 4 2 2" xfId="1449" xr:uid="{00000000-0005-0000-0000-0000A6050000}"/>
    <cellStyle name="Normal 4 2 4 4 3" xfId="1450" xr:uid="{00000000-0005-0000-0000-0000A7050000}"/>
    <cellStyle name="Normal 4 2 4 5" xfId="1451" xr:uid="{00000000-0005-0000-0000-0000A8050000}"/>
    <cellStyle name="Normal 4 2 4 5 2" xfId="1452" xr:uid="{00000000-0005-0000-0000-0000A9050000}"/>
    <cellStyle name="Normal 4 2 4 6" xfId="1453" xr:uid="{00000000-0005-0000-0000-0000AA050000}"/>
    <cellStyle name="Normal 4 2 5" xfId="1454" xr:uid="{00000000-0005-0000-0000-0000AB050000}"/>
    <cellStyle name="Normal 4 2 5 2" xfId="1455" xr:uid="{00000000-0005-0000-0000-0000AC050000}"/>
    <cellStyle name="Normal 4 2 5 2 2" xfId="1456" xr:uid="{00000000-0005-0000-0000-0000AD050000}"/>
    <cellStyle name="Normal 4 2 5 2 2 2" xfId="1457" xr:uid="{00000000-0005-0000-0000-0000AE050000}"/>
    <cellStyle name="Normal 4 2 5 2 2 2 2" xfId="1458" xr:uid="{00000000-0005-0000-0000-0000AF050000}"/>
    <cellStyle name="Normal 4 2 5 2 2 3" xfId="1459" xr:uid="{00000000-0005-0000-0000-0000B0050000}"/>
    <cellStyle name="Normal 4 2 5 2 3" xfId="1460" xr:uid="{00000000-0005-0000-0000-0000B1050000}"/>
    <cellStyle name="Normal 4 2 5 2 3 2" xfId="1461" xr:uid="{00000000-0005-0000-0000-0000B2050000}"/>
    <cellStyle name="Normal 4 2 5 2 4" xfId="1462" xr:uid="{00000000-0005-0000-0000-0000B3050000}"/>
    <cellStyle name="Normal 4 2 5 3" xfId="1463" xr:uid="{00000000-0005-0000-0000-0000B4050000}"/>
    <cellStyle name="Normal 4 2 5 3 2" xfId="1464" xr:uid="{00000000-0005-0000-0000-0000B5050000}"/>
    <cellStyle name="Normal 4 2 5 3 2 2" xfId="1465" xr:uid="{00000000-0005-0000-0000-0000B6050000}"/>
    <cellStyle name="Normal 4 2 5 3 3" xfId="1466" xr:uid="{00000000-0005-0000-0000-0000B7050000}"/>
    <cellStyle name="Normal 4 2 5 4" xfId="1467" xr:uid="{00000000-0005-0000-0000-0000B8050000}"/>
    <cellStyle name="Normal 4 2 5 4 2" xfId="1468" xr:uid="{00000000-0005-0000-0000-0000B9050000}"/>
    <cellStyle name="Normal 4 2 5 5" xfId="1469" xr:uid="{00000000-0005-0000-0000-0000BA050000}"/>
    <cellStyle name="Normal 4 2 6" xfId="1470" xr:uid="{00000000-0005-0000-0000-0000BB050000}"/>
    <cellStyle name="Normal 4 2 6 2" xfId="1471" xr:uid="{00000000-0005-0000-0000-0000BC050000}"/>
    <cellStyle name="Normal 4 2 6 2 2" xfId="1472" xr:uid="{00000000-0005-0000-0000-0000BD050000}"/>
    <cellStyle name="Normal 4 2 6 2 2 2" xfId="1473" xr:uid="{00000000-0005-0000-0000-0000BE050000}"/>
    <cellStyle name="Normal 4 2 6 2 3" xfId="1474" xr:uid="{00000000-0005-0000-0000-0000BF050000}"/>
    <cellStyle name="Normal 4 2 6 3" xfId="1475" xr:uid="{00000000-0005-0000-0000-0000C0050000}"/>
    <cellStyle name="Normal 4 2 6 3 2" xfId="1476" xr:uid="{00000000-0005-0000-0000-0000C1050000}"/>
    <cellStyle name="Normal 4 2 6 4" xfId="1477" xr:uid="{00000000-0005-0000-0000-0000C2050000}"/>
    <cellStyle name="Normal 4 2 7" xfId="1478" xr:uid="{00000000-0005-0000-0000-0000C3050000}"/>
    <cellStyle name="Normal 4 2 7 2" xfId="1479" xr:uid="{00000000-0005-0000-0000-0000C4050000}"/>
    <cellStyle name="Normal 4 2 7 2 2" xfId="1480" xr:uid="{00000000-0005-0000-0000-0000C5050000}"/>
    <cellStyle name="Normal 4 2 7 3" xfId="1481" xr:uid="{00000000-0005-0000-0000-0000C6050000}"/>
    <cellStyle name="Normal 4 2 8" xfId="1482" xr:uid="{00000000-0005-0000-0000-0000C7050000}"/>
    <cellStyle name="Normal 4 2 8 2" xfId="1483" xr:uid="{00000000-0005-0000-0000-0000C8050000}"/>
    <cellStyle name="Normal 4 2 9" xfId="1484" xr:uid="{00000000-0005-0000-0000-0000C9050000}"/>
    <cellStyle name="Normal 4 3" xfId="1485" xr:uid="{00000000-0005-0000-0000-0000CA050000}"/>
    <cellStyle name="Normal 4 3 2" xfId="1486" xr:uid="{00000000-0005-0000-0000-0000CB050000}"/>
    <cellStyle name="Normal 4 3 2 2" xfId="1487" xr:uid="{00000000-0005-0000-0000-0000CC050000}"/>
    <cellStyle name="Normal 4 3 2 2 2" xfId="1488" xr:uid="{00000000-0005-0000-0000-0000CD050000}"/>
    <cellStyle name="Normal 4 3 2 2 2 2" xfId="1489" xr:uid="{00000000-0005-0000-0000-0000CE050000}"/>
    <cellStyle name="Normal 4 3 2 2 2 2 2" xfId="1490" xr:uid="{00000000-0005-0000-0000-0000CF050000}"/>
    <cellStyle name="Normal 4 3 2 2 2 2 2 2" xfId="1491" xr:uid="{00000000-0005-0000-0000-0000D0050000}"/>
    <cellStyle name="Normal 4 3 2 2 2 2 3" xfId="1492" xr:uid="{00000000-0005-0000-0000-0000D1050000}"/>
    <cellStyle name="Normal 4 3 2 2 2 3" xfId="1493" xr:uid="{00000000-0005-0000-0000-0000D2050000}"/>
    <cellStyle name="Normal 4 3 2 2 2 3 2" xfId="1494" xr:uid="{00000000-0005-0000-0000-0000D3050000}"/>
    <cellStyle name="Normal 4 3 2 2 2 4" xfId="1495" xr:uid="{00000000-0005-0000-0000-0000D4050000}"/>
    <cellStyle name="Normal 4 3 2 2 3" xfId="1496" xr:uid="{00000000-0005-0000-0000-0000D5050000}"/>
    <cellStyle name="Normal 4 3 2 2 3 2" xfId="1497" xr:uid="{00000000-0005-0000-0000-0000D6050000}"/>
    <cellStyle name="Normal 4 3 2 2 3 2 2" xfId="1498" xr:uid="{00000000-0005-0000-0000-0000D7050000}"/>
    <cellStyle name="Normal 4 3 2 2 3 3" xfId="1499" xr:uid="{00000000-0005-0000-0000-0000D8050000}"/>
    <cellStyle name="Normal 4 3 2 2 4" xfId="1500" xr:uid="{00000000-0005-0000-0000-0000D9050000}"/>
    <cellStyle name="Normal 4 3 2 2 4 2" xfId="1501" xr:uid="{00000000-0005-0000-0000-0000DA050000}"/>
    <cellStyle name="Normal 4 3 2 2 5" xfId="1502" xr:uid="{00000000-0005-0000-0000-0000DB050000}"/>
    <cellStyle name="Normal 4 3 2 3" xfId="1503" xr:uid="{00000000-0005-0000-0000-0000DC050000}"/>
    <cellStyle name="Normal 4 3 2 3 2" xfId="1504" xr:uid="{00000000-0005-0000-0000-0000DD050000}"/>
    <cellStyle name="Normal 4 3 2 3 2 2" xfId="1505" xr:uid="{00000000-0005-0000-0000-0000DE050000}"/>
    <cellStyle name="Normal 4 3 2 3 2 2 2" xfId="1506" xr:uid="{00000000-0005-0000-0000-0000DF050000}"/>
    <cellStyle name="Normal 4 3 2 3 2 3" xfId="1507" xr:uid="{00000000-0005-0000-0000-0000E0050000}"/>
    <cellStyle name="Normal 4 3 2 3 3" xfId="1508" xr:uid="{00000000-0005-0000-0000-0000E1050000}"/>
    <cellStyle name="Normal 4 3 2 3 3 2" xfId="1509" xr:uid="{00000000-0005-0000-0000-0000E2050000}"/>
    <cellStyle name="Normal 4 3 2 3 4" xfId="1510" xr:uid="{00000000-0005-0000-0000-0000E3050000}"/>
    <cellStyle name="Normal 4 3 2 4" xfId="1511" xr:uid="{00000000-0005-0000-0000-0000E4050000}"/>
    <cellStyle name="Normal 4 3 2 4 2" xfId="1512" xr:uid="{00000000-0005-0000-0000-0000E5050000}"/>
    <cellStyle name="Normal 4 3 2 4 2 2" xfId="1513" xr:uid="{00000000-0005-0000-0000-0000E6050000}"/>
    <cellStyle name="Normal 4 3 2 4 3" xfId="1514" xr:uid="{00000000-0005-0000-0000-0000E7050000}"/>
    <cellStyle name="Normal 4 3 2 5" xfId="1515" xr:uid="{00000000-0005-0000-0000-0000E8050000}"/>
    <cellStyle name="Normal 4 3 2 5 2" xfId="1516" xr:uid="{00000000-0005-0000-0000-0000E9050000}"/>
    <cellStyle name="Normal 4 3 2 6" xfId="1517" xr:uid="{00000000-0005-0000-0000-0000EA050000}"/>
    <cellStyle name="Normal 4 3 3" xfId="1518" xr:uid="{00000000-0005-0000-0000-0000EB050000}"/>
    <cellStyle name="Normal 4 3 3 2" xfId="1519" xr:uid="{00000000-0005-0000-0000-0000EC050000}"/>
    <cellStyle name="Normal 4 3 3 2 2" xfId="1520" xr:uid="{00000000-0005-0000-0000-0000ED050000}"/>
    <cellStyle name="Normal 4 3 3 2 2 2" xfId="1521" xr:uid="{00000000-0005-0000-0000-0000EE050000}"/>
    <cellStyle name="Normal 4 3 3 2 2 2 2" xfId="1522" xr:uid="{00000000-0005-0000-0000-0000EF050000}"/>
    <cellStyle name="Normal 4 3 3 2 2 3" xfId="1523" xr:uid="{00000000-0005-0000-0000-0000F0050000}"/>
    <cellStyle name="Normal 4 3 3 2 3" xfId="1524" xr:uid="{00000000-0005-0000-0000-0000F1050000}"/>
    <cellStyle name="Normal 4 3 3 2 3 2" xfId="1525" xr:uid="{00000000-0005-0000-0000-0000F2050000}"/>
    <cellStyle name="Normal 4 3 3 2 4" xfId="1526" xr:uid="{00000000-0005-0000-0000-0000F3050000}"/>
    <cellStyle name="Normal 4 3 3 3" xfId="1527" xr:uid="{00000000-0005-0000-0000-0000F4050000}"/>
    <cellStyle name="Normal 4 3 3 3 2" xfId="1528" xr:uid="{00000000-0005-0000-0000-0000F5050000}"/>
    <cellStyle name="Normal 4 3 3 3 2 2" xfId="1529" xr:uid="{00000000-0005-0000-0000-0000F6050000}"/>
    <cellStyle name="Normal 4 3 3 3 3" xfId="1530" xr:uid="{00000000-0005-0000-0000-0000F7050000}"/>
    <cellStyle name="Normal 4 3 3 4" xfId="1531" xr:uid="{00000000-0005-0000-0000-0000F8050000}"/>
    <cellStyle name="Normal 4 3 3 4 2" xfId="1532" xr:uid="{00000000-0005-0000-0000-0000F9050000}"/>
    <cellStyle name="Normal 4 3 3 5" xfId="1533" xr:uid="{00000000-0005-0000-0000-0000FA050000}"/>
    <cellStyle name="Normal 4 3 4" xfId="1534" xr:uid="{00000000-0005-0000-0000-0000FB050000}"/>
    <cellStyle name="Normal 4 3 4 2" xfId="1535" xr:uid="{00000000-0005-0000-0000-0000FC050000}"/>
    <cellStyle name="Normal 4 3 4 2 2" xfId="1536" xr:uid="{00000000-0005-0000-0000-0000FD050000}"/>
    <cellStyle name="Normal 4 3 4 2 2 2" xfId="1537" xr:uid="{00000000-0005-0000-0000-0000FE050000}"/>
    <cellStyle name="Normal 4 3 4 2 3" xfId="1538" xr:uid="{00000000-0005-0000-0000-0000FF050000}"/>
    <cellStyle name="Normal 4 3 4 3" xfId="1539" xr:uid="{00000000-0005-0000-0000-000000060000}"/>
    <cellStyle name="Normal 4 3 4 3 2" xfId="1540" xr:uid="{00000000-0005-0000-0000-000001060000}"/>
    <cellStyle name="Normal 4 3 4 4" xfId="1541" xr:uid="{00000000-0005-0000-0000-000002060000}"/>
    <cellStyle name="Normal 4 3 5" xfId="1542" xr:uid="{00000000-0005-0000-0000-000003060000}"/>
    <cellStyle name="Normal 4 3 5 2" xfId="1543" xr:uid="{00000000-0005-0000-0000-000004060000}"/>
    <cellStyle name="Normal 4 3 5 2 2" xfId="1544" xr:uid="{00000000-0005-0000-0000-000005060000}"/>
    <cellStyle name="Normal 4 3 5 3" xfId="1545" xr:uid="{00000000-0005-0000-0000-000006060000}"/>
    <cellStyle name="Normal 4 3 6" xfId="1546" xr:uid="{00000000-0005-0000-0000-000007060000}"/>
    <cellStyle name="Normal 4 3 6 2" xfId="1547" xr:uid="{00000000-0005-0000-0000-000008060000}"/>
    <cellStyle name="Normal 4 3 7" xfId="1548" xr:uid="{00000000-0005-0000-0000-000009060000}"/>
    <cellStyle name="Normal 4 4" xfId="1549" xr:uid="{00000000-0005-0000-0000-00000A060000}"/>
    <cellStyle name="Normal 4 4 2" xfId="1550" xr:uid="{00000000-0005-0000-0000-00000B060000}"/>
    <cellStyle name="Normal 4 4 2 2" xfId="1551" xr:uid="{00000000-0005-0000-0000-00000C060000}"/>
    <cellStyle name="Normal 4 4 2 2 2" xfId="1552" xr:uid="{00000000-0005-0000-0000-00000D060000}"/>
    <cellStyle name="Normal 4 4 2 2 2 2" xfId="1553" xr:uid="{00000000-0005-0000-0000-00000E060000}"/>
    <cellStyle name="Normal 4 4 2 2 2 2 2" xfId="1554" xr:uid="{00000000-0005-0000-0000-00000F060000}"/>
    <cellStyle name="Normal 4 4 2 2 2 2 2 2" xfId="1555" xr:uid="{00000000-0005-0000-0000-000010060000}"/>
    <cellStyle name="Normal 4 4 2 2 2 2 3" xfId="1556" xr:uid="{00000000-0005-0000-0000-000011060000}"/>
    <cellStyle name="Normal 4 4 2 2 2 3" xfId="1557" xr:uid="{00000000-0005-0000-0000-000012060000}"/>
    <cellStyle name="Normal 4 4 2 2 2 3 2" xfId="1558" xr:uid="{00000000-0005-0000-0000-000013060000}"/>
    <cellStyle name="Normal 4 4 2 2 2 4" xfId="1559" xr:uid="{00000000-0005-0000-0000-000014060000}"/>
    <cellStyle name="Normal 4 4 2 2 3" xfId="1560" xr:uid="{00000000-0005-0000-0000-000015060000}"/>
    <cellStyle name="Normal 4 4 2 2 3 2" xfId="1561" xr:uid="{00000000-0005-0000-0000-000016060000}"/>
    <cellStyle name="Normal 4 4 2 2 3 2 2" xfId="1562" xr:uid="{00000000-0005-0000-0000-000017060000}"/>
    <cellStyle name="Normal 4 4 2 2 3 3" xfId="1563" xr:uid="{00000000-0005-0000-0000-000018060000}"/>
    <cellStyle name="Normal 4 4 2 2 4" xfId="1564" xr:uid="{00000000-0005-0000-0000-000019060000}"/>
    <cellStyle name="Normal 4 4 2 2 4 2" xfId="1565" xr:uid="{00000000-0005-0000-0000-00001A060000}"/>
    <cellStyle name="Normal 4 4 2 2 5" xfId="1566" xr:uid="{00000000-0005-0000-0000-00001B060000}"/>
    <cellStyle name="Normal 4 4 2 3" xfId="1567" xr:uid="{00000000-0005-0000-0000-00001C060000}"/>
    <cellStyle name="Normal 4 4 2 3 2" xfId="1568" xr:uid="{00000000-0005-0000-0000-00001D060000}"/>
    <cellStyle name="Normal 4 4 2 3 2 2" xfId="1569" xr:uid="{00000000-0005-0000-0000-00001E060000}"/>
    <cellStyle name="Normal 4 4 2 3 2 2 2" xfId="1570" xr:uid="{00000000-0005-0000-0000-00001F060000}"/>
    <cellStyle name="Normal 4 4 2 3 2 3" xfId="1571" xr:uid="{00000000-0005-0000-0000-000020060000}"/>
    <cellStyle name="Normal 4 4 2 3 3" xfId="1572" xr:uid="{00000000-0005-0000-0000-000021060000}"/>
    <cellStyle name="Normal 4 4 2 3 3 2" xfId="1573" xr:uid="{00000000-0005-0000-0000-000022060000}"/>
    <cellStyle name="Normal 4 4 2 3 4" xfId="1574" xr:uid="{00000000-0005-0000-0000-000023060000}"/>
    <cellStyle name="Normal 4 4 2 4" xfId="1575" xr:uid="{00000000-0005-0000-0000-000024060000}"/>
    <cellStyle name="Normal 4 4 2 4 2" xfId="1576" xr:uid="{00000000-0005-0000-0000-000025060000}"/>
    <cellStyle name="Normal 4 4 2 4 2 2" xfId="1577" xr:uid="{00000000-0005-0000-0000-000026060000}"/>
    <cellStyle name="Normal 4 4 2 4 3" xfId="1578" xr:uid="{00000000-0005-0000-0000-000027060000}"/>
    <cellStyle name="Normal 4 4 2 5" xfId="1579" xr:uid="{00000000-0005-0000-0000-000028060000}"/>
    <cellStyle name="Normal 4 4 2 5 2" xfId="1580" xr:uid="{00000000-0005-0000-0000-000029060000}"/>
    <cellStyle name="Normal 4 4 2 6" xfId="1581" xr:uid="{00000000-0005-0000-0000-00002A060000}"/>
    <cellStyle name="Normal 4 4 3" xfId="1582" xr:uid="{00000000-0005-0000-0000-00002B060000}"/>
    <cellStyle name="Normal 4 4 3 2" xfId="1583" xr:uid="{00000000-0005-0000-0000-00002C060000}"/>
    <cellStyle name="Normal 4 4 3 2 2" xfId="1584" xr:uid="{00000000-0005-0000-0000-00002D060000}"/>
    <cellStyle name="Normal 4 4 3 2 2 2" xfId="1585" xr:uid="{00000000-0005-0000-0000-00002E060000}"/>
    <cellStyle name="Normal 4 4 3 2 2 2 2" xfId="1586" xr:uid="{00000000-0005-0000-0000-00002F060000}"/>
    <cellStyle name="Normal 4 4 3 2 2 3" xfId="1587" xr:uid="{00000000-0005-0000-0000-000030060000}"/>
    <cellStyle name="Normal 4 4 3 2 3" xfId="1588" xr:uid="{00000000-0005-0000-0000-000031060000}"/>
    <cellStyle name="Normal 4 4 3 2 3 2" xfId="1589" xr:uid="{00000000-0005-0000-0000-000032060000}"/>
    <cellStyle name="Normal 4 4 3 2 4" xfId="1590" xr:uid="{00000000-0005-0000-0000-000033060000}"/>
    <cellStyle name="Normal 4 4 3 3" xfId="1591" xr:uid="{00000000-0005-0000-0000-000034060000}"/>
    <cellStyle name="Normal 4 4 3 3 2" xfId="1592" xr:uid="{00000000-0005-0000-0000-000035060000}"/>
    <cellStyle name="Normal 4 4 3 3 2 2" xfId="1593" xr:uid="{00000000-0005-0000-0000-000036060000}"/>
    <cellStyle name="Normal 4 4 3 3 3" xfId="1594" xr:uid="{00000000-0005-0000-0000-000037060000}"/>
    <cellStyle name="Normal 4 4 3 4" xfId="1595" xr:uid="{00000000-0005-0000-0000-000038060000}"/>
    <cellStyle name="Normal 4 4 3 4 2" xfId="1596" xr:uid="{00000000-0005-0000-0000-000039060000}"/>
    <cellStyle name="Normal 4 4 3 5" xfId="1597" xr:uid="{00000000-0005-0000-0000-00003A060000}"/>
    <cellStyle name="Normal 4 4 4" xfId="1598" xr:uid="{00000000-0005-0000-0000-00003B060000}"/>
    <cellStyle name="Normal 4 4 4 2" xfId="1599" xr:uid="{00000000-0005-0000-0000-00003C060000}"/>
    <cellStyle name="Normal 4 4 4 2 2" xfId="1600" xr:uid="{00000000-0005-0000-0000-00003D060000}"/>
    <cellStyle name="Normal 4 4 4 2 2 2" xfId="1601" xr:uid="{00000000-0005-0000-0000-00003E060000}"/>
    <cellStyle name="Normal 4 4 4 2 3" xfId="1602" xr:uid="{00000000-0005-0000-0000-00003F060000}"/>
    <cellStyle name="Normal 4 4 4 3" xfId="1603" xr:uid="{00000000-0005-0000-0000-000040060000}"/>
    <cellStyle name="Normal 4 4 4 3 2" xfId="1604" xr:uid="{00000000-0005-0000-0000-000041060000}"/>
    <cellStyle name="Normal 4 4 4 4" xfId="1605" xr:uid="{00000000-0005-0000-0000-000042060000}"/>
    <cellStyle name="Normal 4 4 5" xfId="1606" xr:uid="{00000000-0005-0000-0000-000043060000}"/>
    <cellStyle name="Normal 4 4 5 2" xfId="1607" xr:uid="{00000000-0005-0000-0000-000044060000}"/>
    <cellStyle name="Normal 4 4 5 2 2" xfId="1608" xr:uid="{00000000-0005-0000-0000-000045060000}"/>
    <cellStyle name="Normal 4 4 5 3" xfId="1609" xr:uid="{00000000-0005-0000-0000-000046060000}"/>
    <cellStyle name="Normal 4 4 6" xfId="1610" xr:uid="{00000000-0005-0000-0000-000047060000}"/>
    <cellStyle name="Normal 4 4 6 2" xfId="1611" xr:uid="{00000000-0005-0000-0000-000048060000}"/>
    <cellStyle name="Normal 4 4 7" xfId="1612" xr:uid="{00000000-0005-0000-0000-000049060000}"/>
    <cellStyle name="Normal 4 5" xfId="1613" xr:uid="{00000000-0005-0000-0000-00004A060000}"/>
    <cellStyle name="Normal 4 5 2" xfId="1614" xr:uid="{00000000-0005-0000-0000-00004B060000}"/>
    <cellStyle name="Normal 4 5 2 2" xfId="1615" xr:uid="{00000000-0005-0000-0000-00004C060000}"/>
    <cellStyle name="Normal 4 5 2 2 2" xfId="1616" xr:uid="{00000000-0005-0000-0000-00004D060000}"/>
    <cellStyle name="Normal 4 5 2 2 2 2" xfId="1617" xr:uid="{00000000-0005-0000-0000-00004E060000}"/>
    <cellStyle name="Normal 4 5 2 2 2 2 2" xfId="1618" xr:uid="{00000000-0005-0000-0000-00004F060000}"/>
    <cellStyle name="Normal 4 5 2 2 2 3" xfId="1619" xr:uid="{00000000-0005-0000-0000-000050060000}"/>
    <cellStyle name="Normal 4 5 2 2 3" xfId="1620" xr:uid="{00000000-0005-0000-0000-000051060000}"/>
    <cellStyle name="Normal 4 5 2 2 3 2" xfId="1621" xr:uid="{00000000-0005-0000-0000-000052060000}"/>
    <cellStyle name="Normal 4 5 2 2 4" xfId="1622" xr:uid="{00000000-0005-0000-0000-000053060000}"/>
    <cellStyle name="Normal 4 5 2 3" xfId="1623" xr:uid="{00000000-0005-0000-0000-000054060000}"/>
    <cellStyle name="Normal 4 5 2 3 2" xfId="1624" xr:uid="{00000000-0005-0000-0000-000055060000}"/>
    <cellStyle name="Normal 4 5 2 3 2 2" xfId="1625" xr:uid="{00000000-0005-0000-0000-000056060000}"/>
    <cellStyle name="Normal 4 5 2 3 3" xfId="1626" xr:uid="{00000000-0005-0000-0000-000057060000}"/>
    <cellStyle name="Normal 4 5 2 4" xfId="1627" xr:uid="{00000000-0005-0000-0000-000058060000}"/>
    <cellStyle name="Normal 4 5 2 4 2" xfId="1628" xr:uid="{00000000-0005-0000-0000-000059060000}"/>
    <cellStyle name="Normal 4 5 2 5" xfId="1629" xr:uid="{00000000-0005-0000-0000-00005A060000}"/>
    <cellStyle name="Normal 4 5 3" xfId="1630" xr:uid="{00000000-0005-0000-0000-00005B060000}"/>
    <cellStyle name="Normal 4 5 3 2" xfId="1631" xr:uid="{00000000-0005-0000-0000-00005C060000}"/>
    <cellStyle name="Normal 4 5 3 2 2" xfId="1632" xr:uid="{00000000-0005-0000-0000-00005D060000}"/>
    <cellStyle name="Normal 4 5 3 2 2 2" xfId="1633" xr:uid="{00000000-0005-0000-0000-00005E060000}"/>
    <cellStyle name="Normal 4 5 3 2 3" xfId="1634" xr:uid="{00000000-0005-0000-0000-00005F060000}"/>
    <cellStyle name="Normal 4 5 3 3" xfId="1635" xr:uid="{00000000-0005-0000-0000-000060060000}"/>
    <cellStyle name="Normal 4 5 3 3 2" xfId="1636" xr:uid="{00000000-0005-0000-0000-000061060000}"/>
    <cellStyle name="Normal 4 5 3 4" xfId="1637" xr:uid="{00000000-0005-0000-0000-000062060000}"/>
    <cellStyle name="Normal 4 5 4" xfId="1638" xr:uid="{00000000-0005-0000-0000-000063060000}"/>
    <cellStyle name="Normal 4 5 4 2" xfId="1639" xr:uid="{00000000-0005-0000-0000-000064060000}"/>
    <cellStyle name="Normal 4 5 4 2 2" xfId="1640" xr:uid="{00000000-0005-0000-0000-000065060000}"/>
    <cellStyle name="Normal 4 5 4 3" xfId="1641" xr:uid="{00000000-0005-0000-0000-000066060000}"/>
    <cellStyle name="Normal 4 5 5" xfId="1642" xr:uid="{00000000-0005-0000-0000-000067060000}"/>
    <cellStyle name="Normal 4 5 5 2" xfId="1643" xr:uid="{00000000-0005-0000-0000-000068060000}"/>
    <cellStyle name="Normal 4 5 6" xfId="1644" xr:uid="{00000000-0005-0000-0000-000069060000}"/>
    <cellStyle name="Normal 4 5 7" xfId="1645" xr:uid="{00000000-0005-0000-0000-00006A060000}"/>
    <cellStyle name="Normal 4 5 8" xfId="1646" xr:uid="{00000000-0005-0000-0000-00006B060000}"/>
    <cellStyle name="Normal 4 6" xfId="1647" xr:uid="{00000000-0005-0000-0000-00006C060000}"/>
    <cellStyle name="Normal 4 6 2" xfId="1648" xr:uid="{00000000-0005-0000-0000-00006D060000}"/>
    <cellStyle name="Normal 4 6 2 2" xfId="1649" xr:uid="{00000000-0005-0000-0000-00006E060000}"/>
    <cellStyle name="Normal 4 6 2 2 2" xfId="1650" xr:uid="{00000000-0005-0000-0000-00006F060000}"/>
    <cellStyle name="Normal 4 6 2 2 2 2" xfId="1651" xr:uid="{00000000-0005-0000-0000-000070060000}"/>
    <cellStyle name="Normal 4 6 2 2 3" xfId="1652" xr:uid="{00000000-0005-0000-0000-000071060000}"/>
    <cellStyle name="Normal 4 6 2 3" xfId="1653" xr:uid="{00000000-0005-0000-0000-000072060000}"/>
    <cellStyle name="Normal 4 6 2 3 2" xfId="1654" xr:uid="{00000000-0005-0000-0000-000073060000}"/>
    <cellStyle name="Normal 4 6 2 4" xfId="1655" xr:uid="{00000000-0005-0000-0000-000074060000}"/>
    <cellStyle name="Normal 4 6 3" xfId="1656" xr:uid="{00000000-0005-0000-0000-000075060000}"/>
    <cellStyle name="Normal 4 6 3 2" xfId="1657" xr:uid="{00000000-0005-0000-0000-000076060000}"/>
    <cellStyle name="Normal 4 6 3 2 2" xfId="1658" xr:uid="{00000000-0005-0000-0000-000077060000}"/>
    <cellStyle name="Normal 4 6 3 3" xfId="1659" xr:uid="{00000000-0005-0000-0000-000078060000}"/>
    <cellStyle name="Normal 4 6 4" xfId="1660" xr:uid="{00000000-0005-0000-0000-000079060000}"/>
    <cellStyle name="Normal 4 6 4 2" xfId="1661" xr:uid="{00000000-0005-0000-0000-00007A060000}"/>
    <cellStyle name="Normal 4 6 5" xfId="1662" xr:uid="{00000000-0005-0000-0000-00007B060000}"/>
    <cellStyle name="Normal 4 7" xfId="1663" xr:uid="{00000000-0005-0000-0000-00007C060000}"/>
    <cellStyle name="Normal 4 7 2" xfId="1664" xr:uid="{00000000-0005-0000-0000-00007D060000}"/>
    <cellStyle name="Normal 4 7 2 2" xfId="1665" xr:uid="{00000000-0005-0000-0000-00007E060000}"/>
    <cellStyle name="Normal 4 7 2 2 2" xfId="1666" xr:uid="{00000000-0005-0000-0000-00007F060000}"/>
    <cellStyle name="Normal 4 7 2 3" xfId="1667" xr:uid="{00000000-0005-0000-0000-000080060000}"/>
    <cellStyle name="Normal 4 7 3" xfId="1668" xr:uid="{00000000-0005-0000-0000-000081060000}"/>
    <cellStyle name="Normal 4 7 3 2" xfId="1669" xr:uid="{00000000-0005-0000-0000-000082060000}"/>
    <cellStyle name="Normal 4 7 4" xfId="1670" xr:uid="{00000000-0005-0000-0000-000083060000}"/>
    <cellStyle name="Normal 4 8" xfId="1671" xr:uid="{00000000-0005-0000-0000-000084060000}"/>
    <cellStyle name="Normal 4 8 2" xfId="1672" xr:uid="{00000000-0005-0000-0000-000085060000}"/>
    <cellStyle name="Normal 4 8 2 2" xfId="1673" xr:uid="{00000000-0005-0000-0000-000086060000}"/>
    <cellStyle name="Normal 4 8 3" xfId="1674" xr:uid="{00000000-0005-0000-0000-000087060000}"/>
    <cellStyle name="Normal 4 9" xfId="1675" xr:uid="{00000000-0005-0000-0000-000088060000}"/>
    <cellStyle name="Normal 4 9 2" xfId="1676" xr:uid="{00000000-0005-0000-0000-000089060000}"/>
    <cellStyle name="Normal 5" xfId="1677" xr:uid="{00000000-0005-0000-0000-00008A060000}"/>
    <cellStyle name="Normal 5 10" xfId="1678" xr:uid="{00000000-0005-0000-0000-00008B060000}"/>
    <cellStyle name="Normal 5 11" xfId="1679" xr:uid="{00000000-0005-0000-0000-00008C060000}"/>
    <cellStyle name="Normal 5 2" xfId="1680" xr:uid="{00000000-0005-0000-0000-00008D060000}"/>
    <cellStyle name="Normal 5 2 2" xfId="1681" xr:uid="{00000000-0005-0000-0000-00008E060000}"/>
    <cellStyle name="Normal 5 2 2 2" xfId="1682" xr:uid="{00000000-0005-0000-0000-00008F060000}"/>
    <cellStyle name="Normal 5 2 2 2 2" xfId="1683" xr:uid="{00000000-0005-0000-0000-000090060000}"/>
    <cellStyle name="Normal 5 2 2 2 2 2" xfId="1684" xr:uid="{00000000-0005-0000-0000-000091060000}"/>
    <cellStyle name="Normal 5 2 2 2 2 2 2" xfId="1685" xr:uid="{00000000-0005-0000-0000-000092060000}"/>
    <cellStyle name="Normal 5 2 2 2 2 2 2 2" xfId="1686" xr:uid="{00000000-0005-0000-0000-000093060000}"/>
    <cellStyle name="Normal 5 2 2 2 2 2 3" xfId="1687" xr:uid="{00000000-0005-0000-0000-000094060000}"/>
    <cellStyle name="Normal 5 2 2 2 2 3" xfId="1688" xr:uid="{00000000-0005-0000-0000-000095060000}"/>
    <cellStyle name="Normal 5 2 2 2 2 3 2" xfId="1689" xr:uid="{00000000-0005-0000-0000-000096060000}"/>
    <cellStyle name="Normal 5 2 2 2 2 4" xfId="1690" xr:uid="{00000000-0005-0000-0000-000097060000}"/>
    <cellStyle name="Normal 5 2 2 2 3" xfId="1691" xr:uid="{00000000-0005-0000-0000-000098060000}"/>
    <cellStyle name="Normal 5 2 2 2 3 2" xfId="1692" xr:uid="{00000000-0005-0000-0000-000099060000}"/>
    <cellStyle name="Normal 5 2 2 2 3 2 2" xfId="1693" xr:uid="{00000000-0005-0000-0000-00009A060000}"/>
    <cellStyle name="Normal 5 2 2 2 3 3" xfId="1694" xr:uid="{00000000-0005-0000-0000-00009B060000}"/>
    <cellStyle name="Normal 5 2 2 2 4" xfId="1695" xr:uid="{00000000-0005-0000-0000-00009C060000}"/>
    <cellStyle name="Normal 5 2 2 2 4 2" xfId="1696" xr:uid="{00000000-0005-0000-0000-00009D060000}"/>
    <cellStyle name="Normal 5 2 2 2 5" xfId="1697" xr:uid="{00000000-0005-0000-0000-00009E060000}"/>
    <cellStyle name="Normal 5 2 2 3" xfId="1698" xr:uid="{00000000-0005-0000-0000-00009F060000}"/>
    <cellStyle name="Normal 5 2 2 3 2" xfId="1699" xr:uid="{00000000-0005-0000-0000-0000A0060000}"/>
    <cellStyle name="Normal 5 2 2 3 2 2" xfId="1700" xr:uid="{00000000-0005-0000-0000-0000A1060000}"/>
    <cellStyle name="Normal 5 2 2 3 2 2 2" xfId="1701" xr:uid="{00000000-0005-0000-0000-0000A2060000}"/>
    <cellStyle name="Normal 5 2 2 3 2 3" xfId="1702" xr:uid="{00000000-0005-0000-0000-0000A3060000}"/>
    <cellStyle name="Normal 5 2 2 3 3" xfId="1703" xr:uid="{00000000-0005-0000-0000-0000A4060000}"/>
    <cellStyle name="Normal 5 2 2 3 3 2" xfId="1704" xr:uid="{00000000-0005-0000-0000-0000A5060000}"/>
    <cellStyle name="Normal 5 2 2 3 4" xfId="1705" xr:uid="{00000000-0005-0000-0000-0000A6060000}"/>
    <cellStyle name="Normal 5 2 2 4" xfId="1706" xr:uid="{00000000-0005-0000-0000-0000A7060000}"/>
    <cellStyle name="Normal 5 2 2 4 2" xfId="1707" xr:uid="{00000000-0005-0000-0000-0000A8060000}"/>
    <cellStyle name="Normal 5 2 2 4 2 2" xfId="1708" xr:uid="{00000000-0005-0000-0000-0000A9060000}"/>
    <cellStyle name="Normal 5 2 2 4 3" xfId="1709" xr:uid="{00000000-0005-0000-0000-0000AA060000}"/>
    <cellStyle name="Normal 5 2 2 5" xfId="1710" xr:uid="{00000000-0005-0000-0000-0000AB060000}"/>
    <cellStyle name="Normal 5 2 2 5 2" xfId="1711" xr:uid="{00000000-0005-0000-0000-0000AC060000}"/>
    <cellStyle name="Normal 5 2 2 6" xfId="1712" xr:uid="{00000000-0005-0000-0000-0000AD060000}"/>
    <cellStyle name="Normal 5 2 3" xfId="1713" xr:uid="{00000000-0005-0000-0000-0000AE060000}"/>
    <cellStyle name="Normal 5 2 3 2" xfId="1714" xr:uid="{00000000-0005-0000-0000-0000AF060000}"/>
    <cellStyle name="Normal 5 2 3 2 2" xfId="1715" xr:uid="{00000000-0005-0000-0000-0000B0060000}"/>
    <cellStyle name="Normal 5 2 3 2 2 2" xfId="1716" xr:uid="{00000000-0005-0000-0000-0000B1060000}"/>
    <cellStyle name="Normal 5 2 3 2 2 2 2" xfId="1717" xr:uid="{00000000-0005-0000-0000-0000B2060000}"/>
    <cellStyle name="Normal 5 2 3 2 2 3" xfId="1718" xr:uid="{00000000-0005-0000-0000-0000B3060000}"/>
    <cellStyle name="Normal 5 2 3 2 3" xfId="1719" xr:uid="{00000000-0005-0000-0000-0000B4060000}"/>
    <cellStyle name="Normal 5 2 3 2 3 2" xfId="1720" xr:uid="{00000000-0005-0000-0000-0000B5060000}"/>
    <cellStyle name="Normal 5 2 3 2 4" xfId="1721" xr:uid="{00000000-0005-0000-0000-0000B6060000}"/>
    <cellStyle name="Normal 5 2 3 3" xfId="1722" xr:uid="{00000000-0005-0000-0000-0000B7060000}"/>
    <cellStyle name="Normal 5 2 3 3 2" xfId="1723" xr:uid="{00000000-0005-0000-0000-0000B8060000}"/>
    <cellStyle name="Normal 5 2 3 3 2 2" xfId="1724" xr:uid="{00000000-0005-0000-0000-0000B9060000}"/>
    <cellStyle name="Normal 5 2 3 3 3" xfId="1725" xr:uid="{00000000-0005-0000-0000-0000BA060000}"/>
    <cellStyle name="Normal 5 2 3 4" xfId="1726" xr:uid="{00000000-0005-0000-0000-0000BB060000}"/>
    <cellStyle name="Normal 5 2 3 4 2" xfId="1727" xr:uid="{00000000-0005-0000-0000-0000BC060000}"/>
    <cellStyle name="Normal 5 2 3 5" xfId="1728" xr:uid="{00000000-0005-0000-0000-0000BD060000}"/>
    <cellStyle name="Normal 5 2 4" xfId="1729" xr:uid="{00000000-0005-0000-0000-0000BE060000}"/>
    <cellStyle name="Normal 5 2 4 2" xfId="1730" xr:uid="{00000000-0005-0000-0000-0000BF060000}"/>
    <cellStyle name="Normal 5 2 4 2 2" xfId="1731" xr:uid="{00000000-0005-0000-0000-0000C0060000}"/>
    <cellStyle name="Normal 5 2 4 2 2 2" xfId="1732" xr:uid="{00000000-0005-0000-0000-0000C1060000}"/>
    <cellStyle name="Normal 5 2 4 2 3" xfId="1733" xr:uid="{00000000-0005-0000-0000-0000C2060000}"/>
    <cellStyle name="Normal 5 2 4 3" xfId="1734" xr:uid="{00000000-0005-0000-0000-0000C3060000}"/>
    <cellStyle name="Normal 5 2 4 3 2" xfId="1735" xr:uid="{00000000-0005-0000-0000-0000C4060000}"/>
    <cellStyle name="Normal 5 2 4 4" xfId="1736" xr:uid="{00000000-0005-0000-0000-0000C5060000}"/>
    <cellStyle name="Normal 5 2 5" xfId="1737" xr:uid="{00000000-0005-0000-0000-0000C6060000}"/>
    <cellStyle name="Normal 5 2 5 2" xfId="1738" xr:uid="{00000000-0005-0000-0000-0000C7060000}"/>
    <cellStyle name="Normal 5 2 5 2 2" xfId="1739" xr:uid="{00000000-0005-0000-0000-0000C8060000}"/>
    <cellStyle name="Normal 5 2 5 3" xfId="1740" xr:uid="{00000000-0005-0000-0000-0000C9060000}"/>
    <cellStyle name="Normal 5 2 6" xfId="1741" xr:uid="{00000000-0005-0000-0000-0000CA060000}"/>
    <cellStyle name="Normal 5 2 6 2" xfId="1742" xr:uid="{00000000-0005-0000-0000-0000CB060000}"/>
    <cellStyle name="Normal 5 2 7" xfId="1743" xr:uid="{00000000-0005-0000-0000-0000CC060000}"/>
    <cellStyle name="Normal 5 3" xfId="1744" xr:uid="{00000000-0005-0000-0000-0000CD060000}"/>
    <cellStyle name="Normal 5 3 2" xfId="1745" xr:uid="{00000000-0005-0000-0000-0000CE060000}"/>
    <cellStyle name="Normal 5 3 2 2" xfId="1746" xr:uid="{00000000-0005-0000-0000-0000CF060000}"/>
    <cellStyle name="Normal 5 3 2 2 2" xfId="1747" xr:uid="{00000000-0005-0000-0000-0000D0060000}"/>
    <cellStyle name="Normal 5 3 2 2 2 2" xfId="1748" xr:uid="{00000000-0005-0000-0000-0000D1060000}"/>
    <cellStyle name="Normal 5 3 2 2 2 2 2" xfId="1749" xr:uid="{00000000-0005-0000-0000-0000D2060000}"/>
    <cellStyle name="Normal 5 3 2 2 2 2 2 2" xfId="1750" xr:uid="{00000000-0005-0000-0000-0000D3060000}"/>
    <cellStyle name="Normal 5 3 2 2 2 2 3" xfId="1751" xr:uid="{00000000-0005-0000-0000-0000D4060000}"/>
    <cellStyle name="Normal 5 3 2 2 2 3" xfId="1752" xr:uid="{00000000-0005-0000-0000-0000D5060000}"/>
    <cellStyle name="Normal 5 3 2 2 2 3 2" xfId="1753" xr:uid="{00000000-0005-0000-0000-0000D6060000}"/>
    <cellStyle name="Normal 5 3 2 2 2 4" xfId="1754" xr:uid="{00000000-0005-0000-0000-0000D7060000}"/>
    <cellStyle name="Normal 5 3 2 2 3" xfId="1755" xr:uid="{00000000-0005-0000-0000-0000D8060000}"/>
    <cellStyle name="Normal 5 3 2 2 3 2" xfId="1756" xr:uid="{00000000-0005-0000-0000-0000D9060000}"/>
    <cellStyle name="Normal 5 3 2 2 3 2 2" xfId="1757" xr:uid="{00000000-0005-0000-0000-0000DA060000}"/>
    <cellStyle name="Normal 5 3 2 2 3 3" xfId="1758" xr:uid="{00000000-0005-0000-0000-0000DB060000}"/>
    <cellStyle name="Normal 5 3 2 2 4" xfId="1759" xr:uid="{00000000-0005-0000-0000-0000DC060000}"/>
    <cellStyle name="Normal 5 3 2 2 4 2" xfId="1760" xr:uid="{00000000-0005-0000-0000-0000DD060000}"/>
    <cellStyle name="Normal 5 3 2 2 5" xfId="1761" xr:uid="{00000000-0005-0000-0000-0000DE060000}"/>
    <cellStyle name="Normal 5 3 2 3" xfId="1762" xr:uid="{00000000-0005-0000-0000-0000DF060000}"/>
    <cellStyle name="Normal 5 3 2 3 2" xfId="1763" xr:uid="{00000000-0005-0000-0000-0000E0060000}"/>
    <cellStyle name="Normal 5 3 2 3 2 2" xfId="1764" xr:uid="{00000000-0005-0000-0000-0000E1060000}"/>
    <cellStyle name="Normal 5 3 2 3 2 2 2" xfId="1765" xr:uid="{00000000-0005-0000-0000-0000E2060000}"/>
    <cellStyle name="Normal 5 3 2 3 2 3" xfId="1766" xr:uid="{00000000-0005-0000-0000-0000E3060000}"/>
    <cellStyle name="Normal 5 3 2 3 3" xfId="1767" xr:uid="{00000000-0005-0000-0000-0000E4060000}"/>
    <cellStyle name="Normal 5 3 2 3 3 2" xfId="1768" xr:uid="{00000000-0005-0000-0000-0000E5060000}"/>
    <cellStyle name="Normal 5 3 2 3 4" xfId="1769" xr:uid="{00000000-0005-0000-0000-0000E6060000}"/>
    <cellStyle name="Normal 5 3 2 4" xfId="1770" xr:uid="{00000000-0005-0000-0000-0000E7060000}"/>
    <cellStyle name="Normal 5 3 2 4 2" xfId="1771" xr:uid="{00000000-0005-0000-0000-0000E8060000}"/>
    <cellStyle name="Normal 5 3 2 4 2 2" xfId="1772" xr:uid="{00000000-0005-0000-0000-0000E9060000}"/>
    <cellStyle name="Normal 5 3 2 4 3" xfId="1773" xr:uid="{00000000-0005-0000-0000-0000EA060000}"/>
    <cellStyle name="Normal 5 3 2 5" xfId="1774" xr:uid="{00000000-0005-0000-0000-0000EB060000}"/>
    <cellStyle name="Normal 5 3 2 5 2" xfId="1775" xr:uid="{00000000-0005-0000-0000-0000EC060000}"/>
    <cellStyle name="Normal 5 3 2 6" xfId="1776" xr:uid="{00000000-0005-0000-0000-0000ED060000}"/>
    <cellStyle name="Normal 5 3 3" xfId="1777" xr:uid="{00000000-0005-0000-0000-0000EE060000}"/>
    <cellStyle name="Normal 5 3 3 2" xfId="1778" xr:uid="{00000000-0005-0000-0000-0000EF060000}"/>
    <cellStyle name="Normal 5 3 3 2 2" xfId="1779" xr:uid="{00000000-0005-0000-0000-0000F0060000}"/>
    <cellStyle name="Normal 5 3 3 2 2 2" xfId="1780" xr:uid="{00000000-0005-0000-0000-0000F1060000}"/>
    <cellStyle name="Normal 5 3 3 2 2 2 2" xfId="1781" xr:uid="{00000000-0005-0000-0000-0000F2060000}"/>
    <cellStyle name="Normal 5 3 3 2 2 3" xfId="1782" xr:uid="{00000000-0005-0000-0000-0000F3060000}"/>
    <cellStyle name="Normal 5 3 3 2 3" xfId="1783" xr:uid="{00000000-0005-0000-0000-0000F4060000}"/>
    <cellStyle name="Normal 5 3 3 2 3 2" xfId="1784" xr:uid="{00000000-0005-0000-0000-0000F5060000}"/>
    <cellStyle name="Normal 5 3 3 2 4" xfId="1785" xr:uid="{00000000-0005-0000-0000-0000F6060000}"/>
    <cellStyle name="Normal 5 3 3 3" xfId="1786" xr:uid="{00000000-0005-0000-0000-0000F7060000}"/>
    <cellStyle name="Normal 5 3 3 3 2" xfId="1787" xr:uid="{00000000-0005-0000-0000-0000F8060000}"/>
    <cellStyle name="Normal 5 3 3 3 2 2" xfId="1788" xr:uid="{00000000-0005-0000-0000-0000F9060000}"/>
    <cellStyle name="Normal 5 3 3 3 3" xfId="1789" xr:uid="{00000000-0005-0000-0000-0000FA060000}"/>
    <cellStyle name="Normal 5 3 3 4" xfId="1790" xr:uid="{00000000-0005-0000-0000-0000FB060000}"/>
    <cellStyle name="Normal 5 3 3 4 2" xfId="1791" xr:uid="{00000000-0005-0000-0000-0000FC060000}"/>
    <cellStyle name="Normal 5 3 3 5" xfId="1792" xr:uid="{00000000-0005-0000-0000-0000FD060000}"/>
    <cellStyle name="Normal 5 3 4" xfId="1793" xr:uid="{00000000-0005-0000-0000-0000FE060000}"/>
    <cellStyle name="Normal 5 3 4 2" xfId="1794" xr:uid="{00000000-0005-0000-0000-0000FF060000}"/>
    <cellStyle name="Normal 5 3 4 2 2" xfId="1795" xr:uid="{00000000-0005-0000-0000-000000070000}"/>
    <cellStyle name="Normal 5 3 4 2 2 2" xfId="1796" xr:uid="{00000000-0005-0000-0000-000001070000}"/>
    <cellStyle name="Normal 5 3 4 2 3" xfId="1797" xr:uid="{00000000-0005-0000-0000-000002070000}"/>
    <cellStyle name="Normal 5 3 4 3" xfId="1798" xr:uid="{00000000-0005-0000-0000-000003070000}"/>
    <cellStyle name="Normal 5 3 4 3 2" xfId="1799" xr:uid="{00000000-0005-0000-0000-000004070000}"/>
    <cellStyle name="Normal 5 3 4 4" xfId="1800" xr:uid="{00000000-0005-0000-0000-000005070000}"/>
    <cellStyle name="Normal 5 3 5" xfId="1801" xr:uid="{00000000-0005-0000-0000-000006070000}"/>
    <cellStyle name="Normal 5 3 5 2" xfId="1802" xr:uid="{00000000-0005-0000-0000-000007070000}"/>
    <cellStyle name="Normal 5 3 5 2 2" xfId="1803" xr:uid="{00000000-0005-0000-0000-000008070000}"/>
    <cellStyle name="Normal 5 3 5 3" xfId="1804" xr:uid="{00000000-0005-0000-0000-000009070000}"/>
    <cellStyle name="Normal 5 3 6" xfId="1805" xr:uid="{00000000-0005-0000-0000-00000A070000}"/>
    <cellStyle name="Normal 5 3 6 2" xfId="1806" xr:uid="{00000000-0005-0000-0000-00000B070000}"/>
    <cellStyle name="Normal 5 3 7" xfId="1807" xr:uid="{00000000-0005-0000-0000-00000C070000}"/>
    <cellStyle name="Normal 5 4" xfId="1808" xr:uid="{00000000-0005-0000-0000-00000D070000}"/>
    <cellStyle name="Normal 5 4 2" xfId="1809" xr:uid="{00000000-0005-0000-0000-00000E070000}"/>
    <cellStyle name="Normal 5 4 2 2" xfId="1810" xr:uid="{00000000-0005-0000-0000-00000F070000}"/>
    <cellStyle name="Normal 5 4 2 2 2" xfId="1811" xr:uid="{00000000-0005-0000-0000-000010070000}"/>
    <cellStyle name="Normal 5 4 2 2 2 2" xfId="1812" xr:uid="{00000000-0005-0000-0000-000011070000}"/>
    <cellStyle name="Normal 5 4 2 2 2 2 2" xfId="1813" xr:uid="{00000000-0005-0000-0000-000012070000}"/>
    <cellStyle name="Normal 5 4 2 2 2 3" xfId="1814" xr:uid="{00000000-0005-0000-0000-000013070000}"/>
    <cellStyle name="Normal 5 4 2 2 3" xfId="1815" xr:uid="{00000000-0005-0000-0000-000014070000}"/>
    <cellStyle name="Normal 5 4 2 2 3 2" xfId="1816" xr:uid="{00000000-0005-0000-0000-000015070000}"/>
    <cellStyle name="Normal 5 4 2 2 4" xfId="1817" xr:uid="{00000000-0005-0000-0000-000016070000}"/>
    <cellStyle name="Normal 5 4 2 3" xfId="1818" xr:uid="{00000000-0005-0000-0000-000017070000}"/>
    <cellStyle name="Normal 5 4 2 3 2" xfId="1819" xr:uid="{00000000-0005-0000-0000-000018070000}"/>
    <cellStyle name="Normal 5 4 2 3 2 2" xfId="1820" xr:uid="{00000000-0005-0000-0000-000019070000}"/>
    <cellStyle name="Normal 5 4 2 3 3" xfId="1821" xr:uid="{00000000-0005-0000-0000-00001A070000}"/>
    <cellStyle name="Normal 5 4 2 4" xfId="1822" xr:uid="{00000000-0005-0000-0000-00001B070000}"/>
    <cellStyle name="Normal 5 4 2 4 2" xfId="1823" xr:uid="{00000000-0005-0000-0000-00001C070000}"/>
    <cellStyle name="Normal 5 4 2 5" xfId="1824" xr:uid="{00000000-0005-0000-0000-00001D070000}"/>
    <cellStyle name="Normal 5 4 3" xfId="1825" xr:uid="{00000000-0005-0000-0000-00001E070000}"/>
    <cellStyle name="Normal 5 4 3 2" xfId="1826" xr:uid="{00000000-0005-0000-0000-00001F070000}"/>
    <cellStyle name="Normal 5 4 3 2 2" xfId="1827" xr:uid="{00000000-0005-0000-0000-000020070000}"/>
    <cellStyle name="Normal 5 4 3 2 2 2" xfId="1828" xr:uid="{00000000-0005-0000-0000-000021070000}"/>
    <cellStyle name="Normal 5 4 3 2 3" xfId="1829" xr:uid="{00000000-0005-0000-0000-000022070000}"/>
    <cellStyle name="Normal 5 4 3 3" xfId="1830" xr:uid="{00000000-0005-0000-0000-000023070000}"/>
    <cellStyle name="Normal 5 4 3 3 2" xfId="1831" xr:uid="{00000000-0005-0000-0000-000024070000}"/>
    <cellStyle name="Normal 5 4 3 4" xfId="1832" xr:uid="{00000000-0005-0000-0000-000025070000}"/>
    <cellStyle name="Normal 5 4 4" xfId="1833" xr:uid="{00000000-0005-0000-0000-000026070000}"/>
    <cellStyle name="Normal 5 4 4 2" xfId="1834" xr:uid="{00000000-0005-0000-0000-000027070000}"/>
    <cellStyle name="Normal 5 4 4 2 2" xfId="1835" xr:uid="{00000000-0005-0000-0000-000028070000}"/>
    <cellStyle name="Normal 5 4 4 3" xfId="1836" xr:uid="{00000000-0005-0000-0000-000029070000}"/>
    <cellStyle name="Normal 5 4 5" xfId="1837" xr:uid="{00000000-0005-0000-0000-00002A070000}"/>
    <cellStyle name="Normal 5 4 5 2" xfId="1838" xr:uid="{00000000-0005-0000-0000-00002B070000}"/>
    <cellStyle name="Normal 5 4 6" xfId="1839" xr:uid="{00000000-0005-0000-0000-00002C070000}"/>
    <cellStyle name="Normal 5 4 7" xfId="1840" xr:uid="{00000000-0005-0000-0000-00002D070000}"/>
    <cellStyle name="Normal 5 5" xfId="1841" xr:uid="{00000000-0005-0000-0000-00002E070000}"/>
    <cellStyle name="Normal 5 5 2" xfId="1842" xr:uid="{00000000-0005-0000-0000-00002F070000}"/>
    <cellStyle name="Normal 5 5 2 2" xfId="1843" xr:uid="{00000000-0005-0000-0000-000030070000}"/>
    <cellStyle name="Normal 5 5 2 2 2" xfId="1844" xr:uid="{00000000-0005-0000-0000-000031070000}"/>
    <cellStyle name="Normal 5 5 2 2 2 2" xfId="1845" xr:uid="{00000000-0005-0000-0000-000032070000}"/>
    <cellStyle name="Normal 5 5 2 2 3" xfId="1846" xr:uid="{00000000-0005-0000-0000-000033070000}"/>
    <cellStyle name="Normal 5 5 2 3" xfId="1847" xr:uid="{00000000-0005-0000-0000-000034070000}"/>
    <cellStyle name="Normal 5 5 2 3 2" xfId="1848" xr:uid="{00000000-0005-0000-0000-000035070000}"/>
    <cellStyle name="Normal 5 5 2 4" xfId="1849" xr:uid="{00000000-0005-0000-0000-000036070000}"/>
    <cellStyle name="Normal 5 5 3" xfId="1850" xr:uid="{00000000-0005-0000-0000-000037070000}"/>
    <cellStyle name="Normal 5 5 3 2" xfId="1851" xr:uid="{00000000-0005-0000-0000-000038070000}"/>
    <cellStyle name="Normal 5 5 3 2 2" xfId="1852" xr:uid="{00000000-0005-0000-0000-000039070000}"/>
    <cellStyle name="Normal 5 5 3 3" xfId="1853" xr:uid="{00000000-0005-0000-0000-00003A070000}"/>
    <cellStyle name="Normal 5 5 4" xfId="1854" xr:uid="{00000000-0005-0000-0000-00003B070000}"/>
    <cellStyle name="Normal 5 5 4 2" xfId="1855" xr:uid="{00000000-0005-0000-0000-00003C070000}"/>
    <cellStyle name="Normal 5 5 5" xfId="1856" xr:uid="{00000000-0005-0000-0000-00003D070000}"/>
    <cellStyle name="Normal 5 6" xfId="1857" xr:uid="{00000000-0005-0000-0000-00003E070000}"/>
    <cellStyle name="Normal 5 6 2" xfId="1858" xr:uid="{00000000-0005-0000-0000-00003F070000}"/>
    <cellStyle name="Normal 5 6 2 2" xfId="1859" xr:uid="{00000000-0005-0000-0000-000040070000}"/>
    <cellStyle name="Normal 5 6 2 2 2" xfId="1860" xr:uid="{00000000-0005-0000-0000-000041070000}"/>
    <cellStyle name="Normal 5 6 2 3" xfId="1861" xr:uid="{00000000-0005-0000-0000-000042070000}"/>
    <cellStyle name="Normal 5 6 3" xfId="1862" xr:uid="{00000000-0005-0000-0000-000043070000}"/>
    <cellStyle name="Normal 5 6 3 2" xfId="1863" xr:uid="{00000000-0005-0000-0000-000044070000}"/>
    <cellStyle name="Normal 5 6 4" xfId="1864" xr:uid="{00000000-0005-0000-0000-000045070000}"/>
    <cellStyle name="Normal 5 7" xfId="1865" xr:uid="{00000000-0005-0000-0000-000046070000}"/>
    <cellStyle name="Normal 5 7 2" xfId="1866" xr:uid="{00000000-0005-0000-0000-000047070000}"/>
    <cellStyle name="Normal 5 7 2 2" xfId="1867" xr:uid="{00000000-0005-0000-0000-000048070000}"/>
    <cellStyle name="Normal 5 7 3" xfId="1868" xr:uid="{00000000-0005-0000-0000-000049070000}"/>
    <cellStyle name="Normal 5 8" xfId="1869" xr:uid="{00000000-0005-0000-0000-00004A070000}"/>
    <cellStyle name="Normal 5 8 2" xfId="1870" xr:uid="{00000000-0005-0000-0000-00004B070000}"/>
    <cellStyle name="Normal 5 9" xfId="1871" xr:uid="{00000000-0005-0000-0000-00004C070000}"/>
    <cellStyle name="Normal 6" xfId="1872" xr:uid="{00000000-0005-0000-0000-00004D070000}"/>
    <cellStyle name="Normal 6 2" xfId="1873" xr:uid="{00000000-0005-0000-0000-00004E070000}"/>
    <cellStyle name="Normal 6 3" xfId="1874" xr:uid="{00000000-0005-0000-0000-00004F070000}"/>
    <cellStyle name="Normal 7" xfId="1875" xr:uid="{00000000-0005-0000-0000-000050070000}"/>
    <cellStyle name="Normal 7 2" xfId="1876" xr:uid="{00000000-0005-0000-0000-000051070000}"/>
    <cellStyle name="Normal 7 3" xfId="1877" xr:uid="{00000000-0005-0000-0000-000052070000}"/>
    <cellStyle name="Normal 8" xfId="1878" xr:uid="{00000000-0005-0000-0000-000053070000}"/>
    <cellStyle name="Normal 8 2" xfId="1879" xr:uid="{00000000-0005-0000-0000-000054070000}"/>
    <cellStyle name="Normal 8 3" xfId="1880" xr:uid="{00000000-0005-0000-0000-000055070000}"/>
    <cellStyle name="Normal 9" xfId="1881" xr:uid="{00000000-0005-0000-0000-000056070000}"/>
    <cellStyle name="Normal 9 2" xfId="1882" xr:uid="{00000000-0005-0000-0000-000057070000}"/>
    <cellStyle name="Normal 9 3" xfId="1883" xr:uid="{00000000-0005-0000-0000-000058070000}"/>
    <cellStyle name="Normal_indice" xfId="1884" xr:uid="{00000000-0005-0000-0000-000059070000}"/>
    <cellStyle name="Notas" xfId="1885" builtinId="10" customBuiltin="1"/>
    <cellStyle name="Notas 2" xfId="1886" xr:uid="{00000000-0005-0000-0000-00005A070000}"/>
    <cellStyle name="Notas 2 2" xfId="1887" xr:uid="{00000000-0005-0000-0000-00005B070000}"/>
    <cellStyle name="Notas 2 2 2" xfId="1888" xr:uid="{00000000-0005-0000-0000-00005C070000}"/>
    <cellStyle name="Notas 3" xfId="1889" xr:uid="{00000000-0005-0000-0000-00005D070000}"/>
    <cellStyle name="Notas 3 2" xfId="1890" xr:uid="{00000000-0005-0000-0000-00005E070000}"/>
    <cellStyle name="Notas 3 2 2" xfId="1891" xr:uid="{00000000-0005-0000-0000-00005F070000}"/>
    <cellStyle name="Notas 4" xfId="1892" xr:uid="{00000000-0005-0000-0000-000060070000}"/>
    <cellStyle name="Notas 4 2" xfId="1893" xr:uid="{00000000-0005-0000-0000-000061070000}"/>
    <cellStyle name="Notas 4 2 2" xfId="1894" xr:uid="{00000000-0005-0000-0000-000062070000}"/>
    <cellStyle name="Notas 4 3" xfId="1895" xr:uid="{00000000-0005-0000-0000-000063070000}"/>
    <cellStyle name="Notas 4 4" xfId="1896" xr:uid="{00000000-0005-0000-0000-000064070000}"/>
    <cellStyle name="Percent 2" xfId="1897" xr:uid="{00000000-0005-0000-0000-000066070000}"/>
    <cellStyle name="Percent 2 2" xfId="1898" xr:uid="{00000000-0005-0000-0000-000067070000}"/>
    <cellStyle name="Percent 2 2 2" xfId="1899" xr:uid="{00000000-0005-0000-0000-000068070000}"/>
    <cellStyle name="Porcentaje" xfId="1900" builtinId="5"/>
    <cellStyle name="Porcentaje 2" xfId="1901" xr:uid="{00000000-0005-0000-0000-000069070000}"/>
    <cellStyle name="Porcentaje 2 2" xfId="1902" xr:uid="{00000000-0005-0000-0000-00006A070000}"/>
    <cellStyle name="Porcentaje 2 3" xfId="1903" xr:uid="{00000000-0005-0000-0000-00006B070000}"/>
    <cellStyle name="Porcentaje 2 4" xfId="1904" xr:uid="{00000000-0005-0000-0000-00006C070000}"/>
    <cellStyle name="Porcentaje 3" xfId="1905" xr:uid="{00000000-0005-0000-0000-00006D070000}"/>
    <cellStyle name="Porcentaje 3 2" xfId="1906" xr:uid="{00000000-0005-0000-0000-00006E070000}"/>
    <cellStyle name="Porcentaje 3 3" xfId="1907" xr:uid="{00000000-0005-0000-0000-00006F070000}"/>
    <cellStyle name="Porcentaje 4" xfId="1908" xr:uid="{00000000-0005-0000-0000-000070070000}"/>
    <cellStyle name="Porcentaje 4 2" xfId="1909" xr:uid="{00000000-0005-0000-0000-000071070000}"/>
    <cellStyle name="Porcentaje 5" xfId="1910" xr:uid="{00000000-0005-0000-0000-000072070000}"/>
    <cellStyle name="Porcentaje 6" xfId="1997" xr:uid="{97F3B969-333B-4583-9BBF-8592A8C6E002}"/>
    <cellStyle name="Porcentual 2" xfId="1911" xr:uid="{00000000-0005-0000-0000-000073070000}"/>
    <cellStyle name="Porcentual 2 2" xfId="1912" xr:uid="{00000000-0005-0000-0000-000074070000}"/>
    <cellStyle name="Porcentual 2 2 2" xfId="1913" xr:uid="{00000000-0005-0000-0000-000075070000}"/>
    <cellStyle name="Porcentual 2 3" xfId="1914" xr:uid="{00000000-0005-0000-0000-000076070000}"/>
    <cellStyle name="Porcentual 2 3 2" xfId="1915" xr:uid="{00000000-0005-0000-0000-000077070000}"/>
    <cellStyle name="Porcentual 2 3 3" xfId="1916" xr:uid="{00000000-0005-0000-0000-000078070000}"/>
    <cellStyle name="Porcentual 2 4" xfId="1917" xr:uid="{00000000-0005-0000-0000-000079070000}"/>
    <cellStyle name="Porcentual 2 4 2" xfId="1918" xr:uid="{00000000-0005-0000-0000-00007A070000}"/>
    <cellStyle name="Porcentual 2 5" xfId="1919" xr:uid="{00000000-0005-0000-0000-00007B070000}"/>
    <cellStyle name="Porcentual 2 5 2" xfId="1920" xr:uid="{00000000-0005-0000-0000-00007C070000}"/>
    <cellStyle name="Porcentual 2 6" xfId="1921" xr:uid="{00000000-0005-0000-0000-00007D070000}"/>
    <cellStyle name="Porcentual 3" xfId="1922" xr:uid="{00000000-0005-0000-0000-00007E070000}"/>
    <cellStyle name="Salida" xfId="1923" builtinId="21" customBuiltin="1"/>
    <cellStyle name="Salida 2" xfId="1924" xr:uid="{00000000-0005-0000-0000-000080070000}"/>
    <cellStyle name="Salida 2 2" xfId="1925" xr:uid="{00000000-0005-0000-0000-000081070000}"/>
    <cellStyle name="Salida 2 2 2" xfId="1926" xr:uid="{00000000-0005-0000-0000-000082070000}"/>
    <cellStyle name="Salida 3" xfId="1927" xr:uid="{00000000-0005-0000-0000-000083070000}"/>
    <cellStyle name="Salida 3 2" xfId="1928" xr:uid="{00000000-0005-0000-0000-000084070000}"/>
    <cellStyle name="Salida 3 2 2" xfId="1929" xr:uid="{00000000-0005-0000-0000-000085070000}"/>
    <cellStyle name="Salida 4" xfId="1930" xr:uid="{00000000-0005-0000-0000-000086070000}"/>
    <cellStyle name="Salida 4 2" xfId="1931" xr:uid="{00000000-0005-0000-0000-000087070000}"/>
    <cellStyle name="Salida 4 2 2" xfId="1932" xr:uid="{00000000-0005-0000-0000-000088070000}"/>
    <cellStyle name="Salida 4 3" xfId="1933" xr:uid="{00000000-0005-0000-0000-000089070000}"/>
    <cellStyle name="ss22" xfId="1934" xr:uid="{00000000-0005-0000-0000-00008B070000}"/>
    <cellStyle name="Texto de advertencia" xfId="1935" builtinId="11" customBuiltin="1"/>
    <cellStyle name="Texto de advertencia 2" xfId="1936" xr:uid="{00000000-0005-0000-0000-00008D070000}"/>
    <cellStyle name="Texto de advertencia 2 2" xfId="1937" xr:uid="{00000000-0005-0000-0000-00008E070000}"/>
    <cellStyle name="Texto de advertencia 3" xfId="1938" xr:uid="{00000000-0005-0000-0000-00008F070000}"/>
    <cellStyle name="Texto de advertencia 3 2" xfId="1939" xr:uid="{00000000-0005-0000-0000-000090070000}"/>
    <cellStyle name="Texto de advertencia 4" xfId="1940" xr:uid="{00000000-0005-0000-0000-000091070000}"/>
    <cellStyle name="Texto explicativo" xfId="1941" builtinId="53" customBuiltin="1"/>
    <cellStyle name="Texto explicativo 2" xfId="1942" xr:uid="{00000000-0005-0000-0000-000092070000}"/>
    <cellStyle name="Texto explicativo 2 2" xfId="1943" xr:uid="{00000000-0005-0000-0000-000093070000}"/>
    <cellStyle name="Texto explicativo 3" xfId="1944" xr:uid="{00000000-0005-0000-0000-000094070000}"/>
    <cellStyle name="Texto explicativo 3 2" xfId="1945" xr:uid="{00000000-0005-0000-0000-000095070000}"/>
    <cellStyle name="Texto explicativo 4" xfId="1946" xr:uid="{00000000-0005-0000-0000-000096070000}"/>
    <cellStyle name="Título" xfId="1947" builtinId="15" customBuiltin="1"/>
    <cellStyle name="Título 1 2" xfId="1948" xr:uid="{00000000-0005-0000-0000-000097070000}"/>
    <cellStyle name="Título 1 2 2" xfId="1949" xr:uid="{00000000-0005-0000-0000-000098070000}"/>
    <cellStyle name="Título 1 3" xfId="1950" xr:uid="{00000000-0005-0000-0000-000099070000}"/>
    <cellStyle name="Título 1 3 2" xfId="1951" xr:uid="{00000000-0005-0000-0000-00009A070000}"/>
    <cellStyle name="Título 1 4" xfId="1952" xr:uid="{00000000-0005-0000-0000-00009B070000}"/>
    <cellStyle name="Título 2" xfId="1953" builtinId="17" customBuiltin="1"/>
    <cellStyle name="Título 2 2" xfId="1954" xr:uid="{00000000-0005-0000-0000-00009C070000}"/>
    <cellStyle name="Título 2 2 2" xfId="1955" xr:uid="{00000000-0005-0000-0000-00009D070000}"/>
    <cellStyle name="Título 2 3" xfId="1956" xr:uid="{00000000-0005-0000-0000-00009E070000}"/>
    <cellStyle name="Título 2 3 2" xfId="1957" xr:uid="{00000000-0005-0000-0000-00009F070000}"/>
    <cellStyle name="Título 2 4" xfId="1958" xr:uid="{00000000-0005-0000-0000-0000A0070000}"/>
    <cellStyle name="Título 3" xfId="1959" builtinId="18" customBuiltin="1"/>
    <cellStyle name="Título 3 2" xfId="1960" xr:uid="{00000000-0005-0000-0000-0000A1070000}"/>
    <cellStyle name="Título 3 2 2" xfId="1961" xr:uid="{00000000-0005-0000-0000-0000A2070000}"/>
    <cellStyle name="Título 3 3" xfId="1962" xr:uid="{00000000-0005-0000-0000-0000A3070000}"/>
    <cellStyle name="Título 3 3 2" xfId="1963" xr:uid="{00000000-0005-0000-0000-0000A4070000}"/>
    <cellStyle name="Título 3 4" xfId="1964" xr:uid="{00000000-0005-0000-0000-0000A5070000}"/>
    <cellStyle name="Título 4" xfId="1965" xr:uid="{00000000-0005-0000-0000-0000A6070000}"/>
    <cellStyle name="Título 4 2" xfId="1966" xr:uid="{00000000-0005-0000-0000-0000A7070000}"/>
    <cellStyle name="Título 5" xfId="1967" xr:uid="{00000000-0005-0000-0000-0000A8070000}"/>
    <cellStyle name="Título 5 2" xfId="1968" xr:uid="{00000000-0005-0000-0000-0000A9070000}"/>
    <cellStyle name="Título 6" xfId="1969" xr:uid="{00000000-0005-0000-0000-0000AA070000}"/>
    <cellStyle name="Total" xfId="1970" builtinId="25" customBuiltin="1"/>
    <cellStyle name="Total 2" xfId="1971" xr:uid="{00000000-0005-0000-0000-0000AB070000}"/>
    <cellStyle name="Total 2 2" xfId="1972" xr:uid="{00000000-0005-0000-0000-0000AC070000}"/>
    <cellStyle name="Total 2 2 2" xfId="1973" xr:uid="{00000000-0005-0000-0000-0000AD070000}"/>
    <cellStyle name="Total 2 3" xfId="1974" xr:uid="{00000000-0005-0000-0000-0000AE070000}"/>
    <cellStyle name="Total 2 3 2" xfId="1975" xr:uid="{00000000-0005-0000-0000-0000AF070000}"/>
    <cellStyle name="Total 3" xfId="1976" xr:uid="{00000000-0005-0000-0000-0000B0070000}"/>
    <cellStyle name="Total 3 2" xfId="1977" xr:uid="{00000000-0005-0000-0000-0000B1070000}"/>
    <cellStyle name="Total 3 2 2" xfId="1978" xr:uid="{00000000-0005-0000-0000-0000B2070000}"/>
    <cellStyle name="Total 3 3" xfId="1979" xr:uid="{00000000-0005-0000-0000-0000B3070000}"/>
    <cellStyle name="Total 3 3 2" xfId="1980" xr:uid="{00000000-0005-0000-0000-0000B4070000}"/>
    <cellStyle name="Total 4" xfId="1981" xr:uid="{00000000-0005-0000-0000-0000B507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mruColors>
      <color rgb="FFFF3300"/>
      <color rgb="FFFF99CC"/>
      <color rgb="FF199791"/>
      <color rgb="FFFF9933"/>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60.xml"/><Relationship Id="rId1" Type="http://schemas.openxmlformats.org/officeDocument/2006/relationships/image" Target="../media/image4.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4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image" Target="../media/image4.png"/></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Gráfico N° 1. Proyecciones de la relación producción / demanda mundial de trigo </a:t>
            </a:r>
          </a:p>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temporada 2020/21  (millones de toneladas)</a:t>
            </a:r>
          </a:p>
        </c:rich>
      </c:tx>
      <c:layout>
        <c:manualLayout>
          <c:xMode val="edge"/>
          <c:yMode val="edge"/>
          <c:x val="0.11172096751379132"/>
          <c:y val="3.44140208280416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'4'!$D$5</c:f>
              <c:strCache>
                <c:ptCount val="1"/>
                <c:pt idx="0">
                  <c:v>Producción</c:v>
                </c:pt>
              </c:strCache>
            </c:strRef>
          </c:tx>
          <c:spPr>
            <a:pattFill prst="dkUpDiag">
              <a:fgClr>
                <a:srgbClr val="C00000"/>
              </a:fgClr>
              <a:bgClr>
                <a:schemeClr val="bg1"/>
              </a:bgClr>
            </a:pattFill>
          </c:spPr>
          <c:invertIfNegative val="0"/>
          <c:cat>
            <c:numRef>
              <c:f>'4'!$B$6:$B$17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'4'!$D$6:$D$17</c:f>
              <c:numCache>
                <c:formatCode>#,##0</c:formatCode>
                <c:ptCount val="12"/>
                <c:pt idx="0">
                  <c:v>768.49</c:v>
                </c:pt>
                <c:pt idx="1">
                  <c:v>773.43</c:v>
                </c:pt>
                <c:pt idx="2">
                  <c:v>769.31</c:v>
                </c:pt>
                <c:pt idx="3">
                  <c:v>766.03</c:v>
                </c:pt>
                <c:pt idx="4">
                  <c:v>770.49</c:v>
                </c:pt>
                <c:pt idx="5">
                  <c:v>773.08</c:v>
                </c:pt>
                <c:pt idx="6">
                  <c:v>772.38</c:v>
                </c:pt>
                <c:pt idx="7">
                  <c:v>773.66</c:v>
                </c:pt>
                <c:pt idx="8">
                  <c:v>772.64</c:v>
                </c:pt>
                <c:pt idx="9">
                  <c:v>773.44</c:v>
                </c:pt>
              </c:numCache>
            </c:numRef>
          </c:val>
          <c:extLst>
            <c:ext xmlns:c16="http://schemas.microsoft.com/office/drawing/2014/chart" uri="{C3380CC4-5D6E-409C-BE32-E72D297353CC}">
              <c16:uniqueId val="{00000000-93FC-46AD-B9EE-467AB89AB980}"/>
            </c:ext>
          </c:extLst>
        </c:ser>
        <c:ser>
          <c:idx val="0"/>
          <c:order val="1"/>
          <c:tx>
            <c:strRef>
              <c:f>'4'!$E$5</c:f>
              <c:strCache>
                <c:ptCount val="1"/>
                <c:pt idx="0">
                  <c:v>Demanda</c:v>
                </c:pt>
              </c:strCache>
            </c:strRef>
          </c:tx>
          <c:spPr>
            <a:ln>
              <a:prstDash val="sysDash"/>
            </a:ln>
          </c:spPr>
          <c:invertIfNegative val="0"/>
          <c:cat>
            <c:numRef>
              <c:f>'4'!$B$6:$B$17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'4'!$E$6:$E$17</c:f>
              <c:numCache>
                <c:formatCode>#,##0</c:formatCode>
                <c:ptCount val="12"/>
                <c:pt idx="0">
                  <c:v>753.49</c:v>
                </c:pt>
                <c:pt idx="1">
                  <c:v>753.19</c:v>
                </c:pt>
                <c:pt idx="2">
                  <c:v>751.59</c:v>
                </c:pt>
                <c:pt idx="3">
                  <c:v>750.14</c:v>
                </c:pt>
                <c:pt idx="4">
                  <c:v>750.9</c:v>
                </c:pt>
                <c:pt idx="5">
                  <c:v>751.03</c:v>
                </c:pt>
                <c:pt idx="6">
                  <c:v>752.68</c:v>
                </c:pt>
                <c:pt idx="7">
                  <c:v>757.7</c:v>
                </c:pt>
                <c:pt idx="8">
                  <c:v>759.54</c:v>
                </c:pt>
                <c:pt idx="9">
                  <c:v>769.32</c:v>
                </c:pt>
              </c:numCache>
            </c:numRef>
          </c:val>
          <c:extLst>
            <c:ext xmlns:c16="http://schemas.microsoft.com/office/drawing/2014/chart" uri="{C3380CC4-5D6E-409C-BE32-E72D297353CC}">
              <c16:uniqueId val="{00000001-93FC-46AD-B9EE-467AB89AB980}"/>
            </c:ext>
          </c:extLst>
        </c:ser>
        <c:dLbls>
          <c:showLegendKey val="0"/>
          <c:showVal val="0"/>
          <c:showCatName val="0"/>
          <c:showSerName val="0"/>
          <c:showPercent val="0"/>
          <c:showBubbleSize val="0"/>
        </c:dLbls>
        <c:gapWidth val="150"/>
        <c:axId val="993073152"/>
        <c:axId val="979589888"/>
      </c:barChart>
      <c:dateAx>
        <c:axId val="9930731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589888"/>
        <c:crosses val="autoZero"/>
        <c:auto val="1"/>
        <c:lblOffset val="100"/>
        <c:baseTimeUnit val="months"/>
        <c:majorUnit val="1"/>
      </c:dateAx>
      <c:valAx>
        <c:axId val="979589888"/>
        <c:scaling>
          <c:orientation val="minMax"/>
          <c:min val="705"/>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3073152"/>
        <c:crosses val="autoZero"/>
        <c:crossBetween val="between"/>
      </c:valAx>
    </c:plotArea>
    <c:legend>
      <c:legendPos val="r"/>
      <c:layout>
        <c:manualLayout>
          <c:xMode val="edge"/>
          <c:yMode val="edge"/>
          <c:x val="0.32935121882219814"/>
          <c:y val="0.82798137329608001"/>
          <c:w val="0.2470135319911359"/>
          <c:h val="6.4518161036322019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3808"/>
        <c:axId val="244181248"/>
      </c:barChart>
      <c:catAx>
        <c:axId val="2446638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1248"/>
        <c:crosses val="autoZero"/>
        <c:auto val="1"/>
        <c:lblAlgn val="ctr"/>
        <c:lblOffset val="100"/>
        <c:tickMarkSkip val="1"/>
        <c:noMultiLvlLbl val="0"/>
      </c:catAx>
      <c:valAx>
        <c:axId val="2441812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380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5856"/>
        <c:axId val="244182976"/>
      </c:barChart>
      <c:catAx>
        <c:axId val="244665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2976"/>
        <c:crosses val="autoZero"/>
        <c:auto val="1"/>
        <c:lblAlgn val="ctr"/>
        <c:lblOffset val="100"/>
        <c:tickMarkSkip val="1"/>
        <c:noMultiLvlLbl val="0"/>
      </c:catAx>
      <c:valAx>
        <c:axId val="2441829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58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10. Evolución de los precios en los mercados de</a:t>
            </a:r>
          </a:p>
          <a:p>
            <a:pPr>
              <a:defRPr sz="900" b="1"/>
            </a:pPr>
            <a:r>
              <a:rPr lang="es-CL" sz="900" b="1"/>
              <a:t> Argentina y Chile</a:t>
            </a:r>
          </a:p>
          <a:p>
            <a:pPr>
              <a:defRPr sz="900" b="1"/>
            </a:pPr>
            <a:r>
              <a:rPr lang="es-CL" sz="900" b="1"/>
              <a:t>(precios mensuales en $ / kg)</a:t>
            </a:r>
          </a:p>
        </c:rich>
      </c:tx>
      <c:layout>
        <c:manualLayout>
          <c:xMode val="edge"/>
          <c:yMode val="edge"/>
          <c:x val="0.25670591015351374"/>
          <c:y val="3.36790310849698E-2"/>
        </c:manualLayout>
      </c:layout>
      <c:overlay val="0"/>
      <c:spPr>
        <a:noFill/>
        <a:ln w="25400">
          <a:noFill/>
        </a:ln>
      </c:spPr>
    </c:title>
    <c:autoTitleDeleted val="0"/>
    <c:plotArea>
      <c:layout>
        <c:manualLayout>
          <c:layoutTarget val="inner"/>
          <c:xMode val="edge"/>
          <c:yMode val="edge"/>
          <c:x val="0.10506991035793359"/>
          <c:y val="0.18478718350117215"/>
          <c:w val="0.83313149867646341"/>
          <c:h val="0.41221512405288968"/>
        </c:manualLayout>
      </c:layout>
      <c:lineChart>
        <c:grouping val="standard"/>
        <c:varyColors val="0"/>
        <c:ser>
          <c:idx val="4"/>
          <c:order val="0"/>
          <c:tx>
            <c:strRef>
              <c:f>'20'!$G$5</c:f>
              <c:strCache>
                <c:ptCount val="1"/>
                <c:pt idx="0">
                  <c:v> Precio promedio trigo intermedio RM </c:v>
                </c:pt>
              </c:strCache>
            </c:strRef>
          </c:tx>
          <c:spPr>
            <a:ln w="38100">
              <a:solidFill>
                <a:srgbClr val="FF0000"/>
              </a:solidFill>
              <a:prstDash val="sysDash"/>
            </a:ln>
          </c:spPr>
          <c:marker>
            <c:symbol val="none"/>
          </c:marker>
          <c:cat>
            <c:numRef>
              <c:f>'20'!$B$6:$B$18</c:f>
              <c:numCache>
                <c:formatCode>mmm\-yy</c:formatCode>
                <c:ptCount val="1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numCache>
            </c:numRef>
          </c:cat>
          <c:val>
            <c:numRef>
              <c:f>'20'!$G$6:$G$18</c:f>
              <c:numCache>
                <c:formatCode>0</c:formatCode>
                <c:ptCount val="13"/>
                <c:pt idx="0">
                  <c:v>186.69354838709677</c:v>
                </c:pt>
                <c:pt idx="1">
                  <c:v>190.5</c:v>
                </c:pt>
                <c:pt idx="2">
                  <c:v>206.29569892473123</c:v>
                </c:pt>
                <c:pt idx="3">
                  <c:v>209.46666666666667</c:v>
                </c:pt>
                <c:pt idx="4">
                  <c:v>211.61290322580643</c:v>
                </c:pt>
                <c:pt idx="5">
                  <c:v>205</c:v>
                </c:pt>
                <c:pt idx="6">
                  <c:v>200.80645161290323</c:v>
                </c:pt>
                <c:pt idx="7">
                  <c:v>200</c:v>
                </c:pt>
                <c:pt idx="8">
                  <c:v>200</c:v>
                </c:pt>
                <c:pt idx="9">
                  <c:v>201.11111111111109</c:v>
                </c:pt>
                <c:pt idx="11">
                  <c:v>210.4</c:v>
                </c:pt>
                <c:pt idx="12">
                  <c:v>206.00806451612902</c:v>
                </c:pt>
              </c:numCache>
            </c:numRef>
          </c:val>
          <c:smooth val="0"/>
          <c:extLst>
            <c:ext xmlns:c16="http://schemas.microsoft.com/office/drawing/2014/chart" uri="{C3380CC4-5D6E-409C-BE32-E72D297353CC}">
              <c16:uniqueId val="{00000000-3B76-4DE4-A73F-2D8BFAAA2C60}"/>
            </c:ext>
          </c:extLst>
        </c:ser>
        <c:ser>
          <c:idx val="2"/>
          <c:order val="1"/>
          <c:tx>
            <c:strRef>
              <c:f>'20'!$F$5</c:f>
              <c:strCache>
                <c:ptCount val="1"/>
                <c:pt idx="0">
                  <c:v> CAI trigo panadero Argentina </c:v>
                </c:pt>
              </c:strCache>
            </c:strRef>
          </c:tx>
          <c:cat>
            <c:numRef>
              <c:f>'20'!$B$6:$B$18</c:f>
              <c:numCache>
                <c:formatCode>mmm\-yy</c:formatCode>
                <c:ptCount val="1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numCache>
            </c:numRef>
          </c:cat>
          <c:val>
            <c:numRef>
              <c:f>'20'!$F$6:$F$18</c:f>
              <c:numCache>
                <c:formatCode>0</c:formatCode>
                <c:ptCount val="13"/>
                <c:pt idx="0">
                  <c:v>210.10677419354838</c:v>
                </c:pt>
                <c:pt idx="1">
                  <c:v>227.43</c:v>
                </c:pt>
                <c:pt idx="2">
                  <c:v>243.37225806451613</c:v>
                </c:pt>
                <c:pt idx="3">
                  <c:v>248.03900000000002</c:v>
                </c:pt>
                <c:pt idx="4">
                  <c:v>234.98516129032257</c:v>
                </c:pt>
                <c:pt idx="5">
                  <c:v>227.24099999999999</c:v>
                </c:pt>
                <c:pt idx="6">
                  <c:v>223.77709677419355</c:v>
                </c:pt>
                <c:pt idx="7">
                  <c:v>221.25533333333334</c:v>
                </c:pt>
                <c:pt idx="8">
                  <c:v>222.61703703703705</c:v>
                </c:pt>
                <c:pt idx="9">
                  <c:v>240.18096774193549</c:v>
                </c:pt>
                <c:pt idx="10">
                  <c:v>234.87833333333333</c:v>
                </c:pt>
                <c:pt idx="11">
                  <c:v>232.79064516129034</c:v>
                </c:pt>
                <c:pt idx="12">
                  <c:v>235.21935483870965</c:v>
                </c:pt>
              </c:numCache>
            </c:numRef>
          </c:val>
          <c:smooth val="0"/>
          <c:extLst>
            <c:ext xmlns:c16="http://schemas.microsoft.com/office/drawing/2014/chart" uri="{C3380CC4-5D6E-409C-BE32-E72D297353CC}">
              <c16:uniqueId val="{00000001-3B76-4DE4-A73F-2D8BFAAA2C60}"/>
            </c:ext>
          </c:extLst>
        </c:ser>
        <c:ser>
          <c:idx val="5"/>
          <c:order val="2"/>
          <c:tx>
            <c:strRef>
              <c:f>'20'!$H$5</c:f>
              <c:strCache>
                <c:ptCount val="1"/>
                <c:pt idx="0">
                  <c:v> Costo importación CIF Trigo Pan Argentino </c:v>
                </c:pt>
              </c:strCache>
            </c:strRef>
          </c:tx>
          <c:cat>
            <c:numRef>
              <c:f>'20'!$B$6:$B$18</c:f>
              <c:numCache>
                <c:formatCode>mmm\-yy</c:formatCode>
                <c:ptCount val="1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numCache>
            </c:numRef>
          </c:cat>
          <c:val>
            <c:numRef>
              <c:f>'20'!$H$6:$H$18</c:f>
              <c:numCache>
                <c:formatCode>0</c:formatCode>
                <c:ptCount val="13"/>
                <c:pt idx="0">
                  <c:v>170.12734792920389</c:v>
                </c:pt>
                <c:pt idx="1">
                  <c:v>174.38817529449634</c:v>
                </c:pt>
                <c:pt idx="2">
                  <c:v>182.74942056190335</c:v>
                </c:pt>
                <c:pt idx="3">
                  <c:v>199.60643765752232</c:v>
                </c:pt>
                <c:pt idx="4">
                  <c:v>197.54904988549347</c:v>
                </c:pt>
                <c:pt idx="5">
                  <c:v>183.22657214412229</c:v>
                </c:pt>
                <c:pt idx="6">
                  <c:v>214.90895754181034</c:v>
                </c:pt>
                <c:pt idx="7">
                  <c:v>204.93150175571432</c:v>
                </c:pt>
                <c:pt idx="11">
                  <c:v>170.59636438599611</c:v>
                </c:pt>
                <c:pt idx="12">
                  <c:v>179.06751708119464</c:v>
                </c:pt>
              </c:numCache>
            </c:numRef>
          </c:val>
          <c:smooth val="0"/>
          <c:extLst>
            <c:ext xmlns:c16="http://schemas.microsoft.com/office/drawing/2014/chart" uri="{C3380CC4-5D6E-409C-BE32-E72D297353CC}">
              <c16:uniqueId val="{00000002-3B76-4DE4-A73F-2D8BFAAA2C60}"/>
            </c:ext>
          </c:extLst>
        </c:ser>
        <c:dLbls>
          <c:showLegendKey val="0"/>
          <c:showVal val="0"/>
          <c:showCatName val="0"/>
          <c:showSerName val="0"/>
          <c:showPercent val="0"/>
          <c:showBubbleSize val="0"/>
        </c:dLbls>
        <c:smooth val="0"/>
        <c:axId val="244819456"/>
        <c:axId val="244184704"/>
      </c:lineChart>
      <c:catAx>
        <c:axId val="244819456"/>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a:pPr>
            <a:endParaRPr lang="es-CL"/>
          </a:p>
        </c:txPr>
        <c:crossAx val="244184704"/>
        <c:crosses val="autoZero"/>
        <c:auto val="0"/>
        <c:lblAlgn val="ctr"/>
        <c:lblOffset val="100"/>
        <c:noMultiLvlLbl val="1"/>
      </c:catAx>
      <c:valAx>
        <c:axId val="244184704"/>
        <c:scaling>
          <c:orientation val="minMax"/>
          <c:max val="250"/>
          <c:min val="160"/>
        </c:scaling>
        <c:delete val="0"/>
        <c:axPos val="l"/>
        <c:title>
          <c:tx>
            <c:rich>
              <a:bodyPr/>
              <a:lstStyle/>
              <a:p>
                <a:pPr>
                  <a:defRPr/>
                </a:pPr>
                <a:r>
                  <a:rPr lang="es-CL"/>
                  <a:t>$ / kilo</a:t>
                </a:r>
              </a:p>
            </c:rich>
          </c:tx>
          <c:layout>
            <c:manualLayout>
              <c:xMode val="edge"/>
              <c:yMode val="edge"/>
              <c:x val="2.1857693833286916E-2"/>
              <c:y val="0.36269373557221007"/>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a:pPr>
            <a:endParaRPr lang="es-CL"/>
          </a:p>
        </c:txPr>
        <c:crossAx val="244819456"/>
        <c:crosses val="autoZero"/>
        <c:crossBetween val="between"/>
      </c:valAx>
      <c:spPr>
        <a:solidFill>
          <a:srgbClr val="FFFFFF"/>
        </a:solidFill>
        <a:ln w="12700">
          <a:noFill/>
          <a:prstDash val="solid"/>
        </a:ln>
      </c:spPr>
    </c:plotArea>
    <c:legend>
      <c:legendPos val="r"/>
      <c:layout>
        <c:manualLayout>
          <c:xMode val="edge"/>
          <c:yMode val="edge"/>
          <c:x val="5.3227502510739211E-2"/>
          <c:y val="0.75755797995130125"/>
          <c:w val="0.88551197981281282"/>
          <c:h val="0.14697909749233154"/>
        </c:manualLayout>
      </c:layout>
      <c:overlay val="0"/>
    </c:legend>
    <c:plotVisOnly val="1"/>
    <c:dispBlanksAs val="gap"/>
    <c:showDLblsOverMax val="0"/>
  </c:chart>
  <c:spPr>
    <a:solidFill>
      <a:srgbClr val="FFFFFF"/>
    </a:solidFill>
  </c:spPr>
  <c:txPr>
    <a:bodyPr/>
    <a:lstStyle/>
    <a:p>
      <a:pPr>
        <a:defRPr sz="900" b="0" i="0" u="none" strike="noStrike" baseline="0">
          <a:solidFill>
            <a:srgbClr val="000000"/>
          </a:solidFill>
          <a:latin typeface="+mj-lt"/>
          <a:ea typeface="Arial MT"/>
          <a:cs typeface="Calibri" panose="020F0502020204030204" pitchFamily="34" charset="0"/>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11. Evolución de los precios del trigo HRW en el mercado de futuros de Kansas </a:t>
            </a:r>
          </a:p>
          <a:p>
            <a:pPr>
              <a:defRPr sz="900" b="1"/>
            </a:pPr>
            <a:r>
              <a:rPr lang="es-CL" sz="900" b="1"/>
              <a:t>desde el 6 de enero de 2020 hasta el 8 de febrero de 2021</a:t>
            </a:r>
          </a:p>
          <a:p>
            <a:pPr>
              <a:defRPr sz="900" b="1"/>
            </a:pPr>
            <a:r>
              <a:rPr lang="es-CL" sz="900" b="1"/>
              <a:t>(precios diarios en USD / tonelada)</a:t>
            </a:r>
          </a:p>
        </c:rich>
      </c:tx>
      <c:layout>
        <c:manualLayout>
          <c:xMode val="edge"/>
          <c:yMode val="edge"/>
          <c:x val="0.13639254938565956"/>
          <c:y val="4.9783545683779976E-2"/>
        </c:manualLayout>
      </c:layout>
      <c:overlay val="0"/>
      <c:spPr>
        <a:noFill/>
        <a:ln w="25400">
          <a:noFill/>
        </a:ln>
      </c:spPr>
    </c:title>
    <c:autoTitleDeleted val="0"/>
    <c:plotArea>
      <c:layout>
        <c:manualLayout>
          <c:layoutTarget val="inner"/>
          <c:xMode val="edge"/>
          <c:yMode val="edge"/>
          <c:x val="0.11195883447110565"/>
          <c:y val="0.24626817297171835"/>
          <c:w val="0.77851098657120998"/>
          <c:h val="0.46681366623400966"/>
        </c:manualLayout>
      </c:layout>
      <c:lineChart>
        <c:grouping val="standard"/>
        <c:varyColors val="0"/>
        <c:ser>
          <c:idx val="2"/>
          <c:order val="0"/>
          <c:tx>
            <c:strRef>
              <c:f>'21'!$U$1</c:f>
              <c:strCache>
                <c:ptCount val="1"/>
                <c:pt idx="0">
                  <c:v>mar-21</c:v>
                </c:pt>
              </c:strCache>
            </c:strRef>
          </c:tx>
          <c:marker>
            <c:symbol val="none"/>
          </c:marker>
          <c:cat>
            <c:numRef>
              <c:f>'21'!$L$2:$L$59</c:f>
              <c:numCache>
                <c:formatCode>dd/mm/yyyy;@</c:formatCode>
                <c:ptCount val="58"/>
                <c:pt idx="0">
                  <c:v>43836</c:v>
                </c:pt>
                <c:pt idx="1">
                  <c:v>43843</c:v>
                </c:pt>
                <c:pt idx="2">
                  <c:v>43851</c:v>
                </c:pt>
                <c:pt idx="3">
                  <c:v>43857</c:v>
                </c:pt>
                <c:pt idx="4">
                  <c:v>43864</c:v>
                </c:pt>
                <c:pt idx="5">
                  <c:v>43871</c:v>
                </c:pt>
                <c:pt idx="6">
                  <c:v>43879</c:v>
                </c:pt>
                <c:pt idx="7">
                  <c:v>43885</c:v>
                </c:pt>
                <c:pt idx="8">
                  <c:v>43893</c:v>
                </c:pt>
                <c:pt idx="9">
                  <c:v>43899</c:v>
                </c:pt>
                <c:pt idx="10">
                  <c:v>43906</c:v>
                </c:pt>
                <c:pt idx="11">
                  <c:v>43910</c:v>
                </c:pt>
                <c:pt idx="12">
                  <c:v>43920</c:v>
                </c:pt>
                <c:pt idx="13">
                  <c:v>43927</c:v>
                </c:pt>
                <c:pt idx="14">
                  <c:v>43934</c:v>
                </c:pt>
                <c:pt idx="15">
                  <c:v>43941</c:v>
                </c:pt>
                <c:pt idx="16">
                  <c:v>43948</c:v>
                </c:pt>
                <c:pt idx="17">
                  <c:v>43955</c:v>
                </c:pt>
                <c:pt idx="18">
                  <c:v>43962</c:v>
                </c:pt>
                <c:pt idx="19">
                  <c:v>43969</c:v>
                </c:pt>
                <c:pt idx="20">
                  <c:v>43977</c:v>
                </c:pt>
                <c:pt idx="21">
                  <c:v>43983</c:v>
                </c:pt>
                <c:pt idx="22">
                  <c:v>43990</c:v>
                </c:pt>
                <c:pt idx="23">
                  <c:v>43997</c:v>
                </c:pt>
                <c:pt idx="24">
                  <c:v>44004</c:v>
                </c:pt>
                <c:pt idx="25">
                  <c:v>44011</c:v>
                </c:pt>
                <c:pt idx="26">
                  <c:v>44018</c:v>
                </c:pt>
                <c:pt idx="27">
                  <c:v>44025</c:v>
                </c:pt>
                <c:pt idx="28">
                  <c:v>44032</c:v>
                </c:pt>
                <c:pt idx="29">
                  <c:v>44039</c:v>
                </c:pt>
                <c:pt idx="30">
                  <c:v>44046</c:v>
                </c:pt>
                <c:pt idx="31">
                  <c:v>44053</c:v>
                </c:pt>
                <c:pt idx="32">
                  <c:v>44060</c:v>
                </c:pt>
                <c:pt idx="33">
                  <c:v>44067</c:v>
                </c:pt>
                <c:pt idx="34">
                  <c:v>44074</c:v>
                </c:pt>
                <c:pt idx="35">
                  <c:v>44082</c:v>
                </c:pt>
                <c:pt idx="36">
                  <c:v>44088</c:v>
                </c:pt>
                <c:pt idx="37">
                  <c:v>44095</c:v>
                </c:pt>
                <c:pt idx="38">
                  <c:v>44102</c:v>
                </c:pt>
                <c:pt idx="39">
                  <c:v>44109</c:v>
                </c:pt>
                <c:pt idx="40">
                  <c:v>44116</c:v>
                </c:pt>
                <c:pt idx="41">
                  <c:v>44123</c:v>
                </c:pt>
                <c:pt idx="42">
                  <c:v>44130</c:v>
                </c:pt>
                <c:pt idx="43">
                  <c:v>44137</c:v>
                </c:pt>
                <c:pt idx="44">
                  <c:v>44144</c:v>
                </c:pt>
                <c:pt idx="45">
                  <c:v>44151</c:v>
                </c:pt>
                <c:pt idx="46">
                  <c:v>44158</c:v>
                </c:pt>
                <c:pt idx="47">
                  <c:v>44165</c:v>
                </c:pt>
                <c:pt idx="48">
                  <c:v>44172</c:v>
                </c:pt>
                <c:pt idx="49">
                  <c:v>44179</c:v>
                </c:pt>
                <c:pt idx="50">
                  <c:v>44186</c:v>
                </c:pt>
                <c:pt idx="51">
                  <c:v>44193</c:v>
                </c:pt>
                <c:pt idx="52">
                  <c:v>44200</c:v>
                </c:pt>
                <c:pt idx="53">
                  <c:v>44207</c:v>
                </c:pt>
                <c:pt idx="54">
                  <c:v>44215</c:v>
                </c:pt>
                <c:pt idx="55">
                  <c:v>44221</c:v>
                </c:pt>
                <c:pt idx="56">
                  <c:v>44228</c:v>
                </c:pt>
                <c:pt idx="57">
                  <c:v>44235</c:v>
                </c:pt>
              </c:numCache>
            </c:numRef>
          </c:cat>
          <c:val>
            <c:numRef>
              <c:f>'21'!$U$2:$U$59</c:f>
              <c:numCache>
                <c:formatCode>0</c:formatCode>
                <c:ptCount val="58"/>
                <c:pt idx="0">
                  <c:v>191.43624</c:v>
                </c:pt>
                <c:pt idx="1">
                  <c:v>197.95829999999998</c:v>
                </c:pt>
                <c:pt idx="2">
                  <c:v>198.87690000000001</c:v>
                </c:pt>
                <c:pt idx="3">
                  <c:v>194.19203999999999</c:v>
                </c:pt>
                <c:pt idx="4">
                  <c:v>188.49671999999998</c:v>
                </c:pt>
                <c:pt idx="5">
                  <c:v>190.33392000000001</c:v>
                </c:pt>
                <c:pt idx="6">
                  <c:v>196.12109999999998</c:v>
                </c:pt>
                <c:pt idx="7">
                  <c:v>186.93510000000001</c:v>
                </c:pt>
                <c:pt idx="8">
                  <c:v>183.07697999999999</c:v>
                </c:pt>
                <c:pt idx="9">
                  <c:v>177.93281999999999</c:v>
                </c:pt>
                <c:pt idx="10">
                  <c:v>171.68634</c:v>
                </c:pt>
                <c:pt idx="11">
                  <c:v>183.81186</c:v>
                </c:pt>
                <c:pt idx="12">
                  <c:v>191.34438</c:v>
                </c:pt>
                <c:pt idx="13">
                  <c:v>188.86416</c:v>
                </c:pt>
                <c:pt idx="14">
                  <c:v>193.54901999999998</c:v>
                </c:pt>
                <c:pt idx="15">
                  <c:v>193.64087999999998</c:v>
                </c:pt>
                <c:pt idx="16">
                  <c:v>186.20022</c:v>
                </c:pt>
                <c:pt idx="17">
                  <c:v>188.86416</c:v>
                </c:pt>
                <c:pt idx="18">
                  <c:v>185.46534</c:v>
                </c:pt>
                <c:pt idx="19">
                  <c:v>174.71771999999999</c:v>
                </c:pt>
                <c:pt idx="20">
                  <c:v>175.36073999999999</c:v>
                </c:pt>
                <c:pt idx="21">
                  <c:v>180.87234000000001</c:v>
                </c:pt>
                <c:pt idx="22">
                  <c:v>180.87234000000001</c:v>
                </c:pt>
                <c:pt idx="23">
                  <c:v>176.37119999999999</c:v>
                </c:pt>
                <c:pt idx="24">
                  <c:v>171.22703999999999</c:v>
                </c:pt>
                <c:pt idx="25">
                  <c:v>169.75728000000001</c:v>
                </c:pt>
                <c:pt idx="26">
                  <c:v>170.21657999999999</c:v>
                </c:pt>
                <c:pt idx="27">
                  <c:v>173.61539999999999</c:v>
                </c:pt>
                <c:pt idx="28">
                  <c:v>168.28752</c:v>
                </c:pt>
                <c:pt idx="29">
                  <c:v>169.66541999999998</c:v>
                </c:pt>
                <c:pt idx="30">
                  <c:v>166.26659999999998</c:v>
                </c:pt>
                <c:pt idx="31">
                  <c:v>160.57128</c:v>
                </c:pt>
                <c:pt idx="32">
                  <c:v>168.28752</c:v>
                </c:pt>
                <c:pt idx="33">
                  <c:v>167.73635999999999</c:v>
                </c:pt>
                <c:pt idx="34">
                  <c:v>178.6677</c:v>
                </c:pt>
                <c:pt idx="35">
                  <c:v>176.55491999999998</c:v>
                </c:pt>
                <c:pt idx="36">
                  <c:v>178.02467999999999</c:v>
                </c:pt>
                <c:pt idx="37">
                  <c:v>183.07697999999999</c:v>
                </c:pt>
                <c:pt idx="38">
                  <c:v>181.05606</c:v>
                </c:pt>
                <c:pt idx="39">
                  <c:v>195.84551999999999</c:v>
                </c:pt>
                <c:pt idx="40">
                  <c:v>198.23388</c:v>
                </c:pt>
                <c:pt idx="41">
                  <c:v>209.4408</c:v>
                </c:pt>
                <c:pt idx="42">
                  <c:v>205.58267999999998</c:v>
                </c:pt>
                <c:pt idx="43">
                  <c:v>205.03152</c:v>
                </c:pt>
                <c:pt idx="44">
                  <c:v>205.85826</c:v>
                </c:pt>
                <c:pt idx="45">
                  <c:v>208.24662000000001</c:v>
                </c:pt>
                <c:pt idx="46">
                  <c:v>205.95012</c:v>
                </c:pt>
                <c:pt idx="47">
                  <c:v>200.98967999999999</c:v>
                </c:pt>
                <c:pt idx="48">
                  <c:v>200.43851999999998</c:v>
                </c:pt>
                <c:pt idx="49">
                  <c:v>206.59314000000001</c:v>
                </c:pt>
                <c:pt idx="50">
                  <c:v>211.09428</c:v>
                </c:pt>
                <c:pt idx="51">
                  <c:v>212.01288</c:v>
                </c:pt>
                <c:pt idx="52">
                  <c:v>220.28028</c:v>
                </c:pt>
                <c:pt idx="53">
                  <c:v>218.25935999999999</c:v>
                </c:pt>
                <c:pt idx="54">
                  <c:v>236.63136</c:v>
                </c:pt>
                <c:pt idx="55">
                  <c:v>230.47674000000001</c:v>
                </c:pt>
                <c:pt idx="56">
                  <c:v>229.74186</c:v>
                </c:pt>
                <c:pt idx="57">
                  <c:v>234.97788</c:v>
                </c:pt>
              </c:numCache>
            </c:numRef>
          </c:val>
          <c:smooth val="0"/>
          <c:extLst>
            <c:ext xmlns:c16="http://schemas.microsoft.com/office/drawing/2014/chart" uri="{C3380CC4-5D6E-409C-BE32-E72D297353CC}">
              <c16:uniqueId val="{00000000-E14A-4CAB-A8D4-2ABA9753A607}"/>
            </c:ext>
          </c:extLst>
        </c:ser>
        <c:ser>
          <c:idx val="0"/>
          <c:order val="1"/>
          <c:tx>
            <c:strRef>
              <c:f>'21'!$X$1</c:f>
              <c:strCache>
                <c:ptCount val="1"/>
                <c:pt idx="0">
                  <c:v>jul-21</c:v>
                </c:pt>
              </c:strCache>
            </c:strRef>
          </c:tx>
          <c:marker>
            <c:symbol val="none"/>
          </c:marker>
          <c:cat>
            <c:numRef>
              <c:f>'21'!$L$2:$L$59</c:f>
              <c:numCache>
                <c:formatCode>dd/mm/yyyy;@</c:formatCode>
                <c:ptCount val="58"/>
                <c:pt idx="0">
                  <c:v>43836</c:v>
                </c:pt>
                <c:pt idx="1">
                  <c:v>43843</c:v>
                </c:pt>
                <c:pt idx="2">
                  <c:v>43851</c:v>
                </c:pt>
                <c:pt idx="3">
                  <c:v>43857</c:v>
                </c:pt>
                <c:pt idx="4">
                  <c:v>43864</c:v>
                </c:pt>
                <c:pt idx="5">
                  <c:v>43871</c:v>
                </c:pt>
                <c:pt idx="6">
                  <c:v>43879</c:v>
                </c:pt>
                <c:pt idx="7">
                  <c:v>43885</c:v>
                </c:pt>
                <c:pt idx="8">
                  <c:v>43893</c:v>
                </c:pt>
                <c:pt idx="9">
                  <c:v>43899</c:v>
                </c:pt>
                <c:pt idx="10">
                  <c:v>43906</c:v>
                </c:pt>
                <c:pt idx="11">
                  <c:v>43910</c:v>
                </c:pt>
                <c:pt idx="12">
                  <c:v>43920</c:v>
                </c:pt>
                <c:pt idx="13">
                  <c:v>43927</c:v>
                </c:pt>
                <c:pt idx="14">
                  <c:v>43934</c:v>
                </c:pt>
                <c:pt idx="15">
                  <c:v>43941</c:v>
                </c:pt>
                <c:pt idx="16">
                  <c:v>43948</c:v>
                </c:pt>
                <c:pt idx="17">
                  <c:v>43955</c:v>
                </c:pt>
                <c:pt idx="18">
                  <c:v>43962</c:v>
                </c:pt>
                <c:pt idx="19">
                  <c:v>43969</c:v>
                </c:pt>
                <c:pt idx="20">
                  <c:v>43977</c:v>
                </c:pt>
                <c:pt idx="21">
                  <c:v>43983</c:v>
                </c:pt>
                <c:pt idx="22">
                  <c:v>43990</c:v>
                </c:pt>
                <c:pt idx="23">
                  <c:v>43997</c:v>
                </c:pt>
                <c:pt idx="24">
                  <c:v>44004</c:v>
                </c:pt>
                <c:pt idx="25">
                  <c:v>44011</c:v>
                </c:pt>
                <c:pt idx="26">
                  <c:v>44018</c:v>
                </c:pt>
                <c:pt idx="27">
                  <c:v>44025</c:v>
                </c:pt>
                <c:pt idx="28">
                  <c:v>44032</c:v>
                </c:pt>
                <c:pt idx="29">
                  <c:v>44039</c:v>
                </c:pt>
                <c:pt idx="30">
                  <c:v>44046</c:v>
                </c:pt>
                <c:pt idx="31">
                  <c:v>44053</c:v>
                </c:pt>
                <c:pt idx="32">
                  <c:v>44060</c:v>
                </c:pt>
                <c:pt idx="33">
                  <c:v>44067</c:v>
                </c:pt>
                <c:pt idx="34">
                  <c:v>44074</c:v>
                </c:pt>
                <c:pt idx="35">
                  <c:v>44082</c:v>
                </c:pt>
                <c:pt idx="36">
                  <c:v>44088</c:v>
                </c:pt>
                <c:pt idx="37">
                  <c:v>44095</c:v>
                </c:pt>
                <c:pt idx="38">
                  <c:v>44102</c:v>
                </c:pt>
                <c:pt idx="39">
                  <c:v>44109</c:v>
                </c:pt>
                <c:pt idx="40">
                  <c:v>44116</c:v>
                </c:pt>
                <c:pt idx="41">
                  <c:v>44123</c:v>
                </c:pt>
                <c:pt idx="42">
                  <c:v>44130</c:v>
                </c:pt>
                <c:pt idx="43">
                  <c:v>44137</c:v>
                </c:pt>
                <c:pt idx="44">
                  <c:v>44144</c:v>
                </c:pt>
                <c:pt idx="45">
                  <c:v>44151</c:v>
                </c:pt>
                <c:pt idx="46">
                  <c:v>44158</c:v>
                </c:pt>
                <c:pt idx="47">
                  <c:v>44165</c:v>
                </c:pt>
                <c:pt idx="48">
                  <c:v>44172</c:v>
                </c:pt>
                <c:pt idx="49">
                  <c:v>44179</c:v>
                </c:pt>
                <c:pt idx="50">
                  <c:v>44186</c:v>
                </c:pt>
                <c:pt idx="51">
                  <c:v>44193</c:v>
                </c:pt>
                <c:pt idx="52">
                  <c:v>44200</c:v>
                </c:pt>
                <c:pt idx="53">
                  <c:v>44207</c:v>
                </c:pt>
                <c:pt idx="54">
                  <c:v>44215</c:v>
                </c:pt>
                <c:pt idx="55">
                  <c:v>44221</c:v>
                </c:pt>
                <c:pt idx="56">
                  <c:v>44228</c:v>
                </c:pt>
                <c:pt idx="57">
                  <c:v>44235</c:v>
                </c:pt>
              </c:numCache>
            </c:numRef>
          </c:cat>
          <c:val>
            <c:numRef>
              <c:f>'21'!$X$2:$X$59</c:f>
              <c:numCache>
                <c:formatCode>0</c:formatCode>
                <c:ptCount val="58"/>
                <c:pt idx="17">
                  <c:v>189.41532000000001</c:v>
                </c:pt>
                <c:pt idx="18">
                  <c:v>187.48625999999999</c:v>
                </c:pt>
                <c:pt idx="19">
                  <c:v>178.11653999999999</c:v>
                </c:pt>
                <c:pt idx="20">
                  <c:v>179.03513999999998</c:v>
                </c:pt>
                <c:pt idx="21">
                  <c:v>184.27115999999998</c:v>
                </c:pt>
                <c:pt idx="22">
                  <c:v>185.64905999999999</c:v>
                </c:pt>
                <c:pt idx="23">
                  <c:v>181.05606</c:v>
                </c:pt>
                <c:pt idx="24">
                  <c:v>176.09562</c:v>
                </c:pt>
                <c:pt idx="25">
                  <c:v>174.62585999999999</c:v>
                </c:pt>
                <c:pt idx="26">
                  <c:v>174.90144000000001</c:v>
                </c:pt>
                <c:pt idx="27">
                  <c:v>178.30026000000001</c:v>
                </c:pt>
                <c:pt idx="28">
                  <c:v>172.97237999999999</c:v>
                </c:pt>
                <c:pt idx="29">
                  <c:v>174.71771999999999</c:v>
                </c:pt>
                <c:pt idx="30">
                  <c:v>171.68634</c:v>
                </c:pt>
                <c:pt idx="31">
                  <c:v>166.7259</c:v>
                </c:pt>
                <c:pt idx="32">
                  <c:v>174.07470000000001</c:v>
                </c:pt>
                <c:pt idx="33">
                  <c:v>173.52354</c:v>
                </c:pt>
                <c:pt idx="34">
                  <c:v>183.81186</c:v>
                </c:pt>
                <c:pt idx="35">
                  <c:v>181.69907999999998</c:v>
                </c:pt>
                <c:pt idx="36">
                  <c:v>183.07697999999999</c:v>
                </c:pt>
                <c:pt idx="37">
                  <c:v>187.94556</c:v>
                </c:pt>
                <c:pt idx="38">
                  <c:v>186.38394</c:v>
                </c:pt>
                <c:pt idx="39">
                  <c:v>200.07107999999999</c:v>
                </c:pt>
                <c:pt idx="40">
                  <c:v>202.45944</c:v>
                </c:pt>
                <c:pt idx="41">
                  <c:v>212.74776</c:v>
                </c:pt>
                <c:pt idx="42">
                  <c:v>209.07335999999998</c:v>
                </c:pt>
                <c:pt idx="43">
                  <c:v>208.70591999999999</c:v>
                </c:pt>
                <c:pt idx="44">
                  <c:v>209.4408</c:v>
                </c:pt>
                <c:pt idx="45">
                  <c:v>211.82916</c:v>
                </c:pt>
                <c:pt idx="46">
                  <c:v>209.71637999999999</c:v>
                </c:pt>
                <c:pt idx="47">
                  <c:v>204.48035999999999</c:v>
                </c:pt>
                <c:pt idx="48">
                  <c:v>203.56175999999999</c:v>
                </c:pt>
                <c:pt idx="49">
                  <c:v>208.88963999999999</c:v>
                </c:pt>
                <c:pt idx="50">
                  <c:v>213.29891999999998</c:v>
                </c:pt>
                <c:pt idx="51">
                  <c:v>213.94193999999999</c:v>
                </c:pt>
                <c:pt idx="52">
                  <c:v>222.30119999999999</c:v>
                </c:pt>
                <c:pt idx="53">
                  <c:v>221.10702000000001</c:v>
                </c:pt>
                <c:pt idx="54">
                  <c:v>237.4581</c:v>
                </c:pt>
                <c:pt idx="55">
                  <c:v>231.21161999999998</c:v>
                </c:pt>
                <c:pt idx="56">
                  <c:v>230.66046</c:v>
                </c:pt>
                <c:pt idx="57">
                  <c:v>236.90693999999999</c:v>
                </c:pt>
              </c:numCache>
            </c:numRef>
          </c:val>
          <c:smooth val="0"/>
          <c:extLst>
            <c:ext xmlns:c16="http://schemas.microsoft.com/office/drawing/2014/chart" uri="{C3380CC4-5D6E-409C-BE32-E72D297353CC}">
              <c16:uniqueId val="{00000000-8B7B-4F22-8048-7CCFD3B76DC1}"/>
            </c:ext>
          </c:extLst>
        </c:ser>
        <c:dLbls>
          <c:showLegendKey val="0"/>
          <c:showVal val="0"/>
          <c:showCatName val="0"/>
          <c:showSerName val="0"/>
          <c:showPercent val="0"/>
          <c:showBubbleSize val="0"/>
        </c:dLbls>
        <c:smooth val="0"/>
        <c:axId val="242690048"/>
        <c:axId val="979681280"/>
      </c:lineChart>
      <c:dateAx>
        <c:axId val="24269004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1560000" vert="horz"/>
          <a:lstStyle/>
          <a:p>
            <a:pPr>
              <a:defRPr/>
            </a:pPr>
            <a:endParaRPr lang="es-CL"/>
          </a:p>
        </c:txPr>
        <c:crossAx val="979681280"/>
        <c:crosses val="autoZero"/>
        <c:auto val="0"/>
        <c:lblOffset val="100"/>
        <c:baseTimeUnit val="days"/>
        <c:majorUnit val="30"/>
        <c:majorTimeUnit val="days"/>
        <c:minorUnit val="1"/>
        <c:minorTimeUnit val="days"/>
      </c:dateAx>
      <c:valAx>
        <c:axId val="979681280"/>
        <c:scaling>
          <c:orientation val="minMax"/>
          <c:min val="155"/>
        </c:scaling>
        <c:delete val="0"/>
        <c:axPos val="l"/>
        <c:majorGridlines>
          <c:spPr>
            <a:ln w="9525" cap="flat" cmpd="sng" algn="ctr">
              <a:noFill/>
              <a:round/>
            </a:ln>
            <a:effectLst/>
          </c:spPr>
        </c:majorGridlines>
        <c:title>
          <c:tx>
            <c:rich>
              <a:bodyPr/>
              <a:lstStyle/>
              <a:p>
                <a:pPr>
                  <a:defRPr/>
                </a:pPr>
                <a:r>
                  <a:rPr lang="es-CL"/>
                  <a:t>USD/ton</a:t>
                </a:r>
              </a:p>
            </c:rich>
          </c:tx>
          <c:overlay val="0"/>
          <c:spPr>
            <a:noFill/>
            <a:ln w="25400">
              <a:noFill/>
            </a:ln>
          </c:spPr>
        </c:title>
        <c:numFmt formatCode="0" sourceLinked="1"/>
        <c:majorTickMark val="none"/>
        <c:minorTickMark val="none"/>
        <c:tickLblPos val="nextTo"/>
        <c:txPr>
          <a:bodyPr rot="0" vert="horz"/>
          <a:lstStyle/>
          <a:p>
            <a:pPr>
              <a:defRPr/>
            </a:pPr>
            <a:endParaRPr lang="es-CL"/>
          </a:p>
        </c:txPr>
        <c:crossAx val="242690048"/>
        <c:crosses val="autoZero"/>
        <c:crossBetween val="midCat"/>
      </c:valAx>
      <c:spPr>
        <a:noFill/>
        <a:ln w="25400">
          <a:noFill/>
        </a:ln>
      </c:spPr>
    </c:plotArea>
    <c:legend>
      <c:legendPos val="r"/>
      <c:layout>
        <c:manualLayout>
          <c:xMode val="edge"/>
          <c:yMode val="edge"/>
          <c:x val="0.34985232259643068"/>
          <c:y val="0.88973479712498216"/>
          <c:w val="0.29237007102633999"/>
          <c:h val="5.0299199253330977E-2"/>
        </c:manualLayout>
      </c:layout>
      <c:overlay val="0"/>
    </c:legend>
    <c:plotVisOnly val="1"/>
    <c:dispBlanksAs val="gap"/>
    <c:showDLblsOverMax val="0"/>
  </c:chart>
  <c:spPr>
    <a:solidFill>
      <a:schemeClr val="bg1"/>
    </a:solidFill>
    <a:ln w="9525" cap="flat" cmpd="sng" algn="ctr">
      <a:solidFill>
        <a:schemeClr val="tx1"/>
      </a:solidFill>
      <a:round/>
    </a:ln>
    <a:effectLst/>
  </c:spPr>
  <c:txPr>
    <a:bodyPr/>
    <a:lstStyle/>
    <a:p>
      <a:pPr>
        <a:defRPr sz="900" b="0" i="0" u="none" strike="noStrike" baseline="0">
          <a:solidFill>
            <a:srgbClr val="000000"/>
          </a:solidFill>
          <a:latin typeface="+mj-lt"/>
          <a:ea typeface="Arial"/>
          <a:cs typeface="Calibri" panose="020F0502020204030204" pitchFamily="34" charset="0"/>
        </a:defRPr>
      </a:pPr>
      <a:endParaRPr lang="es-CL"/>
    </a:p>
  </c:txPr>
  <c:printSettings>
    <c:headerFooter/>
    <c:pageMargins b="0.75" l="0.7" r="0.7" t="0.75" header="0.3" footer="0.3"/>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2020/21 (millones de toneladas)</a:t>
            </a:r>
          </a:p>
        </c:rich>
      </c:tx>
      <c:layout>
        <c:manualLayout>
          <c:xMode val="edge"/>
          <c:yMode val="edge"/>
          <c:x val="0.14053642988347742"/>
          <c:y val="7.849844350851492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'28'!$E$5</c:f>
              <c:strCache>
                <c:ptCount val="1"/>
                <c:pt idx="0">
                  <c:v>Producción</c:v>
                </c:pt>
              </c:strCache>
            </c:strRef>
          </c:tx>
          <c:spPr>
            <a:pattFill prst="dkUpDiag">
              <a:fgClr>
                <a:srgbClr val="C00000"/>
              </a:fgClr>
              <a:bgClr>
                <a:schemeClr val="bg1"/>
              </a:bgClr>
            </a:pattFill>
          </c:spPr>
          <c:invertIfNegative val="0"/>
          <c:cat>
            <c:numRef>
              <c:f>'28'!$C$6:$C$17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'28'!$E$6:$E$17</c:f>
              <c:numCache>
                <c:formatCode>#,##0</c:formatCode>
                <c:ptCount val="12"/>
                <c:pt idx="0">
                  <c:v>1186.8599999999999</c:v>
                </c:pt>
                <c:pt idx="1">
                  <c:v>1188.48</c:v>
                </c:pt>
                <c:pt idx="2">
                  <c:v>1163.2</c:v>
                </c:pt>
                <c:pt idx="3">
                  <c:v>1171.03</c:v>
                </c:pt>
                <c:pt idx="4">
                  <c:v>1162.3800000000001</c:v>
                </c:pt>
                <c:pt idx="5">
                  <c:v>1158.82</c:v>
                </c:pt>
                <c:pt idx="6">
                  <c:v>1144.6300000000001</c:v>
                </c:pt>
                <c:pt idx="7">
                  <c:v>1144.56</c:v>
                </c:pt>
                <c:pt idx="8">
                  <c:v>1133.8900000000001</c:v>
                </c:pt>
                <c:pt idx="9">
                  <c:v>1134.05</c:v>
                </c:pt>
              </c:numCache>
            </c:numRef>
          </c:val>
          <c:extLst>
            <c:ext xmlns:c16="http://schemas.microsoft.com/office/drawing/2014/chart" uri="{C3380CC4-5D6E-409C-BE32-E72D297353CC}">
              <c16:uniqueId val="{00000000-11F8-4D7A-84EF-8CD7F6E79246}"/>
            </c:ext>
          </c:extLst>
        </c:ser>
        <c:ser>
          <c:idx val="0"/>
          <c:order val="1"/>
          <c:tx>
            <c:strRef>
              <c:f>'28'!$F$5</c:f>
              <c:strCache>
                <c:ptCount val="1"/>
                <c:pt idx="0">
                  <c:v>Demanda</c:v>
                </c:pt>
              </c:strCache>
            </c:strRef>
          </c:tx>
          <c:spPr>
            <a:ln>
              <a:prstDash val="sysDash"/>
            </a:ln>
          </c:spPr>
          <c:invertIfNegative val="0"/>
          <c:cat>
            <c:numRef>
              <c:f>'28'!$C$6:$C$17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'28'!$F$6:$F$17</c:f>
              <c:numCache>
                <c:formatCode>#,##0</c:formatCode>
                <c:ptCount val="12"/>
                <c:pt idx="0">
                  <c:v>1161.96</c:v>
                </c:pt>
                <c:pt idx="1">
                  <c:v>1163.51</c:v>
                </c:pt>
                <c:pt idx="2">
                  <c:v>1160.0999999999999</c:v>
                </c:pt>
                <c:pt idx="3">
                  <c:v>1164.8699999999999</c:v>
                </c:pt>
                <c:pt idx="4">
                  <c:v>1164.74</c:v>
                </c:pt>
                <c:pt idx="5">
                  <c:v>1162.5999999999999</c:v>
                </c:pt>
                <c:pt idx="6">
                  <c:v>1156.54</c:v>
                </c:pt>
                <c:pt idx="7">
                  <c:v>1158.01</c:v>
                </c:pt>
                <c:pt idx="8">
                  <c:v>1153.06</c:v>
                </c:pt>
                <c:pt idx="9">
                  <c:v>1150.52</c:v>
                </c:pt>
              </c:numCache>
            </c:numRef>
          </c:val>
          <c:extLst>
            <c:ext xmlns:c16="http://schemas.microsoft.com/office/drawing/2014/chart" uri="{C3380CC4-5D6E-409C-BE32-E72D297353CC}">
              <c16:uniqueId val="{00000001-11F8-4D7A-84EF-8CD7F6E79246}"/>
            </c:ext>
          </c:extLst>
        </c:ser>
        <c:dLbls>
          <c:showLegendKey val="0"/>
          <c:showVal val="0"/>
          <c:showCatName val="0"/>
          <c:showSerName val="0"/>
          <c:showPercent val="0"/>
          <c:showBubbleSize val="0"/>
        </c:dLbls>
        <c:gapWidth val="150"/>
        <c:axId val="383279104"/>
        <c:axId val="979684160"/>
      </c:barChart>
      <c:dateAx>
        <c:axId val="38327910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84160"/>
        <c:crosses val="autoZero"/>
        <c:auto val="0"/>
        <c:lblOffset val="100"/>
        <c:baseTimeUnit val="months"/>
        <c:majorUnit val="1"/>
        <c:majorTimeUnit val="months"/>
        <c:minorUnit val="1"/>
        <c:minorTimeUnit val="months"/>
      </c:dateAx>
      <c:valAx>
        <c:axId val="979684160"/>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83279104"/>
        <c:crosses val="autoZero"/>
        <c:crossBetween val="between"/>
      </c:valAx>
    </c:plotArea>
    <c:legend>
      <c:legendPos val="r"/>
      <c:layout>
        <c:manualLayout>
          <c:xMode val="edge"/>
          <c:yMode val="edge"/>
          <c:x val="0.31394548882002304"/>
          <c:y val="0.82062381737166579"/>
          <c:w val="0.31700650741781322"/>
          <c:h val="0.1173882334475632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febrero 2021 (millones de toneladas)</a:t>
            </a:r>
          </a:p>
        </c:rich>
      </c:tx>
      <c:layout>
        <c:manualLayout>
          <c:xMode val="edge"/>
          <c:yMode val="edge"/>
          <c:x val="0.23806657980702056"/>
          <c:y val="2.2307639176681868E-2"/>
        </c:manualLayout>
      </c:layout>
      <c:overlay val="0"/>
      <c:spPr>
        <a:solidFill>
          <a:sysClr val="window" lastClr="FFFFFF"/>
        </a:solidFill>
      </c:spPr>
    </c:title>
    <c:autoTitleDeleted val="0"/>
    <c:plotArea>
      <c:layout>
        <c:manualLayout>
          <c:layoutTarget val="inner"/>
          <c:xMode val="edge"/>
          <c:yMode val="edge"/>
          <c:x val="9.4408882342944547E-2"/>
          <c:y val="0.16669885329009321"/>
          <c:w val="0.76980124247059045"/>
          <c:h val="0.59006594722441741"/>
        </c:manualLayout>
      </c:layout>
      <c:lineChart>
        <c:grouping val="standard"/>
        <c:varyColors val="0"/>
        <c:ser>
          <c:idx val="1"/>
          <c:order val="0"/>
          <c:tx>
            <c:strRef>
              <c:f>'29'!$D$5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2C-4061-B259-2C9D0C047E9A}"/>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2C-4061-B259-2C9D0C047E9A}"/>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2C-4061-B259-2C9D0C047E9A}"/>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2C-4061-B259-2C9D0C047E9A}"/>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2C-4061-B259-2C9D0C047E9A}"/>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2C-4061-B259-2C9D0C047E9A}"/>
                </c:ext>
              </c:extLst>
            </c:dLbl>
            <c:dLbl>
              <c:idx val="6"/>
              <c:layout>
                <c:manualLayout>
                  <c:x val="-6.368226977762742E-2"/>
                  <c:y val="-5.266586468358121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2C-4061-B259-2C9D0C047E9A}"/>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2C-4061-B259-2C9D0C047E9A}"/>
                </c:ext>
              </c:extLst>
            </c:dLbl>
            <c:dLbl>
              <c:idx val="8"/>
              <c:layout>
                <c:manualLayout>
                  <c:x val="-4.3136654362326769E-2"/>
                  <c:y val="4.477524119274020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2C-4061-B259-2C9D0C047E9A}"/>
                </c:ext>
              </c:extLst>
            </c:dLbl>
            <c:dLbl>
              <c:idx val="9"/>
              <c:layout>
                <c:manualLayout>
                  <c:x val="-3.0695443645083934E-2"/>
                  <c:y val="-6.5789473684210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5D-46DF-B1C8-09F746BF0DCF}"/>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'29'!$B$6:$B$15</c:f>
              <c:strCache>
                <c:ptCount val="10"/>
                <c:pt idx="0">
                  <c:v>2011/2012</c:v>
                </c:pt>
                <c:pt idx="1">
                  <c:v>2012/2013</c:v>
                </c:pt>
                <c:pt idx="2">
                  <c:v>2013/14</c:v>
                </c:pt>
                <c:pt idx="3">
                  <c:v>2014/2015</c:v>
                </c:pt>
                <c:pt idx="4">
                  <c:v>2015/2016</c:v>
                </c:pt>
                <c:pt idx="5">
                  <c:v>2016/2017 </c:v>
                </c:pt>
                <c:pt idx="6">
                  <c:v>2017/18 </c:v>
                </c:pt>
                <c:pt idx="7">
                  <c:v>2018/19 </c:v>
                </c:pt>
                <c:pt idx="8">
                  <c:v>2019/20 estimado</c:v>
                </c:pt>
                <c:pt idx="9">
                  <c:v>2020/21 proyectado</c:v>
                </c:pt>
              </c:strCache>
            </c:strRef>
          </c:cat>
          <c:val>
            <c:numRef>
              <c:f>'29'!$D$6:$D$15</c:f>
              <c:numCache>
                <c:formatCode>#,##0</c:formatCode>
                <c:ptCount val="10"/>
                <c:pt idx="0">
                  <c:v>888.16300000000001</c:v>
                </c:pt>
                <c:pt idx="1">
                  <c:v>867.96600000000001</c:v>
                </c:pt>
                <c:pt idx="2">
                  <c:v>990.47</c:v>
                </c:pt>
                <c:pt idx="3">
                  <c:v>1015.57</c:v>
                </c:pt>
                <c:pt idx="4">
                  <c:v>972.21</c:v>
                </c:pt>
                <c:pt idx="5">
                  <c:v>1123.4100000000001</c:v>
                </c:pt>
                <c:pt idx="6">
                  <c:v>1080.0899999999999</c:v>
                </c:pt>
                <c:pt idx="7">
                  <c:v>1123.8399999999999</c:v>
                </c:pt>
                <c:pt idx="8">
                  <c:v>1116.55</c:v>
                </c:pt>
                <c:pt idx="9">
                  <c:v>1134.05</c:v>
                </c:pt>
              </c:numCache>
            </c:numRef>
          </c:val>
          <c:smooth val="0"/>
          <c:extLst>
            <c:ext xmlns:c16="http://schemas.microsoft.com/office/drawing/2014/chart" uri="{C3380CC4-5D6E-409C-BE32-E72D297353CC}">
              <c16:uniqueId val="{00000009-8D2C-4061-B259-2C9D0C047E9A}"/>
            </c:ext>
          </c:extLst>
        </c:ser>
        <c:ser>
          <c:idx val="0"/>
          <c:order val="1"/>
          <c:tx>
            <c:strRef>
              <c:f>'29'!$E$5</c:f>
              <c:strCache>
                <c:ptCount val="1"/>
                <c:pt idx="0">
                  <c:v>Demanda</c:v>
                </c:pt>
              </c:strCache>
            </c:strRef>
          </c:tx>
          <c:spPr>
            <a:ln>
              <a:prstDash val="sysDash"/>
            </a:ln>
          </c:spPr>
          <c:dLbls>
            <c:dLbl>
              <c:idx val="0"/>
              <c:layout>
                <c:manualLayout>
                  <c:x val="-6.0091923471267935E-3"/>
                  <c:y val="5.857209787919166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2C-4061-B259-2C9D0C047E9A}"/>
                </c:ext>
              </c:extLst>
            </c:dLbl>
            <c:dLbl>
              <c:idx val="1"/>
              <c:layout>
                <c:manualLayout>
                  <c:x val="-4.4719783496928386E-3"/>
                  <c:y val="4.055205794153236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2C-4061-B259-2C9D0C047E9A}"/>
                </c:ext>
              </c:extLst>
            </c:dLbl>
            <c:dLbl>
              <c:idx val="2"/>
              <c:layout>
                <c:manualLayout>
                  <c:x val="-2.703202195145207E-2"/>
                  <c:y val="7.214772514394160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D2C-4061-B259-2C9D0C047E9A}"/>
                </c:ext>
              </c:extLst>
            </c:dLbl>
            <c:dLbl>
              <c:idx val="3"/>
              <c:layout>
                <c:manualLayout>
                  <c:x val="-4.73548770944489E-3"/>
                  <c:y val="6.683864405590726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2C-4061-B259-2C9D0C047E9A}"/>
                </c:ext>
              </c:extLst>
            </c:dLbl>
            <c:dLbl>
              <c:idx val="4"/>
              <c:layout>
                <c:manualLayout>
                  <c:x val="-2.858188416630273E-2"/>
                  <c:y val="7.12063122138650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2C-4061-B259-2C9D0C047E9A}"/>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2C-4061-B259-2C9D0C047E9A}"/>
                </c:ext>
              </c:extLst>
            </c:dLbl>
            <c:dLbl>
              <c:idx val="6"/>
              <c:layout>
                <c:manualLayout>
                  <c:x val="-1.6719993831754001E-2"/>
                  <c:y val="8.451151289830419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2C-4061-B259-2C9D0C047E9A}"/>
                </c:ext>
              </c:extLst>
            </c:dLbl>
            <c:dLbl>
              <c:idx val="7"/>
              <c:layout>
                <c:manualLayout>
                  <c:x val="-3.2297109749020315E-2"/>
                  <c:y val="6.02255958417155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2C-4061-B259-2C9D0C047E9A}"/>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2C-4061-B259-2C9D0C047E9A}"/>
                </c:ext>
              </c:extLst>
            </c:dLbl>
            <c:dLbl>
              <c:idx val="9"/>
              <c:layout>
                <c:manualLayout>
                  <c:x val="-2.3021582733813089E-2"/>
                  <c:y val="5.70175438596490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89-4F46-AEE9-A8265ECC6588}"/>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'29'!$B$6:$B$15</c:f>
              <c:strCache>
                <c:ptCount val="10"/>
                <c:pt idx="0">
                  <c:v>2011/2012</c:v>
                </c:pt>
                <c:pt idx="1">
                  <c:v>2012/2013</c:v>
                </c:pt>
                <c:pt idx="2">
                  <c:v>2013/14</c:v>
                </c:pt>
                <c:pt idx="3">
                  <c:v>2014/2015</c:v>
                </c:pt>
                <c:pt idx="4">
                  <c:v>2015/2016</c:v>
                </c:pt>
                <c:pt idx="5">
                  <c:v>2016/2017 </c:v>
                </c:pt>
                <c:pt idx="6">
                  <c:v>2017/18 </c:v>
                </c:pt>
                <c:pt idx="7">
                  <c:v>2018/19 </c:v>
                </c:pt>
                <c:pt idx="8">
                  <c:v>2019/20 estimado</c:v>
                </c:pt>
                <c:pt idx="9">
                  <c:v>2020/21 proyectado</c:v>
                </c:pt>
              </c:strCache>
            </c:strRef>
          </c:cat>
          <c:val>
            <c:numRef>
              <c:f>'29'!$E$6:$E$15</c:f>
              <c:numCache>
                <c:formatCode>#,##0</c:formatCode>
                <c:ptCount val="10"/>
                <c:pt idx="0">
                  <c:v>883.69299999999998</c:v>
                </c:pt>
                <c:pt idx="1">
                  <c:v>864.69399999999996</c:v>
                </c:pt>
                <c:pt idx="2">
                  <c:v>948.85</c:v>
                </c:pt>
                <c:pt idx="3">
                  <c:v>980.58</c:v>
                </c:pt>
                <c:pt idx="4">
                  <c:v>968.01</c:v>
                </c:pt>
                <c:pt idx="5">
                  <c:v>1084.1400000000001</c:v>
                </c:pt>
                <c:pt idx="6">
                  <c:v>1090.45</c:v>
                </c:pt>
                <c:pt idx="7">
                  <c:v>1144.49</c:v>
                </c:pt>
                <c:pt idx="8">
                  <c:v>1133.6600000000001</c:v>
                </c:pt>
                <c:pt idx="9">
                  <c:v>1150.52</c:v>
                </c:pt>
              </c:numCache>
            </c:numRef>
          </c:val>
          <c:smooth val="0"/>
          <c:extLst>
            <c:ext xmlns:c16="http://schemas.microsoft.com/office/drawing/2014/chart" uri="{C3380CC4-5D6E-409C-BE32-E72D297353CC}">
              <c16:uniqueId val="{00000013-8D2C-4061-B259-2C9D0C047E9A}"/>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44561408"/>
        <c:axId val="979686464"/>
      </c:lineChart>
      <c:lineChart>
        <c:grouping val="standard"/>
        <c:varyColors val="0"/>
        <c:ser>
          <c:idx val="2"/>
          <c:order val="2"/>
          <c:tx>
            <c:strRef>
              <c:f>'29'!$G$5</c:f>
              <c:strCache>
                <c:ptCount val="1"/>
                <c:pt idx="0">
                  <c:v>Relación stock final/consumo</c:v>
                </c:pt>
              </c:strCache>
            </c:strRef>
          </c:tx>
          <c:val>
            <c:numRef>
              <c:f>'29'!$G$6:$G$15</c:f>
              <c:numCache>
                <c:formatCode>0%</c:formatCode>
                <c:ptCount val="10"/>
                <c:pt idx="0">
                  <c:v>0.15223386402291292</c:v>
                </c:pt>
                <c:pt idx="1">
                  <c:v>0.1593627341001557</c:v>
                </c:pt>
                <c:pt idx="2">
                  <c:v>0.18446540549085735</c:v>
                </c:pt>
                <c:pt idx="3">
                  <c:v>0.21392441208264495</c:v>
                </c:pt>
                <c:pt idx="4">
                  <c:v>0.22099978306009235</c:v>
                </c:pt>
                <c:pt idx="5">
                  <c:v>0.32326083347169182</c:v>
                </c:pt>
                <c:pt idx="6">
                  <c:v>0.31326516575725616</c:v>
                </c:pt>
                <c:pt idx="7">
                  <c:v>0.2796966334349798</c:v>
                </c:pt>
                <c:pt idx="8">
                  <c:v>0.26728472381490037</c:v>
                </c:pt>
                <c:pt idx="9">
                  <c:v>0.26336786844209575</c:v>
                </c:pt>
              </c:numCache>
            </c:numRef>
          </c:val>
          <c:smooth val="0"/>
          <c:extLst>
            <c:ext xmlns:c16="http://schemas.microsoft.com/office/drawing/2014/chart" uri="{C3380CC4-5D6E-409C-BE32-E72D297353CC}">
              <c16:uniqueId val="{00000014-8D2C-4061-B259-2C9D0C047E9A}"/>
            </c:ext>
          </c:extLst>
        </c:ser>
        <c:dLbls>
          <c:showLegendKey val="0"/>
          <c:showVal val="0"/>
          <c:showCatName val="0"/>
          <c:showSerName val="0"/>
          <c:showPercent val="0"/>
          <c:showBubbleSize val="0"/>
        </c:dLbls>
        <c:marker val="1"/>
        <c:smooth val="0"/>
        <c:axId val="244561920"/>
        <c:axId val="979687040"/>
      </c:lineChart>
      <c:catAx>
        <c:axId val="244561408"/>
        <c:scaling>
          <c:orientation val="minMax"/>
        </c:scaling>
        <c:delete val="0"/>
        <c:axPos val="b"/>
        <c:numFmt formatCode="General" sourceLinked="1"/>
        <c:majorTickMark val="none"/>
        <c:minorTickMark val="none"/>
        <c:tickLblPos val="nextTo"/>
        <c:txPr>
          <a:bodyPr rot="1260000" vert="horz"/>
          <a:lstStyle/>
          <a:p>
            <a:pPr>
              <a:defRPr sz="900" b="0" i="0" u="none" strike="noStrike" baseline="0">
                <a:solidFill>
                  <a:srgbClr val="000000"/>
                </a:solidFill>
                <a:latin typeface="Arial"/>
                <a:ea typeface="Arial"/>
                <a:cs typeface="Arial"/>
              </a:defRPr>
            </a:pPr>
            <a:endParaRPr lang="es-CL"/>
          </a:p>
        </c:txPr>
        <c:crossAx val="979686464"/>
        <c:crosses val="autoZero"/>
        <c:auto val="1"/>
        <c:lblAlgn val="ctr"/>
        <c:lblOffset val="100"/>
        <c:noMultiLvlLbl val="0"/>
      </c:catAx>
      <c:valAx>
        <c:axId val="979686464"/>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65082422251E-2"/>
              <c:y val="0.2714774140074596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408"/>
        <c:crosses val="autoZero"/>
        <c:crossBetween val="between"/>
      </c:valAx>
      <c:catAx>
        <c:axId val="244561920"/>
        <c:scaling>
          <c:orientation val="minMax"/>
        </c:scaling>
        <c:delete val="1"/>
        <c:axPos val="b"/>
        <c:majorTickMark val="out"/>
        <c:minorTickMark val="none"/>
        <c:tickLblPos val="nextTo"/>
        <c:crossAx val="979687040"/>
        <c:crosses val="autoZero"/>
        <c:auto val="1"/>
        <c:lblAlgn val="ctr"/>
        <c:lblOffset val="100"/>
        <c:noMultiLvlLbl val="0"/>
      </c:catAx>
      <c:valAx>
        <c:axId val="979687040"/>
        <c:scaling>
          <c:orientation val="minMax"/>
          <c:max val="0.4"/>
          <c:min val="0.12000000000000001"/>
        </c:scaling>
        <c:delete val="0"/>
        <c:axPos val="r"/>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920"/>
        <c:crosses val="max"/>
        <c:crossBetween val="between"/>
      </c:valAx>
    </c:plotArea>
    <c:legend>
      <c:legendPos val="r"/>
      <c:layout>
        <c:manualLayout>
          <c:xMode val="edge"/>
          <c:yMode val="edge"/>
          <c:x val="7.6740875016522214E-2"/>
          <c:y val="0.91669360408896239"/>
          <c:w val="0.81297577371173935"/>
          <c:h val="7.237083851360681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grano (miles de toneladas) y rendimiento (qqm/ha) </a:t>
            </a:r>
          </a:p>
        </c:rich>
      </c:tx>
      <c:layout>
        <c:manualLayout>
          <c:xMode val="edge"/>
          <c:yMode val="edge"/>
          <c:x val="0.12371237686198316"/>
          <c:y val="2.9563880272541688E-2"/>
        </c:manualLayout>
      </c:layout>
      <c:overlay val="0"/>
      <c:spPr>
        <a:noFill/>
        <a:ln w="25400">
          <a:noFill/>
        </a:ln>
      </c:spPr>
    </c:title>
    <c:autoTitleDeleted val="0"/>
    <c:plotArea>
      <c:layout>
        <c:manualLayout>
          <c:layoutTarget val="inner"/>
          <c:xMode val="edge"/>
          <c:yMode val="edge"/>
          <c:x val="0.1695959880014998"/>
          <c:y val="0.2408820488348048"/>
          <c:w val="0.64760264341957263"/>
          <c:h val="0.40642116705108833"/>
        </c:manualLayout>
      </c:layout>
      <c:barChart>
        <c:barDir val="col"/>
        <c:grouping val="clustered"/>
        <c:varyColors val="0"/>
        <c:ser>
          <c:idx val="1"/>
          <c:order val="0"/>
          <c:tx>
            <c:strRef>
              <c:f>'31'!$D$5</c:f>
              <c:strCache>
                <c:ptCount val="1"/>
                <c:pt idx="0">
                  <c:v> Producción 
(miles de toneladas) </c:v>
                </c:pt>
              </c:strCache>
            </c:strRef>
          </c:tx>
          <c:spPr>
            <a:solidFill>
              <a:srgbClr val="C0504D"/>
            </a:solidFill>
            <a:ln w="25400">
              <a:noFill/>
            </a:ln>
          </c:spPr>
          <c:invertIfNegative val="0"/>
          <c:cat>
            <c:strRef>
              <c:f>'31'!$B$6:$B$15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'31'!$D$6:$D$15</c:f>
              <c:numCache>
                <c:formatCode>_-* #,##0_-;\-* #,##0_-;_-* \-_-;_-@_-</c:formatCode>
                <c:ptCount val="10"/>
                <c:pt idx="0">
                  <c:v>1379.6980000000001</c:v>
                </c:pt>
                <c:pt idx="1">
                  <c:v>1413.644</c:v>
                </c:pt>
                <c:pt idx="2">
                  <c:v>1411.057</c:v>
                </c:pt>
                <c:pt idx="3">
                  <c:v>1115.732</c:v>
                </c:pt>
                <c:pt idx="4">
                  <c:v>1517.8920000000001</c:v>
                </c:pt>
                <c:pt idx="5">
                  <c:v>1149.0391</c:v>
                </c:pt>
                <c:pt idx="6">
                  <c:v>1039.675</c:v>
                </c:pt>
                <c:pt idx="7">
                  <c:v>1087.9098671827173</c:v>
                </c:pt>
                <c:pt idx="8">
                  <c:v>951.06949999999995</c:v>
                </c:pt>
                <c:pt idx="9">
                  <c:v>565.88379999999995</c:v>
                </c:pt>
              </c:numCache>
            </c:numRef>
          </c:val>
          <c:extLst>
            <c:ext xmlns:c16="http://schemas.microsoft.com/office/drawing/2014/chart" uri="{C3380CC4-5D6E-409C-BE32-E72D297353CC}">
              <c16:uniqueId val="{00000000-1D83-40D3-A96A-9137F38F9E1B}"/>
            </c:ext>
          </c:extLst>
        </c:ser>
        <c:dLbls>
          <c:showLegendKey val="0"/>
          <c:showVal val="0"/>
          <c:showCatName val="0"/>
          <c:showSerName val="0"/>
          <c:showPercent val="0"/>
          <c:showBubbleSize val="0"/>
        </c:dLbls>
        <c:gapWidth val="150"/>
        <c:axId val="943778304"/>
        <c:axId val="380903424"/>
      </c:barChart>
      <c:lineChart>
        <c:grouping val="standard"/>
        <c:varyColors val="0"/>
        <c:ser>
          <c:idx val="0"/>
          <c:order val="1"/>
          <c:tx>
            <c:strRef>
              <c:f>'31'!$C$5</c:f>
              <c:strCache>
                <c:ptCount val="1"/>
                <c:pt idx="0">
                  <c:v> Superficie 
(miles de hectáreas) </c:v>
                </c:pt>
              </c:strCache>
            </c:strRef>
          </c:tx>
          <c:spPr>
            <a:ln w="25400">
              <a:solidFill>
                <a:srgbClr val="4F81BD"/>
              </a:solidFill>
              <a:prstDash val="solid"/>
            </a:ln>
          </c:spPr>
          <c:marker>
            <c:symbol val="none"/>
          </c:marker>
          <c:cat>
            <c:strRef>
              <c:f>'31'!$B$6:$B$15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'31'!$C$6:$C$15</c:f>
              <c:numCache>
                <c:formatCode>_-* #,##0_-;\-* #,##0_-;_-* \-_-;_-@_-</c:formatCode>
                <c:ptCount val="10"/>
                <c:pt idx="0">
                  <c:v>102.54600000000001</c:v>
                </c:pt>
                <c:pt idx="1">
                  <c:v>110.233</c:v>
                </c:pt>
                <c:pt idx="2">
                  <c:v>106.34699999999999</c:v>
                </c:pt>
                <c:pt idx="3">
                  <c:v>92.378</c:v>
                </c:pt>
                <c:pt idx="4">
                  <c:v>117.6</c:v>
                </c:pt>
                <c:pt idx="5">
                  <c:v>92.536000000000001</c:v>
                </c:pt>
                <c:pt idx="6">
                  <c:v>86.421000000000006</c:v>
                </c:pt>
                <c:pt idx="7">
                  <c:v>81.597999999999999</c:v>
                </c:pt>
                <c:pt idx="8">
                  <c:v>73.856999999999999</c:v>
                </c:pt>
                <c:pt idx="9">
                  <c:v>54.679000000000002</c:v>
                </c:pt>
              </c:numCache>
            </c:numRef>
          </c:val>
          <c:smooth val="0"/>
          <c:extLst>
            <c:ext xmlns:c16="http://schemas.microsoft.com/office/drawing/2014/chart" uri="{C3380CC4-5D6E-409C-BE32-E72D297353CC}">
              <c16:uniqueId val="{00000001-1D83-40D3-A96A-9137F38F9E1B}"/>
            </c:ext>
          </c:extLst>
        </c:ser>
        <c:ser>
          <c:idx val="2"/>
          <c:order val="2"/>
          <c:tx>
            <c:strRef>
              <c:f>'31'!$E$5</c:f>
              <c:strCache>
                <c:ptCount val="1"/>
                <c:pt idx="0">
                  <c:v> Rendimiento 
(qqm/ha) </c:v>
                </c:pt>
              </c:strCache>
            </c:strRef>
          </c:tx>
          <c:marker>
            <c:symbol val="none"/>
          </c:marker>
          <c:cat>
            <c:strRef>
              <c:f>'31'!$B$6:$B$15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'31'!$E$6:$E$15</c:f>
              <c:numCache>
                <c:formatCode>0.0</c:formatCode>
                <c:ptCount val="10"/>
                <c:pt idx="0">
                  <c:v>134.54430206931522</c:v>
                </c:pt>
                <c:pt idx="1">
                  <c:v>128.24145219671061</c:v>
                </c:pt>
                <c:pt idx="2">
                  <c:v>132.68423180719719</c:v>
                </c:pt>
                <c:pt idx="3">
                  <c:v>120.77897334863279</c:v>
                </c:pt>
                <c:pt idx="4">
                  <c:v>129.07244897959185</c:v>
                </c:pt>
                <c:pt idx="5">
                  <c:v>124.1721167977868</c:v>
                </c:pt>
                <c:pt idx="6">
                  <c:v>120.30351419215236</c:v>
                </c:pt>
                <c:pt idx="7">
                  <c:v>133.32555542816215</c:v>
                </c:pt>
                <c:pt idx="8">
                  <c:v>128.77174810782998</c:v>
                </c:pt>
                <c:pt idx="9">
                  <c:v>103.49198046782128</c:v>
                </c:pt>
              </c:numCache>
            </c:numRef>
          </c:val>
          <c:smooth val="0"/>
          <c:extLst>
            <c:ext xmlns:c16="http://schemas.microsoft.com/office/drawing/2014/chart" uri="{C3380CC4-5D6E-409C-BE32-E72D297353CC}">
              <c16:uniqueId val="{00000002-1D83-40D3-A96A-9137F38F9E1B}"/>
            </c:ext>
          </c:extLst>
        </c:ser>
        <c:dLbls>
          <c:showLegendKey val="0"/>
          <c:showVal val="0"/>
          <c:showCatName val="0"/>
          <c:showSerName val="0"/>
          <c:showPercent val="0"/>
          <c:showBubbleSize val="0"/>
        </c:dLbls>
        <c:marker val="1"/>
        <c:smooth val="0"/>
        <c:axId val="944332800"/>
        <c:axId val="380904000"/>
      </c:lineChart>
      <c:catAx>
        <c:axId val="94377830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380903424"/>
        <c:crosses val="autoZero"/>
        <c:auto val="1"/>
        <c:lblAlgn val="ctr"/>
        <c:lblOffset val="100"/>
        <c:tickLblSkip val="1"/>
        <c:noMultiLvlLbl val="0"/>
      </c:catAx>
      <c:valAx>
        <c:axId val="38090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layout>
            <c:manualLayout>
              <c:xMode val="edge"/>
              <c:yMode val="edge"/>
              <c:x val="5.3140914203906327E-2"/>
              <c:y val="9.2068188446141203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3778304"/>
        <c:crosses val="autoZero"/>
        <c:crossBetween val="between"/>
      </c:valAx>
      <c:catAx>
        <c:axId val="944332800"/>
        <c:scaling>
          <c:orientation val="minMax"/>
        </c:scaling>
        <c:delete val="1"/>
        <c:axPos val="b"/>
        <c:numFmt formatCode="General" sourceLinked="1"/>
        <c:majorTickMark val="out"/>
        <c:minorTickMark val="none"/>
        <c:tickLblPos val="nextTo"/>
        <c:crossAx val="380904000"/>
        <c:crosses val="autoZero"/>
        <c:auto val="1"/>
        <c:lblAlgn val="ctr"/>
        <c:lblOffset val="100"/>
        <c:noMultiLvlLbl val="0"/>
      </c:catAx>
      <c:valAx>
        <c:axId val="380904000"/>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layout>
            <c:manualLayout>
              <c:xMode val="edge"/>
              <c:yMode val="edge"/>
              <c:x val="0.88533081092136201"/>
              <c:y val="0.180498245800083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4332800"/>
        <c:crosses val="max"/>
        <c:crossBetween val="between"/>
      </c:valAx>
      <c:spPr>
        <a:noFill/>
        <a:ln w="25400">
          <a:noFill/>
        </a:ln>
      </c:spPr>
    </c:plotArea>
    <c:legend>
      <c:legendPos val="r"/>
      <c:layout>
        <c:manualLayout>
          <c:xMode val="edge"/>
          <c:yMode val="edge"/>
          <c:x val="8.2794934724068583E-2"/>
          <c:y val="0.75760120893979166"/>
          <c:w val="0.83281947711081572"/>
          <c:h val="0.1414187367993142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2010 - 2020</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120211648185126"/>
          <c:y val="4.340803553401978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'35'!$C$6</c:f>
              <c:strCache>
                <c:ptCount val="1"/>
                <c:pt idx="0">
                  <c:v>Producción</c:v>
                </c:pt>
              </c:strCache>
            </c:strRef>
          </c:tx>
          <c:invertIfNegative val="0"/>
          <c:cat>
            <c:numRef>
              <c:f>'35'!$B$7:$B$17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'35'!$C$7:$C$17</c:f>
              <c:numCache>
                <c:formatCode>#,##0_);\(#,##0\)</c:formatCode>
                <c:ptCount val="11"/>
                <c:pt idx="0">
                  <c:v>1292649.96</c:v>
                </c:pt>
                <c:pt idx="1">
                  <c:v>1379698.1595000001</c:v>
                </c:pt>
                <c:pt idx="2">
                  <c:v>1413644</c:v>
                </c:pt>
                <c:pt idx="3">
                  <c:v>1411057.0441826645</c:v>
                </c:pt>
                <c:pt idx="4">
                  <c:v>1115732</c:v>
                </c:pt>
                <c:pt idx="5">
                  <c:v>1517892</c:v>
                </c:pt>
                <c:pt idx="6">
                  <c:v>1149039.1000000001</c:v>
                </c:pt>
                <c:pt idx="7">
                  <c:v>1039676</c:v>
                </c:pt>
                <c:pt idx="8">
                  <c:v>1087909.8671827174</c:v>
                </c:pt>
                <c:pt idx="9">
                  <c:v>951070</c:v>
                </c:pt>
                <c:pt idx="10">
                  <c:v>565884</c:v>
                </c:pt>
              </c:numCache>
            </c:numRef>
          </c:val>
          <c:extLst>
            <c:ext xmlns:c16="http://schemas.microsoft.com/office/drawing/2014/chart" uri="{C3380CC4-5D6E-409C-BE32-E72D297353CC}">
              <c16:uniqueId val="{00000000-84AC-4A66-8628-B9D3FB741781}"/>
            </c:ext>
          </c:extLst>
        </c:ser>
        <c:ser>
          <c:idx val="2"/>
          <c:order val="1"/>
          <c:tx>
            <c:strRef>
              <c:f>'35'!$E$6</c:f>
              <c:strCache>
                <c:ptCount val="1"/>
                <c:pt idx="0">
                  <c:v>Importación</c:v>
                </c:pt>
              </c:strCache>
            </c:strRef>
          </c:tx>
          <c:invertIfNegative val="0"/>
          <c:cat>
            <c:numRef>
              <c:f>'35'!$B$7:$B$17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'35'!$E$7:$E$17</c:f>
              <c:numCache>
                <c:formatCode>#,##0_);\(#,##0\)</c:formatCode>
                <c:ptCount val="11"/>
                <c:pt idx="0">
                  <c:v>596478.2009999993</c:v>
                </c:pt>
                <c:pt idx="1">
                  <c:v>666016.16</c:v>
                </c:pt>
                <c:pt idx="2">
                  <c:v>873303.59099999967</c:v>
                </c:pt>
                <c:pt idx="3">
                  <c:v>1092901.9909999999</c:v>
                </c:pt>
                <c:pt idx="4">
                  <c:v>1410364.561</c:v>
                </c:pt>
                <c:pt idx="5">
                  <c:v>1528818.3489999999</c:v>
                </c:pt>
                <c:pt idx="6">
                  <c:v>1462676.1939999999</c:v>
                </c:pt>
                <c:pt idx="7">
                  <c:v>1590526.189</c:v>
                </c:pt>
                <c:pt idx="8">
                  <c:v>1918486.1880699999</c:v>
                </c:pt>
                <c:pt idx="9">
                  <c:v>2366707.7000000002</c:v>
                </c:pt>
                <c:pt idx="10">
                  <c:v>2788006.5392800001</c:v>
                </c:pt>
              </c:numCache>
            </c:numRef>
          </c:val>
          <c:extLst>
            <c:ext xmlns:c16="http://schemas.microsoft.com/office/drawing/2014/chart" uri="{C3380CC4-5D6E-409C-BE32-E72D297353CC}">
              <c16:uniqueId val="{00000001-84AC-4A66-8628-B9D3FB741781}"/>
            </c:ext>
          </c:extLst>
        </c:ser>
        <c:dLbls>
          <c:showLegendKey val="0"/>
          <c:showVal val="0"/>
          <c:showCatName val="0"/>
          <c:showSerName val="0"/>
          <c:showPercent val="0"/>
          <c:showBubbleSize val="0"/>
        </c:dLbls>
        <c:gapWidth val="150"/>
        <c:overlap val="100"/>
        <c:axId val="943902208"/>
        <c:axId val="380906304"/>
      </c:barChart>
      <c:lineChart>
        <c:grouping val="standard"/>
        <c:varyColors val="0"/>
        <c:ser>
          <c:idx val="5"/>
          <c:order val="2"/>
          <c:tx>
            <c:strRef>
              <c:f>'35'!$G$6</c:f>
              <c:strCache>
                <c:ptCount val="1"/>
                <c:pt idx="0">
                  <c:v>Disponibilidad aparente</c:v>
                </c:pt>
              </c:strCache>
            </c:strRef>
          </c:tx>
          <c:marker>
            <c:symbol val="none"/>
          </c:marker>
          <c:cat>
            <c:numRef>
              <c:f>'35'!$B$7:$B$15</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'35'!$G$7:$G$17</c:f>
              <c:numCache>
                <c:formatCode>#,##0_);\(#,##0\)</c:formatCode>
                <c:ptCount val="11"/>
                <c:pt idx="0">
                  <c:v>1889128.1609999994</c:v>
                </c:pt>
                <c:pt idx="1">
                  <c:v>2045714.3195000002</c:v>
                </c:pt>
                <c:pt idx="2">
                  <c:v>2286947.5909999995</c:v>
                </c:pt>
                <c:pt idx="3">
                  <c:v>2503959.0351826642</c:v>
                </c:pt>
                <c:pt idx="4">
                  <c:v>2526096.5609999998</c:v>
                </c:pt>
                <c:pt idx="5">
                  <c:v>3046710.3489999999</c:v>
                </c:pt>
                <c:pt idx="6">
                  <c:v>2611715.2939999998</c:v>
                </c:pt>
                <c:pt idx="7">
                  <c:v>2630202.1890000002</c:v>
                </c:pt>
                <c:pt idx="8">
                  <c:v>3006396.0552527173</c:v>
                </c:pt>
                <c:pt idx="9">
                  <c:v>3317777.7</c:v>
                </c:pt>
                <c:pt idx="10" formatCode="#,##0_);\(#,##0\)">
                  <c:v>3353890.5392800001</c:v>
                </c:pt>
              </c:numCache>
            </c:numRef>
          </c:val>
          <c:smooth val="0"/>
          <c:extLst>
            <c:ext xmlns:c16="http://schemas.microsoft.com/office/drawing/2014/chart" uri="{C3380CC4-5D6E-409C-BE32-E72D297353CC}">
              <c16:uniqueId val="{00000002-84AC-4A66-8628-B9D3FB741781}"/>
            </c:ext>
          </c:extLst>
        </c:ser>
        <c:dLbls>
          <c:showLegendKey val="0"/>
          <c:showVal val="0"/>
          <c:showCatName val="0"/>
          <c:showSerName val="0"/>
          <c:showPercent val="0"/>
          <c:showBubbleSize val="0"/>
        </c:dLbls>
        <c:marker val="1"/>
        <c:smooth val="0"/>
        <c:axId val="943902208"/>
        <c:axId val="380906304"/>
      </c:lineChart>
      <c:catAx>
        <c:axId val="94390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0906304"/>
        <c:crosses val="autoZero"/>
        <c:auto val="1"/>
        <c:lblAlgn val="ctr"/>
        <c:lblOffset val="100"/>
        <c:tickLblSkip val="1"/>
        <c:tickMarkSkip val="1"/>
        <c:noMultiLvlLbl val="0"/>
      </c:catAx>
      <c:valAx>
        <c:axId val="380906304"/>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684897043375E-2"/>
              <c:y val="0.2774295040043071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3902208"/>
        <c:crosses val="autoZero"/>
        <c:crossBetween val="between"/>
        <c:dispUnits>
          <c:builtInUnit val="millions"/>
        </c:dispUnits>
      </c:valAx>
      <c:spPr>
        <a:noFill/>
        <a:ln w="25400">
          <a:noFill/>
        </a:ln>
      </c:spPr>
    </c:plotArea>
    <c:legend>
      <c:legendPos val="b"/>
      <c:layout>
        <c:manualLayout>
          <c:xMode val="edge"/>
          <c:yMode val="edge"/>
          <c:x val="3.3537530296751182E-2"/>
          <c:y val="0.80771855441146778"/>
          <c:w val="0.91923578930624106"/>
          <c:h val="6.410458308096100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 grano</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2017 - 2021</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27"/>
          <c:y val="2.4088767750185074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1"/>
          <c:order val="0"/>
          <c:tx>
            <c:strRef>
              <c:f>'36'!$C$6</c:f>
              <c:strCache>
                <c:ptCount val="1"/>
                <c:pt idx="0">
                  <c:v>2017</c:v>
                </c:pt>
              </c:strCache>
            </c:strRef>
          </c:tx>
          <c:spPr>
            <a:pattFill prst="ltUpDiag">
              <a:fgClr>
                <a:srgbClr val="C00000"/>
              </a:fgClr>
              <a:bgClr>
                <a:schemeClr val="bg1"/>
              </a:bgClr>
            </a:pattFill>
            <a:ln>
              <a:solidFill>
                <a:srgbClr val="C0000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'36'!$C$7:$C$18</c:f>
              <c:numCache>
                <c:formatCode>#,##0</c:formatCode>
                <c:ptCount val="12"/>
                <c:pt idx="0">
                  <c:v>123573.572</c:v>
                </c:pt>
                <c:pt idx="1">
                  <c:v>122237.484</c:v>
                </c:pt>
                <c:pt idx="2">
                  <c:v>35503.595999999998</c:v>
                </c:pt>
                <c:pt idx="3">
                  <c:v>7254.9740000000002</c:v>
                </c:pt>
                <c:pt idx="4">
                  <c:v>31633.142</c:v>
                </c:pt>
                <c:pt idx="5">
                  <c:v>50358.28</c:v>
                </c:pt>
                <c:pt idx="6">
                  <c:v>188221.28</c:v>
                </c:pt>
                <c:pt idx="7">
                  <c:v>241462.57</c:v>
                </c:pt>
                <c:pt idx="8">
                  <c:v>223707.29500000001</c:v>
                </c:pt>
                <c:pt idx="9">
                  <c:v>180514.016</c:v>
                </c:pt>
                <c:pt idx="10">
                  <c:v>233675.29699999999</c:v>
                </c:pt>
                <c:pt idx="11">
                  <c:v>152384.68299999999</c:v>
                </c:pt>
              </c:numCache>
            </c:numRef>
          </c:val>
          <c:extLst>
            <c:ext xmlns:c16="http://schemas.microsoft.com/office/drawing/2014/chart" uri="{C3380CC4-5D6E-409C-BE32-E72D297353CC}">
              <c16:uniqueId val="{00000000-FB1B-4964-BD3E-576F1C886E72}"/>
            </c:ext>
          </c:extLst>
        </c:ser>
        <c:ser>
          <c:idx val="2"/>
          <c:order val="1"/>
          <c:tx>
            <c:strRef>
              <c:f>'36'!$D$6</c:f>
              <c:strCache>
                <c:ptCount val="1"/>
                <c:pt idx="0">
                  <c:v>2018</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'36'!$D$7:$D$18</c:f>
              <c:numCache>
                <c:formatCode>#,##0</c:formatCode>
                <c:ptCount val="12"/>
                <c:pt idx="0">
                  <c:v>178988.753</c:v>
                </c:pt>
                <c:pt idx="1">
                  <c:v>116325.951</c:v>
                </c:pt>
                <c:pt idx="2">
                  <c:v>157653.57500000001</c:v>
                </c:pt>
                <c:pt idx="3">
                  <c:v>44290.14</c:v>
                </c:pt>
                <c:pt idx="4">
                  <c:v>73076.376999999993</c:v>
                </c:pt>
                <c:pt idx="5">
                  <c:v>170531.42981</c:v>
                </c:pt>
                <c:pt idx="6">
                  <c:v>252816.71930000003</c:v>
                </c:pt>
                <c:pt idx="7">
                  <c:v>176338.86595999997</c:v>
                </c:pt>
                <c:pt idx="8">
                  <c:v>152839.46731000001</c:v>
                </c:pt>
                <c:pt idx="9">
                  <c:v>301372.16352</c:v>
                </c:pt>
                <c:pt idx="10">
                  <c:v>80243.48517</c:v>
                </c:pt>
                <c:pt idx="11">
                  <c:v>214009.261</c:v>
                </c:pt>
              </c:numCache>
            </c:numRef>
          </c:val>
          <c:extLst>
            <c:ext xmlns:c16="http://schemas.microsoft.com/office/drawing/2014/chart" uri="{C3380CC4-5D6E-409C-BE32-E72D297353CC}">
              <c16:uniqueId val="{00000001-FB1B-4964-BD3E-576F1C886E72}"/>
            </c:ext>
          </c:extLst>
        </c:ser>
        <c:ser>
          <c:idx val="3"/>
          <c:order val="2"/>
          <c:tx>
            <c:strRef>
              <c:f>'36'!$E$6</c:f>
              <c:strCache>
                <c:ptCount val="1"/>
                <c:pt idx="0">
                  <c:v>2019</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'36'!$E$7:$E$18</c:f>
              <c:numCache>
                <c:formatCode>#,##0</c:formatCode>
                <c:ptCount val="12"/>
                <c:pt idx="0">
                  <c:v>210065</c:v>
                </c:pt>
                <c:pt idx="1">
                  <c:v>298256.8</c:v>
                </c:pt>
                <c:pt idx="2">
                  <c:v>120993</c:v>
                </c:pt>
                <c:pt idx="3">
                  <c:v>35949</c:v>
                </c:pt>
                <c:pt idx="4">
                  <c:v>156074</c:v>
                </c:pt>
                <c:pt idx="5">
                  <c:v>132890.9</c:v>
                </c:pt>
                <c:pt idx="6">
                  <c:v>260760</c:v>
                </c:pt>
                <c:pt idx="7">
                  <c:v>211372</c:v>
                </c:pt>
                <c:pt idx="8">
                  <c:v>225844</c:v>
                </c:pt>
                <c:pt idx="9">
                  <c:v>231780</c:v>
                </c:pt>
                <c:pt idx="10">
                  <c:v>214971</c:v>
                </c:pt>
                <c:pt idx="11">
                  <c:v>267752</c:v>
                </c:pt>
              </c:numCache>
            </c:numRef>
          </c:val>
          <c:extLst>
            <c:ext xmlns:c16="http://schemas.microsoft.com/office/drawing/2014/chart" uri="{C3380CC4-5D6E-409C-BE32-E72D297353CC}">
              <c16:uniqueId val="{00000002-FB1B-4964-BD3E-576F1C886E72}"/>
            </c:ext>
          </c:extLst>
        </c:ser>
        <c:ser>
          <c:idx val="0"/>
          <c:order val="3"/>
          <c:tx>
            <c:strRef>
              <c:f>'36'!$F$6</c:f>
              <c:strCache>
                <c:ptCount val="1"/>
                <c:pt idx="0">
                  <c:v>2020</c:v>
                </c:pt>
              </c:strCache>
            </c:strRef>
          </c:tx>
          <c:spPr>
            <a:pattFill prst="pct60">
              <a:fgClr>
                <a:srgbClr val="0070C0"/>
              </a:fgClr>
              <a:bgClr>
                <a:schemeClr val="bg1"/>
              </a:bgClr>
            </a:pattFill>
            <a:ln>
              <a:solidFill>
                <a:srgbClr val="0070C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'36'!$F$7:$F$18</c:f>
              <c:numCache>
                <c:formatCode>#,##0</c:formatCode>
                <c:ptCount val="12"/>
                <c:pt idx="0">
                  <c:v>189863.11424</c:v>
                </c:pt>
                <c:pt idx="1">
                  <c:v>210122.08674999996</c:v>
                </c:pt>
                <c:pt idx="2">
                  <c:v>236367.36278</c:v>
                </c:pt>
                <c:pt idx="3">
                  <c:v>163687.78844</c:v>
                </c:pt>
                <c:pt idx="4">
                  <c:v>154544.45334000001</c:v>
                </c:pt>
                <c:pt idx="5">
                  <c:v>176351.1024</c:v>
                </c:pt>
                <c:pt idx="6">
                  <c:v>314078.46445999999</c:v>
                </c:pt>
                <c:pt idx="7">
                  <c:v>320739.91644</c:v>
                </c:pt>
                <c:pt idx="8">
                  <c:v>269826.26050999999</c:v>
                </c:pt>
                <c:pt idx="9">
                  <c:v>349715.25824</c:v>
                </c:pt>
                <c:pt idx="10">
                  <c:v>211944.91768000001</c:v>
                </c:pt>
                <c:pt idx="11">
                  <c:v>190765.81400000001</c:v>
                </c:pt>
              </c:numCache>
            </c:numRef>
          </c:val>
          <c:extLst>
            <c:ext xmlns:c16="http://schemas.microsoft.com/office/drawing/2014/chart" uri="{C3380CC4-5D6E-409C-BE32-E72D297353CC}">
              <c16:uniqueId val="{00000003-FB1B-4964-BD3E-576F1C886E72}"/>
            </c:ext>
          </c:extLst>
        </c:ser>
        <c:ser>
          <c:idx val="4"/>
          <c:order val="4"/>
          <c:tx>
            <c:strRef>
              <c:f>'36'!$G$6</c:f>
              <c:strCache>
                <c:ptCount val="1"/>
                <c:pt idx="0">
                  <c:v>2021</c:v>
                </c:pt>
              </c:strCache>
            </c:strRef>
          </c:tx>
          <c:invertIfNegative val="0"/>
          <c:val>
            <c:numRef>
              <c:f>'36'!$G$7:$G$18</c:f>
              <c:numCache>
                <c:formatCode>#,##0</c:formatCode>
                <c:ptCount val="12"/>
                <c:pt idx="0">
                  <c:v>169319.18</c:v>
                </c:pt>
              </c:numCache>
            </c:numRef>
          </c:val>
          <c:extLst>
            <c:ext xmlns:c16="http://schemas.microsoft.com/office/drawing/2014/chart" uri="{C3380CC4-5D6E-409C-BE32-E72D297353CC}">
              <c16:uniqueId val="{00000004-FB1B-4964-BD3E-576F1C886E72}"/>
            </c:ext>
          </c:extLst>
        </c:ser>
        <c:dLbls>
          <c:showLegendKey val="0"/>
          <c:showVal val="0"/>
          <c:showCatName val="0"/>
          <c:showSerName val="0"/>
          <c:showPercent val="0"/>
          <c:showBubbleSize val="0"/>
        </c:dLbls>
        <c:gapWidth val="150"/>
        <c:axId val="384009728"/>
        <c:axId val="380908608"/>
      </c:barChart>
      <c:catAx>
        <c:axId val="3840097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380908608"/>
        <c:crosses val="autoZero"/>
        <c:auto val="1"/>
        <c:lblAlgn val="ctr"/>
        <c:lblOffset val="100"/>
        <c:tickLblSkip val="1"/>
        <c:tickMarkSkip val="1"/>
        <c:noMultiLvlLbl val="0"/>
      </c:catAx>
      <c:valAx>
        <c:axId val="38090860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09045265738E-2"/>
              <c:y val="0.349425600646073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4009728"/>
        <c:crosses val="autoZero"/>
        <c:crossBetween val="between"/>
      </c:valAx>
      <c:spPr>
        <a:noFill/>
        <a:ln w="25400">
          <a:noFill/>
        </a:ln>
      </c:spPr>
    </c:plotArea>
    <c:legend>
      <c:legendPos val="r"/>
      <c:layout>
        <c:manualLayout>
          <c:xMode val="edge"/>
          <c:yMode val="edge"/>
          <c:x val="0.18479771109692369"/>
          <c:y val="0.8557971599703883"/>
          <c:w val="0.68750372419663752"/>
          <c:h val="8.864728447405612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6. Chile. Participación por país de origen en las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importaciones de maíz grano 2021   (%)</a:t>
            </a:r>
          </a:p>
        </c:rich>
      </c:tx>
      <c:layout>
        <c:manualLayout>
          <c:xMode val="edge"/>
          <c:yMode val="edge"/>
          <c:x val="0.25397963009725827"/>
          <c:y val="4.789867933175021E-2"/>
        </c:manualLayout>
      </c:layout>
      <c:overlay val="1"/>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
          <c:y val="0.18632037661958917"/>
          <c:w val="1"/>
          <c:h val="0.79000724909386322"/>
        </c:manualLayout>
      </c:layout>
      <c:pie3DChart>
        <c:varyColors val="1"/>
        <c:ser>
          <c:idx val="0"/>
          <c:order val="0"/>
          <c:explosion val="16"/>
          <c:dPt>
            <c:idx val="0"/>
            <c:bubble3D val="0"/>
            <c:spPr>
              <a:solidFill>
                <a:srgbClr val="FF9933"/>
              </a:solidFill>
            </c:spPr>
            <c:extLst>
              <c:ext xmlns:c16="http://schemas.microsoft.com/office/drawing/2014/chart" uri="{C3380CC4-5D6E-409C-BE32-E72D297353CC}">
                <c16:uniqueId val="{00000000-0177-4097-AAC3-FB3FD7B92062}"/>
              </c:ext>
            </c:extLst>
          </c:dPt>
          <c:dPt>
            <c:idx val="1"/>
            <c:bubble3D val="0"/>
            <c:spPr>
              <a:solidFill>
                <a:srgbClr val="0070C0"/>
              </a:solidFill>
            </c:spPr>
            <c:extLst>
              <c:ext xmlns:c16="http://schemas.microsoft.com/office/drawing/2014/chart" uri="{C3380CC4-5D6E-409C-BE32-E72D297353CC}">
                <c16:uniqueId val="{00000001-0177-4097-AAC3-FB3FD7B92062}"/>
              </c:ext>
            </c:extLst>
          </c:dPt>
          <c:dPt>
            <c:idx val="2"/>
            <c:bubble3D val="0"/>
            <c:spPr>
              <a:solidFill>
                <a:srgbClr val="199791"/>
              </a:solidFill>
            </c:spPr>
            <c:extLst>
              <c:ext xmlns:c16="http://schemas.microsoft.com/office/drawing/2014/chart" uri="{C3380CC4-5D6E-409C-BE32-E72D297353CC}">
                <c16:uniqueId val="{00000002-0177-4097-AAC3-FB3FD7B92062}"/>
              </c:ext>
            </c:extLst>
          </c:dPt>
          <c:dPt>
            <c:idx val="3"/>
            <c:bubble3D val="0"/>
            <c:extLst>
              <c:ext xmlns:c16="http://schemas.microsoft.com/office/drawing/2014/chart" uri="{C3380CC4-5D6E-409C-BE32-E72D297353CC}">
                <c16:uniqueId val="{00000003-0177-4097-AAC3-FB3FD7B92062}"/>
              </c:ext>
            </c:extLst>
          </c:dPt>
          <c:dLbls>
            <c:dLbl>
              <c:idx val="0"/>
              <c:layout>
                <c:manualLayout>
                  <c:x val="0.13482365724692569"/>
                  <c:y val="0.3174603174603174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177-4097-AAC3-FB3FD7B92062}"/>
                </c:ext>
              </c:extLst>
            </c:dLbl>
            <c:dLbl>
              <c:idx val="1"/>
              <c:layout>
                <c:manualLayout>
                  <c:x val="-0.10721119043792995"/>
                  <c:y val="0.2740587426571679"/>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77-4097-AAC3-FB3FD7B92062}"/>
                </c:ext>
              </c:extLst>
            </c:dLbl>
            <c:dLbl>
              <c:idx val="2"/>
              <c:layout>
                <c:manualLayout>
                  <c:x val="-5.8116232464929862E-2"/>
                  <c:y val="-5.079365079365094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77-4097-AAC3-FB3FD7B92062}"/>
                </c:ext>
              </c:extLst>
            </c:dLbl>
            <c:dLbl>
              <c:idx val="3"/>
              <c:delete val="1"/>
              <c:extLst>
                <c:ext xmlns:c15="http://schemas.microsoft.com/office/drawing/2012/chart" uri="{CE6537A1-D6FC-4f65-9D91-7224C49458BB}"/>
                <c:ext xmlns:c16="http://schemas.microsoft.com/office/drawing/2014/chart" uri="{C3380CC4-5D6E-409C-BE32-E72D297353CC}">
                  <c16:uniqueId val="{00000003-0177-4097-AAC3-FB3FD7B92062}"/>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'37'!$M$10:$P$10</c:f>
              <c:strCache>
                <c:ptCount val="4"/>
                <c:pt idx="0">
                  <c:v>Argentina</c:v>
                </c:pt>
                <c:pt idx="1">
                  <c:v>Estados Unidos</c:v>
                </c:pt>
                <c:pt idx="2">
                  <c:v>Paraguay</c:v>
                </c:pt>
                <c:pt idx="3">
                  <c:v>Otros</c:v>
                </c:pt>
              </c:strCache>
            </c:strRef>
          </c:cat>
          <c:val>
            <c:numRef>
              <c:f>'37'!$M$11:$P$11</c:f>
              <c:numCache>
                <c:formatCode>0.0%</c:formatCode>
                <c:ptCount val="4"/>
                <c:pt idx="0">
                  <c:v>0.30131949611378933</c:v>
                </c:pt>
                <c:pt idx="1">
                  <c:v>1.2284491337602747E-4</c:v>
                </c:pt>
                <c:pt idx="2">
                  <c:v>0.6984138477401084</c:v>
                </c:pt>
                <c:pt idx="3">
                  <c:v>1.4381123272633189E-4</c:v>
                </c:pt>
              </c:numCache>
            </c:numRef>
          </c:val>
          <c:extLst>
            <c:ext xmlns:c16="http://schemas.microsoft.com/office/drawing/2014/chart" uri="{C3380CC4-5D6E-409C-BE32-E72D297353CC}">
              <c16:uniqueId val="{00000004-0177-4097-AAC3-FB3FD7B92062}"/>
            </c:ext>
          </c:extLst>
        </c:ser>
        <c:ser>
          <c:idx val="1"/>
          <c:order val="1"/>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5-0177-4097-AAC3-FB3FD7B92062}"/>
              </c:ext>
            </c:extLst>
          </c:dPt>
          <c:dPt>
            <c:idx val="1"/>
            <c:bubble3D val="0"/>
            <c:extLst>
              <c:ext xmlns:c16="http://schemas.microsoft.com/office/drawing/2014/chart" uri="{C3380CC4-5D6E-409C-BE32-E72D297353CC}">
                <c16:uniqueId val="{00000006-0177-4097-AAC3-FB3FD7B92062}"/>
              </c:ext>
            </c:extLst>
          </c:dPt>
          <c:dPt>
            <c:idx val="2"/>
            <c:bubble3D val="0"/>
            <c:extLst>
              <c:ext xmlns:c16="http://schemas.microsoft.com/office/drawing/2014/chart" uri="{C3380CC4-5D6E-409C-BE32-E72D297353CC}">
                <c16:uniqueId val="{00000007-0177-4097-AAC3-FB3FD7B92062}"/>
              </c:ext>
            </c:extLst>
          </c:dPt>
          <c:dPt>
            <c:idx val="3"/>
            <c:bubble3D val="0"/>
            <c:extLst>
              <c:ext xmlns:c16="http://schemas.microsoft.com/office/drawing/2014/chart" uri="{C3380CC4-5D6E-409C-BE32-E72D297353CC}">
                <c16:uniqueId val="{00000008-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9-0177-4097-AAC3-FB3FD7B92062}"/>
            </c:ext>
          </c:extLst>
        </c:ser>
        <c:ser>
          <c:idx val="2"/>
          <c:order val="2"/>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A-0177-4097-AAC3-FB3FD7B92062}"/>
              </c:ext>
            </c:extLst>
          </c:dPt>
          <c:dPt>
            <c:idx val="1"/>
            <c:bubble3D val="0"/>
            <c:extLst>
              <c:ext xmlns:c16="http://schemas.microsoft.com/office/drawing/2014/chart" uri="{C3380CC4-5D6E-409C-BE32-E72D297353CC}">
                <c16:uniqueId val="{0000000B-0177-4097-AAC3-FB3FD7B92062}"/>
              </c:ext>
            </c:extLst>
          </c:dPt>
          <c:dPt>
            <c:idx val="2"/>
            <c:bubble3D val="0"/>
            <c:extLst>
              <c:ext xmlns:c16="http://schemas.microsoft.com/office/drawing/2014/chart" uri="{C3380CC4-5D6E-409C-BE32-E72D297353CC}">
                <c16:uniqueId val="{0000000C-0177-4097-AAC3-FB3FD7B92062}"/>
              </c:ext>
            </c:extLst>
          </c:dPt>
          <c:dPt>
            <c:idx val="3"/>
            <c:bubble3D val="0"/>
            <c:extLst>
              <c:ext xmlns:c16="http://schemas.microsoft.com/office/drawing/2014/chart" uri="{C3380CC4-5D6E-409C-BE32-E72D297353CC}">
                <c16:uniqueId val="{0000000D-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E-0177-4097-AAC3-FB3FD7B92062}"/>
            </c:ext>
          </c:extLst>
        </c:ser>
        <c:dLbls>
          <c:showLegendKey val="0"/>
          <c:showVal val="0"/>
          <c:showCatName val="0"/>
          <c:showSerName val="0"/>
          <c:showPercent val="0"/>
          <c:showBubbleSize val="0"/>
          <c:showLeaderLines val="1"/>
        </c:dLbls>
      </c:pie3DChart>
      <c:spPr>
        <a:noFill/>
        <a:ln w="25400">
          <a:noFill/>
        </a:ln>
      </c:spPr>
    </c:plotArea>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febrero 2021 (millones de toneladas)</a:t>
            </a:r>
          </a:p>
        </c:rich>
      </c:tx>
      <c:layout>
        <c:manualLayout>
          <c:xMode val="edge"/>
          <c:yMode val="edge"/>
          <c:x val="0.19374669200832656"/>
          <c:y val="3.5256353825337046E-2"/>
        </c:manualLayout>
      </c:layout>
      <c:overlay val="0"/>
    </c:title>
    <c:autoTitleDeleted val="0"/>
    <c:plotArea>
      <c:layout>
        <c:manualLayout>
          <c:layoutTarget val="inner"/>
          <c:xMode val="edge"/>
          <c:yMode val="edge"/>
          <c:x val="9.7731342202914295E-2"/>
          <c:y val="0.22456595099525606"/>
          <c:w val="0.8035493410801946"/>
          <c:h val="0.47375610740965074"/>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410906969982E-2"/>
                  <c:y val="-7.11202245552640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58-4A05-8F72-593C59DF80A9}"/>
                </c:ext>
              </c:extLst>
            </c:dLbl>
            <c:dLbl>
              <c:idx val="1"/>
              <c:layout>
                <c:manualLayout>
                  <c:x val="-5.5607028288130647E-2"/>
                  <c:y val="-5.768919510061242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58-4A05-8F72-593C59DF80A9}"/>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58-4A05-8F72-593C59DF80A9}"/>
                </c:ext>
              </c:extLst>
            </c:dLbl>
            <c:dLbl>
              <c:idx val="3"/>
              <c:layout>
                <c:manualLayout>
                  <c:x val="-3.4688033197181847E-2"/>
                  <c:y val="6.24773314461071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8-4A05-8F72-593C59DF80A9}"/>
                </c:ext>
              </c:extLst>
            </c:dLbl>
            <c:dLbl>
              <c:idx val="4"/>
              <c:layout>
                <c:manualLayout>
                  <c:x val="-3.709733669811225E-2"/>
                  <c:y val="-9.305995841428915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8-4A05-8F72-593C59DF80A9}"/>
                </c:ext>
              </c:extLst>
            </c:dLbl>
            <c:dLbl>
              <c:idx val="5"/>
              <c:layout>
                <c:manualLayout>
                  <c:x val="-3.8432850639199739E-2"/>
                  <c:y val="8.01335010989239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8-4A05-8F72-593C59DF80A9}"/>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58-4A05-8F72-593C59DF80A9}"/>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58-4A05-8F72-593C59DF80A9}"/>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58-4A05-8F72-593C59DF80A9}"/>
                </c:ext>
              </c:extLst>
            </c:dLbl>
            <c:dLbl>
              <c:idx val="9"/>
              <c:layout>
                <c:manualLayout>
                  <c:x val="-1.1065008522379923E-2"/>
                  <c:y val="-3.24324324324324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B8-4D4F-95E8-8AB8EAA85750}"/>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2011/12</c:v>
                </c:pt>
                <c:pt idx="1">
                  <c:v>2012/13</c:v>
                </c:pt>
                <c:pt idx="2">
                  <c:v>2013/14</c:v>
                </c:pt>
                <c:pt idx="3">
                  <c:v>2014/15 </c:v>
                </c:pt>
                <c:pt idx="4">
                  <c:v>2015/16 </c:v>
                </c:pt>
                <c:pt idx="5">
                  <c:v>2016/17 </c:v>
                </c:pt>
                <c:pt idx="6">
                  <c:v>2017/18 </c:v>
                </c:pt>
                <c:pt idx="7">
                  <c:v>2018/19</c:v>
                </c:pt>
                <c:pt idx="8">
                  <c:v>2019/20 estimado</c:v>
                </c:pt>
                <c:pt idx="9">
                  <c:v>2020/21 proyectado</c:v>
                </c:pt>
              </c:strCache>
            </c:strRef>
          </c:cat>
          <c:val>
            <c:numRef>
              <c:f>'5'!$C$6:$C$15</c:f>
              <c:numCache>
                <c:formatCode>#,##0</c:formatCode>
                <c:ptCount val="10"/>
                <c:pt idx="0">
                  <c:v>695.95</c:v>
                </c:pt>
                <c:pt idx="1">
                  <c:v>658.649</c:v>
                </c:pt>
                <c:pt idx="2">
                  <c:v>715.36</c:v>
                </c:pt>
                <c:pt idx="3">
                  <c:v>728.26</c:v>
                </c:pt>
                <c:pt idx="4">
                  <c:v>735.21</c:v>
                </c:pt>
                <c:pt idx="5">
                  <c:v>756.4</c:v>
                </c:pt>
                <c:pt idx="6">
                  <c:v>762.88</c:v>
                </c:pt>
                <c:pt idx="7">
                  <c:v>730.9</c:v>
                </c:pt>
                <c:pt idx="8">
                  <c:v>763.93</c:v>
                </c:pt>
                <c:pt idx="9">
                  <c:v>773.44</c:v>
                </c:pt>
              </c:numCache>
            </c:numRef>
          </c:val>
          <c:smooth val="0"/>
          <c:extLst>
            <c:ext xmlns:c16="http://schemas.microsoft.com/office/drawing/2014/chart" uri="{C3380CC4-5D6E-409C-BE32-E72D297353CC}">
              <c16:uniqueId val="{00000009-C858-4A05-8F72-593C59DF80A9}"/>
            </c:ext>
          </c:extLst>
        </c:ser>
        <c:ser>
          <c:idx val="0"/>
          <c:order val="1"/>
          <c:tx>
            <c:strRef>
              <c:f>'5'!$D$5</c:f>
              <c:strCache>
                <c:ptCount val="1"/>
                <c:pt idx="0">
                  <c:v>Demanda</c:v>
                </c:pt>
              </c:strCache>
            </c:strRef>
          </c:tx>
          <c:spPr>
            <a:ln>
              <a:prstDash val="sysDash"/>
            </a:ln>
          </c:spPr>
          <c:dLbls>
            <c:dLbl>
              <c:idx val="0"/>
              <c:layout>
                <c:manualLayout>
                  <c:x val="-1.5300816564596092E-2"/>
                  <c:y val="5.1596675415572966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58-4A05-8F72-593C59DF80A9}"/>
                </c:ext>
              </c:extLst>
            </c:dLbl>
            <c:dLbl>
              <c:idx val="1"/>
              <c:layout>
                <c:manualLayout>
                  <c:x val="-2.7098133566637504E-2"/>
                  <c:y val="5.503098571011957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58-4A05-8F72-593C59DF80A9}"/>
                </c:ext>
              </c:extLst>
            </c:dLbl>
            <c:dLbl>
              <c:idx val="2"/>
              <c:layout>
                <c:manualLayout>
                  <c:x val="-2.1300670749489648E-2"/>
                  <c:y val="3.948417906095071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58-4A05-8F72-593C59DF80A9}"/>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58-4A05-8F72-593C59DF80A9}"/>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58-4A05-8F72-593C59DF80A9}"/>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58-4A05-8F72-593C59DF80A9}"/>
                </c:ext>
              </c:extLst>
            </c:dLbl>
            <c:dLbl>
              <c:idx val="6"/>
              <c:layout>
                <c:manualLayout>
                  <c:x val="-4.3304899387576555E-2"/>
                  <c:y val="5.350648877223680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58-4A05-8F72-593C59DF80A9}"/>
                </c:ext>
              </c:extLst>
            </c:dLbl>
            <c:dLbl>
              <c:idx val="7"/>
              <c:layout>
                <c:manualLayout>
                  <c:x val="-3.3333333333333333E-2"/>
                  <c:y val="6.01851851851851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58-4A05-8F72-593C59DF80A9}"/>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58-4A05-8F72-593C59DF80A9}"/>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2011/12</c:v>
                </c:pt>
                <c:pt idx="1">
                  <c:v>2012/13</c:v>
                </c:pt>
                <c:pt idx="2">
                  <c:v>2013/14</c:v>
                </c:pt>
                <c:pt idx="3">
                  <c:v>2014/15 </c:v>
                </c:pt>
                <c:pt idx="4">
                  <c:v>2015/16 </c:v>
                </c:pt>
                <c:pt idx="5">
                  <c:v>2016/17 </c:v>
                </c:pt>
                <c:pt idx="6">
                  <c:v>2017/18 </c:v>
                </c:pt>
                <c:pt idx="7">
                  <c:v>2018/19</c:v>
                </c:pt>
                <c:pt idx="8">
                  <c:v>2019/20 estimado</c:v>
                </c:pt>
                <c:pt idx="9">
                  <c:v>2020/21 proyectado</c:v>
                </c:pt>
              </c:strCache>
            </c:strRef>
          </c:cat>
          <c:val>
            <c:numRef>
              <c:f>'5'!$D$6:$D$15</c:f>
              <c:numCache>
                <c:formatCode>#,##0</c:formatCode>
                <c:ptCount val="10"/>
                <c:pt idx="0">
                  <c:v>697.43299999999999</c:v>
                </c:pt>
                <c:pt idx="1">
                  <c:v>679.38300000000004</c:v>
                </c:pt>
                <c:pt idx="2">
                  <c:v>698.33</c:v>
                </c:pt>
                <c:pt idx="3">
                  <c:v>705.74</c:v>
                </c:pt>
                <c:pt idx="4">
                  <c:v>711.16</c:v>
                </c:pt>
                <c:pt idx="5">
                  <c:v>739.09</c:v>
                </c:pt>
                <c:pt idx="6">
                  <c:v>741.98</c:v>
                </c:pt>
                <c:pt idx="7">
                  <c:v>734.72</c:v>
                </c:pt>
                <c:pt idx="8">
                  <c:v>746.98</c:v>
                </c:pt>
                <c:pt idx="9">
                  <c:v>769.32</c:v>
                </c:pt>
              </c:numCache>
            </c:numRef>
          </c:val>
          <c:smooth val="0"/>
          <c:extLst>
            <c:ext xmlns:c16="http://schemas.microsoft.com/office/drawing/2014/chart" uri="{C3380CC4-5D6E-409C-BE32-E72D297353CC}">
              <c16:uniqueId val="{00000013-C858-4A05-8F72-593C59DF80A9}"/>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90447104"/>
        <c:axId val="979641472"/>
      </c:lineChart>
      <c:lineChart>
        <c:grouping val="standard"/>
        <c:varyColors val="0"/>
        <c:ser>
          <c:idx val="2"/>
          <c:order val="2"/>
          <c:tx>
            <c:strRef>
              <c:f>'5'!$G$5</c:f>
              <c:strCache>
                <c:ptCount val="1"/>
                <c:pt idx="0">
                  <c:v>Relación existencias finales/consumo</c:v>
                </c:pt>
              </c:strCache>
            </c:strRef>
          </c:tx>
          <c:cat>
            <c:strRef>
              <c:f>'5'!$A$6:$A$15</c:f>
              <c:strCache>
                <c:ptCount val="10"/>
                <c:pt idx="0">
                  <c:v>2011/12</c:v>
                </c:pt>
                <c:pt idx="1">
                  <c:v>2012/13</c:v>
                </c:pt>
                <c:pt idx="2">
                  <c:v>2013/14</c:v>
                </c:pt>
                <c:pt idx="3">
                  <c:v>2014/15 </c:v>
                </c:pt>
                <c:pt idx="4">
                  <c:v>2015/16 </c:v>
                </c:pt>
                <c:pt idx="5">
                  <c:v>2016/17 </c:v>
                </c:pt>
                <c:pt idx="6">
                  <c:v>2017/18 </c:v>
                </c:pt>
                <c:pt idx="7">
                  <c:v>2018/19</c:v>
                </c:pt>
                <c:pt idx="8">
                  <c:v>2019/20 estimado</c:v>
                </c:pt>
                <c:pt idx="9">
                  <c:v>2020/21 proyectado</c:v>
                </c:pt>
              </c:strCache>
            </c:strRef>
          </c:cat>
          <c:val>
            <c:numRef>
              <c:f>'5'!$G$6:$G$15</c:f>
              <c:numCache>
                <c:formatCode>0%</c:formatCode>
                <c:ptCount val="10"/>
                <c:pt idx="0">
                  <c:v>0.28338779495664818</c:v>
                </c:pt>
                <c:pt idx="1">
                  <c:v>0.26039803763120356</c:v>
                </c:pt>
                <c:pt idx="2">
                  <c:v>0.27793450088067245</c:v>
                </c:pt>
                <c:pt idx="3">
                  <c:v>0.30776206534984551</c:v>
                </c:pt>
                <c:pt idx="4">
                  <c:v>0.34132965858597225</c:v>
                </c:pt>
                <c:pt idx="5">
                  <c:v>0.34132965858597225</c:v>
                </c:pt>
                <c:pt idx="6">
                  <c:v>0.34132965858597225</c:v>
                </c:pt>
                <c:pt idx="7">
                  <c:v>0.34132965858597225</c:v>
                </c:pt>
                <c:pt idx="8">
                  <c:v>0.40175105089828378</c:v>
                </c:pt>
                <c:pt idx="9">
                  <c:v>0.39544012894504238</c:v>
                </c:pt>
              </c:numCache>
            </c:numRef>
          </c:val>
          <c:smooth val="0"/>
          <c:extLst>
            <c:ext xmlns:c16="http://schemas.microsoft.com/office/drawing/2014/chart" uri="{C3380CC4-5D6E-409C-BE32-E72D297353CC}">
              <c16:uniqueId val="{00000014-C858-4A05-8F72-593C59DF80A9}"/>
            </c:ext>
          </c:extLst>
        </c:ser>
        <c:dLbls>
          <c:showLegendKey val="0"/>
          <c:showVal val="0"/>
          <c:showCatName val="0"/>
          <c:showSerName val="0"/>
          <c:showPercent val="0"/>
          <c:showBubbleSize val="0"/>
        </c:dLbls>
        <c:marker val="1"/>
        <c:smooth val="0"/>
        <c:axId val="990447616"/>
        <c:axId val="979642048"/>
      </c:lineChart>
      <c:catAx>
        <c:axId val="990447104"/>
        <c:scaling>
          <c:orientation val="minMax"/>
        </c:scaling>
        <c:delete val="0"/>
        <c:axPos val="b"/>
        <c:numFmt formatCode="General" sourceLinked="1"/>
        <c:majorTickMark val="out"/>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79641472"/>
        <c:crosses val="autoZero"/>
        <c:auto val="1"/>
        <c:lblAlgn val="ctr"/>
        <c:lblOffset val="100"/>
        <c:noMultiLvlLbl val="0"/>
      </c:catAx>
      <c:valAx>
        <c:axId val="979641472"/>
        <c:scaling>
          <c:orientation val="minMax"/>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104"/>
        <c:crosses val="autoZero"/>
        <c:crossBetween val="between"/>
      </c:valAx>
      <c:catAx>
        <c:axId val="990447616"/>
        <c:scaling>
          <c:orientation val="minMax"/>
        </c:scaling>
        <c:delete val="1"/>
        <c:axPos val="t"/>
        <c:numFmt formatCode="General" sourceLinked="1"/>
        <c:majorTickMark val="out"/>
        <c:minorTickMark val="none"/>
        <c:tickLblPos val="nextTo"/>
        <c:crossAx val="979642048"/>
        <c:crosses val="max"/>
        <c:auto val="1"/>
        <c:lblAlgn val="ctr"/>
        <c:lblOffset val="100"/>
        <c:noMultiLvlLbl val="0"/>
      </c:catAx>
      <c:valAx>
        <c:axId val="979642048"/>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2192053579"/>
              <c:y val="0.40684533998467587"/>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616"/>
        <c:crosses val="max"/>
        <c:crossBetween val="between"/>
      </c:valAx>
    </c:plotArea>
    <c:legend>
      <c:legendPos val="r"/>
      <c:layout>
        <c:manualLayout>
          <c:xMode val="edge"/>
          <c:yMode val="edge"/>
          <c:x val="8.0002461761245355E-2"/>
          <c:y val="0.79195317976557278"/>
          <c:w val="0.76002389356502842"/>
          <c:h val="0.1490735397205784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2016 - 2021</a:t>
            </a:r>
          </a:p>
        </c:rich>
      </c:tx>
      <c:layout>
        <c:manualLayout>
          <c:xMode val="edge"/>
          <c:yMode val="edge"/>
          <c:x val="0.13394672604699923"/>
          <c:y val="2.8161495487045312E-2"/>
        </c:manualLayout>
      </c:layout>
      <c:overlay val="0"/>
      <c:spPr>
        <a:noFill/>
        <a:ln w="25400">
          <a:noFill/>
        </a:ln>
      </c:spPr>
    </c:title>
    <c:autoTitleDeleted val="0"/>
    <c:plotArea>
      <c:layout>
        <c:manualLayout>
          <c:layoutTarget val="inner"/>
          <c:xMode val="edge"/>
          <c:yMode val="edge"/>
          <c:x val="0.16047167537310217"/>
          <c:y val="0.22847419072615927"/>
          <c:w val="0.67014960629921261"/>
          <c:h val="0.37181372946938335"/>
        </c:manualLayout>
      </c:layout>
      <c:barChart>
        <c:barDir val="col"/>
        <c:grouping val="clustered"/>
        <c:varyColors val="0"/>
        <c:ser>
          <c:idx val="2"/>
          <c:order val="0"/>
          <c:tx>
            <c:strRef>
              <c:f>'38'!$B$8</c:f>
              <c:strCache>
                <c:ptCount val="1"/>
                <c:pt idx="0">
                  <c:v>2016</c:v>
                </c:pt>
              </c:strCache>
            </c:strRef>
          </c:tx>
          <c:invertIfNegative val="0"/>
          <c:cat>
            <c:strRef>
              <c:f>'38'!$D$7:$F$7</c:f>
              <c:strCache>
                <c:ptCount val="3"/>
                <c:pt idx="0">
                  <c:v>Maíz partido</c:v>
                </c:pt>
                <c:pt idx="1">
                  <c:v>Sorgo</c:v>
                </c:pt>
                <c:pt idx="2">
                  <c:v>Preparaciones que contienen maíz</c:v>
                </c:pt>
              </c:strCache>
            </c:strRef>
          </c:cat>
          <c:val>
            <c:numRef>
              <c:f>'38'!$D$8:$F$8</c:f>
              <c:numCache>
                <c:formatCode>#,##0</c:formatCode>
                <c:ptCount val="3"/>
                <c:pt idx="0">
                  <c:v>15733.459000000001</c:v>
                </c:pt>
                <c:pt idx="1">
                  <c:v>27159.784</c:v>
                </c:pt>
                <c:pt idx="2">
                  <c:v>227386</c:v>
                </c:pt>
              </c:numCache>
            </c:numRef>
          </c:val>
          <c:extLst>
            <c:ext xmlns:c16="http://schemas.microsoft.com/office/drawing/2014/chart" uri="{C3380CC4-5D6E-409C-BE32-E72D297353CC}">
              <c16:uniqueId val="{00000002-F3A3-416E-AE85-D0BC37D0BBCB}"/>
            </c:ext>
          </c:extLst>
        </c:ser>
        <c:ser>
          <c:idx val="0"/>
          <c:order val="1"/>
          <c:tx>
            <c:strRef>
              <c:f>'38'!$B$9</c:f>
              <c:strCache>
                <c:ptCount val="1"/>
                <c:pt idx="0">
                  <c:v>2017</c:v>
                </c:pt>
              </c:strCache>
            </c:strRef>
          </c:tx>
          <c:spPr>
            <a:solidFill>
              <a:srgbClr val="FFCC00"/>
            </a:solidFill>
            <a:ln w="25400">
              <a:solidFill>
                <a:srgbClr val="FFC000"/>
              </a:solidFill>
              <a:prstDash val="solid"/>
            </a:ln>
          </c:spPr>
          <c:invertIfNegative val="0"/>
          <c:cat>
            <c:strRef>
              <c:f>'38'!$D$7:$F$7</c:f>
              <c:strCache>
                <c:ptCount val="3"/>
                <c:pt idx="0">
                  <c:v>Maíz partido</c:v>
                </c:pt>
                <c:pt idx="1">
                  <c:v>Sorgo</c:v>
                </c:pt>
                <c:pt idx="2">
                  <c:v>Preparaciones que contienen maíz</c:v>
                </c:pt>
              </c:strCache>
            </c:strRef>
          </c:cat>
          <c:val>
            <c:numRef>
              <c:f>'38'!$D$9:$F$9</c:f>
              <c:numCache>
                <c:formatCode>#,##0</c:formatCode>
                <c:ptCount val="3"/>
                <c:pt idx="0">
                  <c:v>6718.7069999999994</c:v>
                </c:pt>
                <c:pt idx="1">
                  <c:v>53655.113000000005</c:v>
                </c:pt>
                <c:pt idx="2">
                  <c:v>104092</c:v>
                </c:pt>
              </c:numCache>
            </c:numRef>
          </c:val>
          <c:extLst>
            <c:ext xmlns:c16="http://schemas.microsoft.com/office/drawing/2014/chart" uri="{C3380CC4-5D6E-409C-BE32-E72D297353CC}">
              <c16:uniqueId val="{00000003-F3A3-416E-AE85-D0BC37D0BBCB}"/>
            </c:ext>
          </c:extLst>
        </c:ser>
        <c:ser>
          <c:idx val="1"/>
          <c:order val="2"/>
          <c:tx>
            <c:strRef>
              <c:f>'38'!$B$10</c:f>
              <c:strCache>
                <c:ptCount val="1"/>
                <c:pt idx="0">
                  <c:v>2018</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'38'!$D$7:$F$7</c:f>
              <c:strCache>
                <c:ptCount val="3"/>
                <c:pt idx="0">
                  <c:v>Maíz partido</c:v>
                </c:pt>
                <c:pt idx="1">
                  <c:v>Sorgo</c:v>
                </c:pt>
                <c:pt idx="2">
                  <c:v>Preparaciones que contienen maíz</c:v>
                </c:pt>
              </c:strCache>
            </c:strRef>
          </c:cat>
          <c:val>
            <c:numRef>
              <c:f>'38'!$D$10:$F$10</c:f>
              <c:numCache>
                <c:formatCode>#,##0</c:formatCode>
                <c:ptCount val="3"/>
                <c:pt idx="0">
                  <c:v>5892.6107100000008</c:v>
                </c:pt>
                <c:pt idx="1">
                  <c:v>49561.083280000006</c:v>
                </c:pt>
                <c:pt idx="2">
                  <c:v>107022.41454</c:v>
                </c:pt>
              </c:numCache>
            </c:numRef>
          </c:val>
          <c:extLst>
            <c:ext xmlns:c16="http://schemas.microsoft.com/office/drawing/2014/chart" uri="{C3380CC4-5D6E-409C-BE32-E72D297353CC}">
              <c16:uniqueId val="{00000004-F3A3-416E-AE85-D0BC37D0BBCB}"/>
            </c:ext>
          </c:extLst>
        </c:ser>
        <c:ser>
          <c:idx val="5"/>
          <c:order val="3"/>
          <c:tx>
            <c:strRef>
              <c:f>'38'!$B$11</c:f>
              <c:strCache>
                <c:ptCount val="1"/>
                <c:pt idx="0">
                  <c:v>2019 </c:v>
                </c:pt>
              </c:strCache>
            </c:strRef>
          </c:tx>
          <c:invertIfNegative val="0"/>
          <c:cat>
            <c:strRef>
              <c:f>'38'!$D$7:$F$7</c:f>
              <c:strCache>
                <c:ptCount val="3"/>
                <c:pt idx="0">
                  <c:v>Maíz partido</c:v>
                </c:pt>
                <c:pt idx="1">
                  <c:v>Sorgo</c:v>
                </c:pt>
                <c:pt idx="2">
                  <c:v>Preparaciones que contienen maíz</c:v>
                </c:pt>
              </c:strCache>
            </c:strRef>
          </c:cat>
          <c:val>
            <c:numRef>
              <c:f>'38'!$D$11:$F$11</c:f>
              <c:numCache>
                <c:formatCode>#,##0</c:formatCode>
                <c:ptCount val="3"/>
                <c:pt idx="0">
                  <c:v>9269.3809999999994</c:v>
                </c:pt>
                <c:pt idx="1">
                  <c:v>30978.243129999999</c:v>
                </c:pt>
                <c:pt idx="2">
                  <c:v>41359.577440000001</c:v>
                </c:pt>
              </c:numCache>
            </c:numRef>
          </c:val>
          <c:extLst>
            <c:ext xmlns:c16="http://schemas.microsoft.com/office/drawing/2014/chart" uri="{C3380CC4-5D6E-409C-BE32-E72D297353CC}">
              <c16:uniqueId val="{00000005-F3A3-416E-AE85-D0BC37D0BBCB}"/>
            </c:ext>
          </c:extLst>
        </c:ser>
        <c:ser>
          <c:idx val="4"/>
          <c:order val="4"/>
          <c:tx>
            <c:strRef>
              <c:f>'38'!$B$13</c:f>
              <c:strCache>
                <c:ptCount val="1"/>
                <c:pt idx="0">
                  <c:v>2021</c:v>
                </c:pt>
              </c:strCache>
            </c:strRef>
          </c:tx>
          <c:invertIfNegative val="0"/>
          <c:val>
            <c:numRef>
              <c:f>'38'!$D$13:$F$13</c:f>
              <c:numCache>
                <c:formatCode>#,##0</c:formatCode>
                <c:ptCount val="3"/>
                <c:pt idx="0">
                  <c:v>7134.3517999999995</c:v>
                </c:pt>
                <c:pt idx="1">
                  <c:v>3929</c:v>
                </c:pt>
                <c:pt idx="2">
                  <c:v>3974.5577899999998</c:v>
                </c:pt>
              </c:numCache>
            </c:numRef>
          </c:val>
          <c:extLst>
            <c:ext xmlns:c16="http://schemas.microsoft.com/office/drawing/2014/chart" uri="{C3380CC4-5D6E-409C-BE32-E72D297353CC}">
              <c16:uniqueId val="{00000001-00B1-494E-A1D5-088669502365}"/>
            </c:ext>
          </c:extLst>
        </c:ser>
        <c:dLbls>
          <c:showLegendKey val="0"/>
          <c:showVal val="0"/>
          <c:showCatName val="0"/>
          <c:showSerName val="0"/>
          <c:showPercent val="0"/>
          <c:showBubbleSize val="0"/>
        </c:dLbls>
        <c:gapWidth val="150"/>
        <c:axId val="945866240"/>
        <c:axId val="984097920"/>
      </c:barChart>
      <c:catAx>
        <c:axId val="94586624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84097920"/>
        <c:crosses val="autoZero"/>
        <c:auto val="1"/>
        <c:lblAlgn val="ctr"/>
        <c:lblOffset val="100"/>
        <c:tickLblSkip val="1"/>
        <c:tickMarkSkip val="1"/>
        <c:noMultiLvlLbl val="0"/>
      </c:catAx>
      <c:valAx>
        <c:axId val="9840979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93964019801E-2"/>
              <c:y val="0.1794229012909436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586624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939663154350609"/>
          <c:y val="0.22884703675363463"/>
          <c:w val="7.0175545298217026E-2"/>
          <c:h val="0.37937847110803941"/>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productos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2016 - 2021</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567774958362763"/>
          <c:y val="3.1802485532681911E-2"/>
        </c:manualLayout>
      </c:layout>
      <c:overlay val="0"/>
      <c:spPr>
        <a:noFill/>
        <a:ln w="25400">
          <a:noFill/>
        </a:ln>
      </c:spPr>
    </c:title>
    <c:autoTitleDeleted val="0"/>
    <c:plotArea>
      <c:layout>
        <c:manualLayout>
          <c:layoutTarget val="inner"/>
          <c:xMode val="edge"/>
          <c:yMode val="edge"/>
          <c:x val="0.12942973549217876"/>
          <c:y val="0.18283556660680569"/>
          <c:w val="0.84070594018557043"/>
          <c:h val="0.5851636966431828"/>
        </c:manualLayout>
      </c:layout>
      <c:lineChart>
        <c:grouping val="standard"/>
        <c:varyColors val="0"/>
        <c:ser>
          <c:idx val="1"/>
          <c:order val="0"/>
          <c:tx>
            <c:strRef>
              <c:f>'39'!$E$7</c:f>
              <c:strCache>
                <c:ptCount val="1"/>
                <c:pt idx="0">
                  <c:v>Maíz partido</c:v>
                </c:pt>
              </c:strCache>
            </c:strRef>
          </c:tx>
          <c:cat>
            <c:strRef>
              <c:f>'39'!$C$8:$C$13</c:f>
              <c:strCache>
                <c:ptCount val="6"/>
                <c:pt idx="0">
                  <c:v>2016</c:v>
                </c:pt>
                <c:pt idx="1">
                  <c:v>2017</c:v>
                </c:pt>
                <c:pt idx="2">
                  <c:v>2018</c:v>
                </c:pt>
                <c:pt idx="3">
                  <c:v>2019</c:v>
                </c:pt>
                <c:pt idx="4">
                  <c:v>2020</c:v>
                </c:pt>
                <c:pt idx="5">
                  <c:v>2021*</c:v>
                </c:pt>
              </c:strCache>
            </c:strRef>
          </c:cat>
          <c:val>
            <c:numRef>
              <c:f>'39'!$E$8:$E$13</c:f>
              <c:numCache>
                <c:formatCode>#,##0</c:formatCode>
                <c:ptCount val="6"/>
                <c:pt idx="0">
                  <c:v>207</c:v>
                </c:pt>
                <c:pt idx="1">
                  <c:v>287</c:v>
                </c:pt>
                <c:pt idx="2">
                  <c:v>342.94811407654373</c:v>
                </c:pt>
                <c:pt idx="3" formatCode="0">
                  <c:v>345.8535247035349</c:v>
                </c:pt>
                <c:pt idx="4" formatCode="0">
                  <c:v>257.31901991061619</c:v>
                </c:pt>
                <c:pt idx="5" formatCode="0">
                  <c:v>267.91288032642296</c:v>
                </c:pt>
              </c:numCache>
            </c:numRef>
          </c:val>
          <c:smooth val="0"/>
          <c:extLst>
            <c:ext xmlns:c16="http://schemas.microsoft.com/office/drawing/2014/chart" uri="{C3380CC4-5D6E-409C-BE32-E72D297353CC}">
              <c16:uniqueId val="{00000001-3991-432A-9A38-D3DA5DA21343}"/>
            </c:ext>
          </c:extLst>
        </c:ser>
        <c:ser>
          <c:idx val="5"/>
          <c:order val="1"/>
          <c:tx>
            <c:strRef>
              <c:f>'39'!$F$7</c:f>
              <c:strCache>
                <c:ptCount val="1"/>
                <c:pt idx="0">
                  <c:v>Sorgo</c:v>
                </c:pt>
              </c:strCache>
            </c:strRef>
          </c:tx>
          <c:cat>
            <c:strRef>
              <c:f>'39'!$C$8:$C$13</c:f>
              <c:strCache>
                <c:ptCount val="6"/>
                <c:pt idx="0">
                  <c:v>2016</c:v>
                </c:pt>
                <c:pt idx="1">
                  <c:v>2017</c:v>
                </c:pt>
                <c:pt idx="2">
                  <c:v>2018</c:v>
                </c:pt>
                <c:pt idx="3">
                  <c:v>2019</c:v>
                </c:pt>
                <c:pt idx="4">
                  <c:v>2020</c:v>
                </c:pt>
                <c:pt idx="5">
                  <c:v>2021*</c:v>
                </c:pt>
              </c:strCache>
            </c:strRef>
          </c:cat>
          <c:val>
            <c:numRef>
              <c:f>'39'!$F$8:$F$13</c:f>
              <c:numCache>
                <c:formatCode>#,##0</c:formatCode>
                <c:ptCount val="6"/>
                <c:pt idx="0">
                  <c:v>186</c:v>
                </c:pt>
                <c:pt idx="1">
                  <c:v>178</c:v>
                </c:pt>
                <c:pt idx="2">
                  <c:v>169.25566820801745</c:v>
                </c:pt>
                <c:pt idx="3" formatCode="0">
                  <c:v>207.776432</c:v>
                </c:pt>
                <c:pt idx="4" formatCode="0">
                  <c:v>200.62101157614845</c:v>
                </c:pt>
                <c:pt idx="5" formatCode="0">
                  <c:v>218.21648256553829</c:v>
                </c:pt>
              </c:numCache>
            </c:numRef>
          </c:val>
          <c:smooth val="0"/>
          <c:extLst>
            <c:ext xmlns:c16="http://schemas.microsoft.com/office/drawing/2014/chart" uri="{C3380CC4-5D6E-409C-BE32-E72D297353CC}">
              <c16:uniqueId val="{00000002-3991-432A-9A38-D3DA5DA21343}"/>
            </c:ext>
          </c:extLst>
        </c:ser>
        <c:ser>
          <c:idx val="2"/>
          <c:order val="2"/>
          <c:tx>
            <c:strRef>
              <c:f>'39'!$G$7</c:f>
              <c:strCache>
                <c:ptCount val="1"/>
                <c:pt idx="0">
                  <c:v>Preparaciones que contienen maíz</c:v>
                </c:pt>
              </c:strCache>
            </c:strRef>
          </c:tx>
          <c:cat>
            <c:strRef>
              <c:f>'39'!$C$8:$C$13</c:f>
              <c:strCache>
                <c:ptCount val="6"/>
                <c:pt idx="0">
                  <c:v>2016</c:v>
                </c:pt>
                <c:pt idx="1">
                  <c:v>2017</c:v>
                </c:pt>
                <c:pt idx="2">
                  <c:v>2018</c:v>
                </c:pt>
                <c:pt idx="3">
                  <c:v>2019</c:v>
                </c:pt>
                <c:pt idx="4">
                  <c:v>2020</c:v>
                </c:pt>
                <c:pt idx="5">
                  <c:v>2021*</c:v>
                </c:pt>
              </c:strCache>
            </c:strRef>
          </c:cat>
          <c:val>
            <c:numRef>
              <c:f>'39'!$G$8:$G$13</c:f>
              <c:numCache>
                <c:formatCode>#,##0</c:formatCode>
                <c:ptCount val="6"/>
                <c:pt idx="0">
                  <c:v>356</c:v>
                </c:pt>
                <c:pt idx="1">
                  <c:v>351</c:v>
                </c:pt>
                <c:pt idx="2">
                  <c:v>399.55360741689088</c:v>
                </c:pt>
                <c:pt idx="3" formatCode="0">
                  <c:v>393.02788645411334</c:v>
                </c:pt>
                <c:pt idx="4" formatCode="0">
                  <c:v>382.46888508762504</c:v>
                </c:pt>
                <c:pt idx="5" formatCode="0">
                  <c:v>484.76397672406233</c:v>
                </c:pt>
              </c:numCache>
            </c:numRef>
          </c:val>
          <c:smooth val="0"/>
          <c:extLst>
            <c:ext xmlns:c16="http://schemas.microsoft.com/office/drawing/2014/chart" uri="{C3380CC4-5D6E-409C-BE32-E72D297353CC}">
              <c16:uniqueId val="{00000003-3991-432A-9A38-D3DA5DA21343}"/>
            </c:ext>
          </c:extLst>
        </c:ser>
        <c:dLbls>
          <c:showLegendKey val="0"/>
          <c:showVal val="0"/>
          <c:showCatName val="0"/>
          <c:showSerName val="0"/>
          <c:showPercent val="0"/>
          <c:showBubbleSize val="0"/>
        </c:dLbls>
        <c:marker val="1"/>
        <c:smooth val="0"/>
        <c:axId val="946216448"/>
        <c:axId val="984100224"/>
        <c:extLst>
          <c:ext xmlns:c15="http://schemas.microsoft.com/office/drawing/2012/chart" uri="{02D57815-91ED-43cb-92C2-25804820EDAC}">
            <c15:filteredLineSeries>
              <c15:ser>
                <c:idx val="3"/>
                <c:order val="3"/>
                <c:tx>
                  <c:strRef>
                    <c:extLst>
                      <c:ext uri="{02D57815-91ED-43cb-92C2-25804820EDAC}">
                        <c15:formulaRef>
                          <c15:sqref>'37'!#REF!</c15:sqref>
                        </c15:formulaRef>
                      </c:ext>
                    </c:extLst>
                    <c:strCache>
                      <c:ptCount val="1"/>
                      <c:pt idx="0">
                        <c:v>#REF!</c:v>
                      </c:pt>
                    </c:strCache>
                  </c:strRef>
                </c:tx>
                <c:cat>
                  <c:strRef>
                    <c:extLst>
                      <c:ext uri="{02D57815-91ED-43cb-92C2-25804820EDAC}">
                        <c15:formulaRef>
                          <c15:sqref>'39'!$C$8:$C$13</c15:sqref>
                        </c15:formulaRef>
                      </c:ext>
                    </c:extLst>
                    <c:strCache>
                      <c:ptCount val="6"/>
                      <c:pt idx="0">
                        <c:v>2016</c:v>
                      </c:pt>
                      <c:pt idx="1">
                        <c:v>2017</c:v>
                      </c:pt>
                      <c:pt idx="2">
                        <c:v>2018</c:v>
                      </c:pt>
                      <c:pt idx="3">
                        <c:v>2019</c:v>
                      </c:pt>
                      <c:pt idx="4">
                        <c:v>2020</c:v>
                      </c:pt>
                      <c:pt idx="5">
                        <c:v>2021*</c:v>
                      </c:pt>
                    </c:strCache>
                  </c:strRef>
                </c:cat>
                <c:val>
                  <c:numRef>
                    <c:extLst>
                      <c:ext uri="{02D57815-91ED-43cb-92C2-25804820EDAC}">
                        <c15:formulaRef>
                          <c15:sqref>'37'!#REF!</c15:sqref>
                        </c15:formulaRef>
                      </c:ext>
                    </c:extLst>
                    <c:numCache>
                      <c:formatCode>General</c:formatCode>
                      <c:ptCount val="1"/>
                      <c:pt idx="0">
                        <c:v>1</c:v>
                      </c:pt>
                    </c:numCache>
                  </c:numRef>
                </c:val>
                <c:smooth val="0"/>
                <c:extLst>
                  <c:ext xmlns:c16="http://schemas.microsoft.com/office/drawing/2014/chart" uri="{C3380CC4-5D6E-409C-BE32-E72D297353CC}">
                    <c16:uniqueId val="{00000004-3991-432A-9A38-D3DA5DA21343}"/>
                  </c:ext>
                </c:extLst>
              </c15:ser>
            </c15:filteredLineSeries>
          </c:ext>
        </c:extLst>
      </c:lineChart>
      <c:catAx>
        <c:axId val="94621644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84100224"/>
        <c:crosses val="autoZero"/>
        <c:auto val="1"/>
        <c:lblAlgn val="ctr"/>
        <c:lblOffset val="100"/>
        <c:noMultiLvlLbl val="0"/>
      </c:catAx>
      <c:valAx>
        <c:axId val="984100224"/>
        <c:scaling>
          <c:orientation val="minMax"/>
          <c:max val="50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24185348924E-2"/>
              <c:y val="0.2831404357587831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216448"/>
        <c:crosses val="autoZero"/>
        <c:crossBetween val="between"/>
      </c:valAx>
      <c:spPr>
        <a:solidFill>
          <a:srgbClr val="FFFFFF"/>
        </a:solidFill>
        <a:ln w="12700">
          <a:solidFill>
            <a:srgbClr val="808080"/>
          </a:solidFill>
          <a:prstDash val="solid"/>
        </a:ln>
      </c:spPr>
    </c:plotArea>
    <c:legend>
      <c:legendPos val="r"/>
      <c:layout>
        <c:manualLayout>
          <c:xMode val="edge"/>
          <c:yMode val="edge"/>
          <c:x val="4.6513197478222204E-2"/>
          <c:y val="0.85203972310478748"/>
          <c:w val="0.95348687664041998"/>
          <c:h val="9.7278015686635674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2017 - 2021</a:t>
            </a:r>
          </a:p>
        </c:rich>
      </c:tx>
      <c:layout>
        <c:manualLayout>
          <c:xMode val="edge"/>
          <c:yMode val="edge"/>
          <c:x val="0.22877048796777227"/>
          <c:y val="2.6515151515151516E-2"/>
        </c:manualLayout>
      </c:layout>
      <c:overlay val="0"/>
      <c:spPr>
        <a:noFill/>
        <a:ln w="25400">
          <a:noFill/>
        </a:ln>
      </c:spPr>
    </c:title>
    <c:autoTitleDeleted val="0"/>
    <c:plotArea>
      <c:layout>
        <c:manualLayout>
          <c:layoutTarget val="inner"/>
          <c:xMode val="edge"/>
          <c:yMode val="edge"/>
          <c:x val="0.15912970283315397"/>
          <c:y val="0.14402173913043675"/>
          <c:w val="0.79028995698947646"/>
          <c:h val="0.63224637681160001"/>
        </c:manualLayout>
      </c:layout>
      <c:lineChart>
        <c:grouping val="standard"/>
        <c:varyColors val="0"/>
        <c:ser>
          <c:idx val="5"/>
          <c:order val="0"/>
          <c:tx>
            <c:strRef>
              <c:f>'40'!$D$6</c:f>
              <c:strCache>
                <c:ptCount val="1"/>
                <c:pt idx="0">
                  <c:v>2018</c:v>
                </c:pt>
              </c:strCache>
            </c:strRef>
          </c:tx>
          <c:spPr>
            <a:ln>
              <a:solidFill>
                <a:srgbClr val="FF0000"/>
              </a:solidFill>
            </a:ln>
          </c:spPr>
          <c:marker>
            <c:spPr>
              <a:solidFill>
                <a:srgbClr val="FFFF00"/>
              </a:solidFill>
            </c:spPr>
          </c:marker>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'40'!$D$7:$D$18</c:f>
              <c:numCache>
                <c:formatCode>#,##0_ ;\-#,##0\ </c:formatCode>
                <c:ptCount val="12"/>
                <c:pt idx="0">
                  <c:v>12520.689655172413</c:v>
                </c:pt>
                <c:pt idx="1">
                  <c:v>12833.333333333334</c:v>
                </c:pt>
                <c:pt idx="2">
                  <c:v>12913</c:v>
                </c:pt>
                <c:pt idx="3">
                  <c:v>12711</c:v>
                </c:pt>
                <c:pt idx="4">
                  <c:v>13074</c:v>
                </c:pt>
                <c:pt idx="5">
                  <c:v>13359.259259259257</c:v>
                </c:pt>
                <c:pt idx="6">
                  <c:v>13311</c:v>
                </c:pt>
                <c:pt idx="7">
                  <c:v>13489</c:v>
                </c:pt>
                <c:pt idx="8">
                  <c:v>13654</c:v>
                </c:pt>
                <c:pt idx="9">
                  <c:v>13760</c:v>
                </c:pt>
                <c:pt idx="10">
                  <c:v>14340</c:v>
                </c:pt>
                <c:pt idx="11">
                  <c:v>15260</c:v>
                </c:pt>
              </c:numCache>
            </c:numRef>
          </c:val>
          <c:smooth val="0"/>
          <c:extLst>
            <c:ext xmlns:c16="http://schemas.microsoft.com/office/drawing/2014/chart" uri="{C3380CC4-5D6E-409C-BE32-E72D297353CC}">
              <c16:uniqueId val="{00000000-8C46-4ACD-8E92-028C8AB7B211}"/>
            </c:ext>
          </c:extLst>
        </c:ser>
        <c:ser>
          <c:idx val="0"/>
          <c:order val="1"/>
          <c:tx>
            <c:strRef>
              <c:f>'40'!$E$6</c:f>
              <c:strCache>
                <c:ptCount val="1"/>
                <c:pt idx="0">
                  <c:v>2019</c:v>
                </c:pt>
              </c:strCache>
            </c:strRef>
          </c:tx>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'40'!$E$7:$E$18</c:f>
              <c:numCache>
                <c:formatCode>#,##0_ ;\-#,##0\ </c:formatCode>
                <c:ptCount val="12"/>
                <c:pt idx="0">
                  <c:v>16500</c:v>
                </c:pt>
                <c:pt idx="2">
                  <c:v>13061.904761904761</c:v>
                </c:pt>
                <c:pt idx="3">
                  <c:v>12764.516129032258</c:v>
                </c:pt>
                <c:pt idx="4">
                  <c:v>12740</c:v>
                </c:pt>
                <c:pt idx="5">
                  <c:v>13095.283018867925</c:v>
                </c:pt>
                <c:pt idx="6">
                  <c:v>14412.765957446809</c:v>
                </c:pt>
                <c:pt idx="7">
                  <c:v>14592.307692307691</c:v>
                </c:pt>
                <c:pt idx="8">
                  <c:v>15066.666666666666</c:v>
                </c:pt>
                <c:pt idx="9">
                  <c:v>14657.142857142855</c:v>
                </c:pt>
                <c:pt idx="10">
                  <c:v>15112.5</c:v>
                </c:pt>
                <c:pt idx="11">
                  <c:v>15688.888888888889</c:v>
                </c:pt>
              </c:numCache>
            </c:numRef>
          </c:val>
          <c:smooth val="0"/>
          <c:extLst>
            <c:ext xmlns:c16="http://schemas.microsoft.com/office/drawing/2014/chart" uri="{C3380CC4-5D6E-409C-BE32-E72D297353CC}">
              <c16:uniqueId val="{00000001-8C46-4ACD-8E92-028C8AB7B211}"/>
            </c:ext>
          </c:extLst>
        </c:ser>
        <c:ser>
          <c:idx val="1"/>
          <c:order val="2"/>
          <c:tx>
            <c:strRef>
              <c:f>'40'!$F$6</c:f>
              <c:strCache>
                <c:ptCount val="1"/>
                <c:pt idx="0">
                  <c:v>2020</c:v>
                </c:pt>
              </c:strCache>
            </c:strRef>
          </c:tx>
          <c:val>
            <c:numRef>
              <c:f>'40'!$F$7:$F$18</c:f>
              <c:numCache>
                <c:formatCode>#,##0_ ;\-#,##0\ </c:formatCode>
                <c:ptCount val="12"/>
                <c:pt idx="0">
                  <c:v>14667</c:v>
                </c:pt>
                <c:pt idx="1">
                  <c:v>14667</c:v>
                </c:pt>
                <c:pt idx="2">
                  <c:v>15658.064516129034</c:v>
                </c:pt>
                <c:pt idx="3">
                  <c:v>16630</c:v>
                </c:pt>
                <c:pt idx="4">
                  <c:v>16008</c:v>
                </c:pt>
                <c:pt idx="5">
                  <c:v>15900</c:v>
                </c:pt>
                <c:pt idx="6">
                  <c:v>15500</c:v>
                </c:pt>
                <c:pt idx="7">
                  <c:v>15500</c:v>
                </c:pt>
                <c:pt idx="8">
                  <c:v>16475</c:v>
                </c:pt>
                <c:pt idx="9">
                  <c:v>18000</c:v>
                </c:pt>
                <c:pt idx="10">
                  <c:v>19000</c:v>
                </c:pt>
              </c:numCache>
            </c:numRef>
          </c:val>
          <c:smooth val="0"/>
          <c:extLst>
            <c:ext xmlns:c16="http://schemas.microsoft.com/office/drawing/2014/chart" uri="{C3380CC4-5D6E-409C-BE32-E72D297353CC}">
              <c16:uniqueId val="{00000002-8C46-4ACD-8E92-028C8AB7B211}"/>
            </c:ext>
          </c:extLst>
        </c:ser>
        <c:ser>
          <c:idx val="2"/>
          <c:order val="3"/>
          <c:tx>
            <c:strRef>
              <c:f>'40'!$G$6</c:f>
              <c:strCache>
                <c:ptCount val="1"/>
                <c:pt idx="0">
                  <c:v>2021</c:v>
                </c:pt>
              </c:strCache>
            </c:strRef>
          </c:tx>
          <c:val>
            <c:numRef>
              <c:f>'40'!$G$7:$G$17</c:f>
              <c:numCache>
                <c:formatCode>#,##0_ ;\-#,##0\ </c:formatCode>
                <c:ptCount val="11"/>
              </c:numCache>
            </c:numRef>
          </c:val>
          <c:smooth val="0"/>
          <c:extLst>
            <c:ext xmlns:c16="http://schemas.microsoft.com/office/drawing/2014/chart" uri="{C3380CC4-5D6E-409C-BE32-E72D297353CC}">
              <c16:uniqueId val="{00000000-BED7-4F68-AA74-4EC02DD3B059}"/>
            </c:ext>
          </c:extLst>
        </c:ser>
        <c:ser>
          <c:idx val="3"/>
          <c:order val="4"/>
          <c:tx>
            <c:strRef>
              <c:f>'40'!$C$6</c:f>
              <c:strCache>
                <c:ptCount val="1"/>
                <c:pt idx="0">
                  <c:v>2017</c:v>
                </c:pt>
              </c:strCache>
            </c:strRef>
          </c:tx>
          <c:val>
            <c:numRef>
              <c:f>'40'!$C$7:$C$18</c:f>
              <c:numCache>
                <c:formatCode>#,##0_ ;\-#,##0\ </c:formatCode>
                <c:ptCount val="12"/>
                <c:pt idx="0">
                  <c:v>14627.272727272728</c:v>
                </c:pt>
                <c:pt idx="1">
                  <c:v>14786.666666666668</c:v>
                </c:pt>
                <c:pt idx="2">
                  <c:v>13878.947368421052</c:v>
                </c:pt>
                <c:pt idx="3">
                  <c:v>12795.192307692309</c:v>
                </c:pt>
                <c:pt idx="4">
                  <c:v>12685.576923076924</c:v>
                </c:pt>
                <c:pt idx="5">
                  <c:v>12827.173913043478</c:v>
                </c:pt>
                <c:pt idx="6">
                  <c:v>13130.000000000002</c:v>
                </c:pt>
                <c:pt idx="7">
                  <c:v>13104.166666666666</c:v>
                </c:pt>
                <c:pt idx="8">
                  <c:v>12803</c:v>
                </c:pt>
                <c:pt idx="9">
                  <c:v>12589</c:v>
                </c:pt>
                <c:pt idx="10">
                  <c:v>12563.265306122448</c:v>
                </c:pt>
                <c:pt idx="11">
                  <c:v>12536.170212765957</c:v>
                </c:pt>
              </c:numCache>
            </c:numRef>
          </c:val>
          <c:smooth val="0"/>
          <c:extLst>
            <c:ext xmlns:c16="http://schemas.microsoft.com/office/drawing/2014/chart" uri="{C3380CC4-5D6E-409C-BE32-E72D297353CC}">
              <c16:uniqueId val="{00000000-D41B-4B8E-A67C-354E7B9DC70B}"/>
            </c:ext>
          </c:extLst>
        </c:ser>
        <c:dLbls>
          <c:showLegendKey val="0"/>
          <c:showVal val="0"/>
          <c:showCatName val="0"/>
          <c:showSerName val="0"/>
          <c:showPercent val="0"/>
          <c:showBubbleSize val="0"/>
        </c:dLbls>
        <c:marker val="1"/>
        <c:smooth val="0"/>
        <c:axId val="946020352"/>
        <c:axId val="984102528"/>
      </c:lineChart>
      <c:catAx>
        <c:axId val="946020352"/>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2528"/>
        <c:crosses val="autoZero"/>
        <c:auto val="1"/>
        <c:lblAlgn val="ctr"/>
        <c:lblOffset val="100"/>
        <c:tickLblSkip val="1"/>
        <c:tickMarkSkip val="1"/>
        <c:noMultiLvlLbl val="0"/>
      </c:catAx>
      <c:valAx>
        <c:axId val="984102528"/>
        <c:scaling>
          <c:orientation val="minMax"/>
          <c:max val="19200"/>
          <c:min val="108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4.0470143825214716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020352"/>
        <c:crosses val="autoZero"/>
        <c:crossBetween val="between"/>
        <c:majorUnit val="500"/>
      </c:valAx>
      <c:spPr>
        <a:solidFill>
          <a:srgbClr val="FFFFFF"/>
        </a:solidFill>
        <a:ln w="12700">
          <a:solidFill>
            <a:srgbClr val="808080"/>
          </a:solidFill>
          <a:prstDash val="solid"/>
        </a:ln>
      </c:spPr>
    </c:plotArea>
    <c:legend>
      <c:legendPos val="r"/>
      <c:layout>
        <c:manualLayout>
          <c:xMode val="edge"/>
          <c:yMode val="edge"/>
          <c:x val="1.4173738817493828E-2"/>
          <c:y val="0.87313499164877117"/>
          <c:w val="0.9314319988769636"/>
          <c:h val="0.1268650083512288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503062117235"/>
          <c:y val="2.9722501304547615E-2"/>
        </c:manualLayout>
      </c:layout>
      <c:overlay val="0"/>
      <c:spPr>
        <a:noFill/>
        <a:ln w="25400">
          <a:noFill/>
        </a:ln>
      </c:spPr>
    </c:title>
    <c:autoTitleDeleted val="0"/>
    <c:plotArea>
      <c:layout>
        <c:manualLayout>
          <c:layoutTarget val="inner"/>
          <c:xMode val="edge"/>
          <c:yMode val="edge"/>
          <c:x val="0.13469953960672948"/>
          <c:y val="0.20852594024549406"/>
          <c:w val="0.65107815689705451"/>
          <c:h val="0.52296338551505295"/>
        </c:manualLayout>
      </c:layout>
      <c:lineChart>
        <c:grouping val="standard"/>
        <c:varyColors val="0"/>
        <c:ser>
          <c:idx val="2"/>
          <c:order val="0"/>
          <c:tx>
            <c:strRef>
              <c:f>'42'!$C$5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'42'!$B$6:$B$29</c:f>
              <c:numCache>
                <c:formatCode>mmm/yyyy;@</c:formatCode>
                <c:ptCount val="2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numCache>
            </c:numRef>
          </c:cat>
          <c:val>
            <c:numRef>
              <c:f>'42'!$C$6:$C$29</c:f>
              <c:numCache>
                <c:formatCode>_-* #,##0_-;\-* #,##0_-;_-* \-_-;_-@_-</c:formatCode>
                <c:ptCount val="24"/>
                <c:pt idx="0">
                  <c:v>142484.38649999999</c:v>
                </c:pt>
                <c:pt idx="1">
                  <c:v>142241.43180000002</c:v>
                </c:pt>
                <c:pt idx="2">
                  <c:v>142089.32519999999</c:v>
                </c:pt>
                <c:pt idx="3">
                  <c:v>134322.01200000002</c:v>
                </c:pt>
                <c:pt idx="4">
                  <c:v>119721.28079999999</c:v>
                </c:pt>
                <c:pt idx="5">
                  <c:v>117700.73879999999</c:v>
                </c:pt>
                <c:pt idx="6">
                  <c:v>121295.71609999999</c:v>
                </c:pt>
                <c:pt idx="7">
                  <c:v>129115.803</c:v>
                </c:pt>
                <c:pt idx="8">
                  <c:v>143643.58199999999</c:v>
                </c:pt>
                <c:pt idx="9">
                  <c:v>171243.77480000001</c:v>
                </c:pt>
                <c:pt idx="10">
                  <c:v>172525.31200000001</c:v>
                </c:pt>
                <c:pt idx="11">
                  <c:v>170023.86929999999</c:v>
                </c:pt>
                <c:pt idx="12">
                  <c:v>184869.58</c:v>
                </c:pt>
              </c:numCache>
            </c:numRef>
          </c:val>
          <c:smooth val="0"/>
          <c:extLst>
            <c:ext xmlns:c16="http://schemas.microsoft.com/office/drawing/2014/chart" uri="{C3380CC4-5D6E-409C-BE32-E72D297353CC}">
              <c16:uniqueId val="{00000000-095D-41C2-A795-16EE4B9D28DE}"/>
            </c:ext>
          </c:extLst>
        </c:ser>
        <c:ser>
          <c:idx val="1"/>
          <c:order val="1"/>
          <c:tx>
            <c:strRef>
              <c:f>'42'!$D$5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'42'!$B$6:$B$29</c:f>
              <c:numCache>
                <c:formatCode>mmm/yyyy;@</c:formatCode>
                <c:ptCount val="2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numCache>
            </c:numRef>
          </c:cat>
          <c:val>
            <c:numRef>
              <c:f>'42'!$D$6:$D$29</c:f>
              <c:numCache>
                <c:formatCode>_-* #,##0_-;\-* #,##0_-;_-* \-_-;_-@_-</c:formatCode>
                <c:ptCount val="24"/>
                <c:pt idx="0">
                  <c:v>137493.06749999998</c:v>
                </c:pt>
                <c:pt idx="1">
                  <c:v>141293.7396</c:v>
                </c:pt>
                <c:pt idx="2">
                  <c:v>143433.27720000001</c:v>
                </c:pt>
                <c:pt idx="3">
                  <c:v>132828.59700000001</c:v>
                </c:pt>
                <c:pt idx="4">
                  <c:v>124676.7951</c:v>
                </c:pt>
                <c:pt idx="5">
                  <c:v>128741.38399999998</c:v>
                </c:pt>
                <c:pt idx="6">
                  <c:v>132737.07950000002</c:v>
                </c:pt>
                <c:pt idx="7">
                  <c:v>131226.53839999999</c:v>
                </c:pt>
                <c:pt idx="8">
                  <c:v>146783.58599999998</c:v>
                </c:pt>
                <c:pt idx="9">
                  <c:v>173301.15949999998</c:v>
                </c:pt>
                <c:pt idx="10">
                  <c:v>171190.272</c:v>
                </c:pt>
                <c:pt idx="11">
                  <c:v>163190.88030000002</c:v>
                </c:pt>
                <c:pt idx="12">
                  <c:v>177879.99039999998</c:v>
                </c:pt>
              </c:numCache>
            </c:numRef>
          </c:val>
          <c:smooth val="0"/>
          <c:extLst>
            <c:ext xmlns:c16="http://schemas.microsoft.com/office/drawing/2014/chart" uri="{C3380CC4-5D6E-409C-BE32-E72D297353CC}">
              <c16:uniqueId val="{00000001-095D-41C2-A795-16EE4B9D28DE}"/>
            </c:ext>
          </c:extLst>
        </c:ser>
        <c:ser>
          <c:idx val="0"/>
          <c:order val="2"/>
          <c:tx>
            <c:strRef>
              <c:f>'42'!$E$5</c:f>
              <c:strCache>
                <c:ptCount val="1"/>
                <c:pt idx="0">
                  <c:v> Precio maíz nacional </c:v>
                </c:pt>
              </c:strCache>
            </c:strRef>
          </c:tx>
          <c:spPr>
            <a:ln w="28575">
              <a:solidFill>
                <a:srgbClr val="FF0000"/>
              </a:solidFill>
              <a:prstDash val="solid"/>
            </a:ln>
          </c:spPr>
          <c:marker>
            <c:symbol val="none"/>
          </c:marker>
          <c:cat>
            <c:numRef>
              <c:f>'42'!$B$6:$B$29</c:f>
              <c:numCache>
                <c:formatCode>mmm/yyyy;@</c:formatCode>
                <c:ptCount val="2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numCache>
            </c:numRef>
          </c:cat>
          <c:val>
            <c:numRef>
              <c:f>'42'!$E$6:$E$28</c:f>
              <c:numCache>
                <c:formatCode>_-* #,##0_-;\-* #,##0_-;_-* \-_-;_-@_-</c:formatCode>
                <c:ptCount val="23"/>
                <c:pt idx="0">
                  <c:v>146666.66666666666</c:v>
                </c:pt>
                <c:pt idx="1">
                  <c:v>146666.66666666666</c:v>
                </c:pt>
                <c:pt idx="2">
                  <c:v>156580.64516129033</c:v>
                </c:pt>
                <c:pt idx="3">
                  <c:v>166303.27868852459</c:v>
                </c:pt>
                <c:pt idx="4">
                  <c:v>160080.64516129033</c:v>
                </c:pt>
                <c:pt idx="5">
                  <c:v>159000</c:v>
                </c:pt>
                <c:pt idx="6">
                  <c:v>155000</c:v>
                </c:pt>
                <c:pt idx="7">
                  <c:v>155000</c:v>
                </c:pt>
                <c:pt idx="8">
                  <c:v>164750</c:v>
                </c:pt>
                <c:pt idx="9">
                  <c:v>180000</c:v>
                </c:pt>
                <c:pt idx="10">
                  <c:v>190000</c:v>
                </c:pt>
              </c:numCache>
            </c:numRef>
          </c:val>
          <c:smooth val="0"/>
          <c:extLst>
            <c:ext xmlns:c16="http://schemas.microsoft.com/office/drawing/2014/chart" uri="{C3380CC4-5D6E-409C-BE32-E72D297353CC}">
              <c16:uniqueId val="{00000002-095D-41C2-A795-16EE4B9D28DE}"/>
            </c:ext>
          </c:extLst>
        </c:ser>
        <c:ser>
          <c:idx val="3"/>
          <c:order val="3"/>
          <c:tx>
            <c:strRef>
              <c:f>'42'!$F$5</c:f>
              <c:strCache>
                <c:ptCount val="1"/>
                <c:pt idx="0">
                  <c:v> Costo de importación desde Argentina (Odepa) </c:v>
                </c:pt>
              </c:strCache>
            </c:strRef>
          </c:tx>
          <c:spPr>
            <a:ln w="38100">
              <a:solidFill>
                <a:srgbClr val="00B0F0"/>
              </a:solidFill>
              <a:prstDash val="sysDot"/>
              <a:bevel/>
            </a:ln>
          </c:spPr>
          <c:marker>
            <c:symbol val="none"/>
          </c:marker>
          <c:cat>
            <c:numRef>
              <c:f>'42'!$B$6:$B$29</c:f>
              <c:numCache>
                <c:formatCode>mmm/yyyy;@</c:formatCode>
                <c:ptCount val="2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numCache>
            </c:numRef>
          </c:cat>
          <c:val>
            <c:numRef>
              <c:f>'42'!$F$6:$F$29</c:f>
              <c:numCache>
                <c:formatCode>_-* #,##0_-;\-* #,##0_-;_-* \-_-;_-@_-</c:formatCode>
                <c:ptCount val="24"/>
                <c:pt idx="0">
                  <c:v>174650.74169032258</c:v>
                </c:pt>
                <c:pt idx="1">
                  <c:v>187455.25216551725</c:v>
                </c:pt>
                <c:pt idx="2">
                  <c:v>175895.40927741936</c:v>
                </c:pt>
                <c:pt idx="3">
                  <c:v>172363.76914687501</c:v>
                </c:pt>
                <c:pt idx="4">
                  <c:v>153510.18252903226</c:v>
                </c:pt>
                <c:pt idx="5">
                  <c:v>152317.14478333329</c:v>
                </c:pt>
                <c:pt idx="6">
                  <c:v>149744.12340967744</c:v>
                </c:pt>
                <c:pt idx="7">
                  <c:v>157013.88582</c:v>
                </c:pt>
                <c:pt idx="8">
                  <c:v>173315.73579666668</c:v>
                </c:pt>
                <c:pt idx="9">
                  <c:v>205230.40207419355</c:v>
                </c:pt>
                <c:pt idx="10">
                  <c:v>206265.50704137929</c:v>
                </c:pt>
                <c:pt idx="11">
                  <c:v>200624.818845</c:v>
                </c:pt>
                <c:pt idx="12">
                  <c:v>211783.83736774194</c:v>
                </c:pt>
              </c:numCache>
            </c:numRef>
          </c:val>
          <c:smooth val="0"/>
          <c:extLst>
            <c:ext xmlns:c16="http://schemas.microsoft.com/office/drawing/2014/chart" uri="{C3380CC4-5D6E-409C-BE32-E72D297353CC}">
              <c16:uniqueId val="{00000003-095D-41C2-A795-16EE4B9D28DE}"/>
            </c:ext>
          </c:extLst>
        </c:ser>
        <c:ser>
          <c:idx val="4"/>
          <c:order val="4"/>
          <c:tx>
            <c:strRef>
              <c:f>'42'!$G$5</c:f>
              <c:strCache>
                <c:ptCount val="1"/>
                <c:pt idx="0">
                  <c:v> Costo de importación desde EE.UU. (Odepa) </c:v>
                </c:pt>
              </c:strCache>
            </c:strRef>
          </c:tx>
          <c:spPr>
            <a:ln w="38100">
              <a:solidFill>
                <a:srgbClr val="00B050"/>
              </a:solidFill>
              <a:prstDash val="sysDash"/>
            </a:ln>
          </c:spPr>
          <c:marker>
            <c:symbol val="none"/>
          </c:marker>
          <c:cat>
            <c:numRef>
              <c:f>'42'!$B$6:$B$29</c:f>
              <c:numCache>
                <c:formatCode>mmm/yyyy;@</c:formatCode>
                <c:ptCount val="2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numCache>
            </c:numRef>
          </c:cat>
          <c:val>
            <c:numRef>
              <c:f>'42'!$G$6:$G$29</c:f>
              <c:numCache>
                <c:formatCode>_-* #,##0_-;\-* #,##0_-;_-* \-_-;_-@_-</c:formatCode>
                <c:ptCount val="24"/>
                <c:pt idx="0">
                  <c:v>173514.60470967743</c:v>
                </c:pt>
                <c:pt idx="1">
                  <c:v>188880.85677931036</c:v>
                </c:pt>
                <c:pt idx="2">
                  <c:v>180682.82270967742</c:v>
                </c:pt>
                <c:pt idx="3">
                  <c:v>175581.44557500002</c:v>
                </c:pt>
                <c:pt idx="4">
                  <c:v>160587.52860645161</c:v>
                </c:pt>
                <c:pt idx="5">
                  <c:v>163270.25143</c:v>
                </c:pt>
                <c:pt idx="6">
                  <c:v>165458.28597741938</c:v>
                </c:pt>
                <c:pt idx="7">
                  <c:v>163051.42805333337</c:v>
                </c:pt>
                <c:pt idx="8">
                  <c:v>178414.08376666668</c:v>
                </c:pt>
                <c:pt idx="9">
                  <c:v>200871.30410000001</c:v>
                </c:pt>
                <c:pt idx="10">
                  <c:v>202542.91190689654</c:v>
                </c:pt>
                <c:pt idx="11">
                  <c:v>199061.72261499998</c:v>
                </c:pt>
                <c:pt idx="12">
                  <c:v>204608.6494516129</c:v>
                </c:pt>
              </c:numCache>
            </c:numRef>
          </c:val>
          <c:smooth val="0"/>
          <c:extLst>
            <c:ext xmlns:c16="http://schemas.microsoft.com/office/drawing/2014/chart" uri="{C3380CC4-5D6E-409C-BE32-E72D297353CC}">
              <c16:uniqueId val="{00000004-095D-41C2-A795-16EE4B9D28DE}"/>
            </c:ext>
          </c:extLst>
        </c:ser>
        <c:dLbls>
          <c:showLegendKey val="0"/>
          <c:showVal val="0"/>
          <c:showCatName val="0"/>
          <c:showSerName val="0"/>
          <c:showPercent val="0"/>
          <c:showBubbleSize val="0"/>
        </c:dLbls>
        <c:marker val="1"/>
        <c:smooth val="0"/>
        <c:axId val="946800128"/>
        <c:axId val="943833088"/>
      </c:lineChart>
      <c:dateAx>
        <c:axId val="94680012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3833088"/>
        <c:crosses val="autoZero"/>
        <c:auto val="0"/>
        <c:lblOffset val="100"/>
        <c:baseTimeUnit val="days"/>
        <c:majorUnit val="1"/>
        <c:majorTimeUnit val="months"/>
        <c:minorUnit val="1"/>
        <c:minorTimeUnit val="days"/>
      </c:dateAx>
      <c:valAx>
        <c:axId val="943833088"/>
        <c:scaling>
          <c:orientation val="minMax"/>
          <c:max val="220000"/>
          <c:min val="11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9296024189444939E-2"/>
              <c:y val="0.41808484621914849"/>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800128"/>
        <c:crosses val="autoZero"/>
        <c:crossBetween val="between"/>
      </c:valAx>
      <c:spPr>
        <a:solidFill>
          <a:srgbClr val="FFFFFF"/>
        </a:solidFill>
        <a:ln w="12700">
          <a:solidFill>
            <a:srgbClr val="808080"/>
          </a:solidFill>
          <a:prstDash val="solid"/>
        </a:ln>
      </c:spPr>
    </c:plotArea>
    <c:legend>
      <c:legendPos val="r"/>
      <c:layout>
        <c:manualLayout>
          <c:xMode val="edge"/>
          <c:yMode val="edge"/>
          <c:x val="0.80278383612090332"/>
          <c:y val="0.10979602327157177"/>
          <c:w val="0.18759207400330191"/>
          <c:h val="0.81308410632647188"/>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000" b="1" i="0" u="none" strike="noStrike" kern="1200" spc="0" baseline="0">
                <a:solidFill>
                  <a:schemeClr val="tx1">
                    <a:lumMod val="65000"/>
                    <a:lumOff val="35000"/>
                  </a:schemeClr>
                </a:solidFill>
                <a:latin typeface="+mn-lt"/>
                <a:ea typeface="+mn-ea"/>
                <a:cs typeface="+mn-cs"/>
              </a:defRPr>
            </a:pPr>
            <a:r>
              <a:rPr lang="es-CL" sz="1000" b="1"/>
              <a:t>Gráfico N° 11. Evolución</a:t>
            </a:r>
            <a:r>
              <a:rPr lang="es-CL" sz="1000" b="1" baseline="0"/>
              <a:t> de los precios del maíz en el mercado de futuros de Chicago desde el 3 de marzo hasta el 8 de febrero de 2021</a:t>
            </a:r>
          </a:p>
          <a:p>
            <a:pPr algn="ctr">
              <a:defRPr sz="1000" b="1"/>
            </a:pPr>
            <a:r>
              <a:rPr lang="es-CL" sz="1000" b="1" baseline="0"/>
              <a:t>(precios diarios en USD/tonelada)</a:t>
            </a:r>
            <a:endParaRPr lang="es-CL" sz="1000" b="1"/>
          </a:p>
        </c:rich>
      </c:tx>
      <c:overlay val="0"/>
      <c:spPr>
        <a:noFill/>
        <a:ln>
          <a:noFill/>
        </a:ln>
        <a:effectLst/>
      </c:spPr>
      <c:txPr>
        <a:bodyPr rot="0" spcFirstLastPara="1" vertOverflow="ellipsis" vert="horz" wrap="square" anchor="ctr" anchorCtr="1"/>
        <a:lstStyle/>
        <a:p>
          <a:pPr algn="ctr">
            <a:defRPr sz="1000" b="1"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119486380856727"/>
          <c:y val="0.21294522957033954"/>
          <c:w val="0.74972856747136507"/>
          <c:h val="0.49826555949761103"/>
        </c:manualLayout>
      </c:layout>
      <c:lineChart>
        <c:grouping val="standard"/>
        <c:varyColors val="0"/>
        <c:ser>
          <c:idx val="1"/>
          <c:order val="0"/>
          <c:tx>
            <c:strRef>
              <c:f>'43'!$O$1</c:f>
              <c:strCache>
                <c:ptCount val="1"/>
                <c:pt idx="0">
                  <c:v>mar-21</c:v>
                </c:pt>
              </c:strCache>
            </c:strRef>
          </c:tx>
          <c:spPr>
            <a:ln w="28575" cap="rnd">
              <a:solidFill>
                <a:schemeClr val="accent2"/>
              </a:solidFill>
              <a:round/>
            </a:ln>
            <a:effectLst/>
          </c:spPr>
          <c:marker>
            <c:symbol val="none"/>
          </c:marker>
          <c:cat>
            <c:numRef>
              <c:f>'43'!$G$10:$N$59</c:f>
              <c:numCache>
                <c:formatCode>m/d/yyyy</c:formatCode>
                <c:ptCount val="50"/>
                <c:pt idx="0">
                  <c:v>43893</c:v>
                </c:pt>
                <c:pt idx="1">
                  <c:v>43899</c:v>
                </c:pt>
                <c:pt idx="2">
                  <c:v>43906</c:v>
                </c:pt>
                <c:pt idx="3">
                  <c:v>43910</c:v>
                </c:pt>
                <c:pt idx="4">
                  <c:v>43920</c:v>
                </c:pt>
                <c:pt idx="5">
                  <c:v>43927</c:v>
                </c:pt>
                <c:pt idx="6">
                  <c:v>43934</c:v>
                </c:pt>
                <c:pt idx="7">
                  <c:v>43941</c:v>
                </c:pt>
                <c:pt idx="8">
                  <c:v>43948</c:v>
                </c:pt>
                <c:pt idx="9">
                  <c:v>43955</c:v>
                </c:pt>
                <c:pt idx="10">
                  <c:v>43962</c:v>
                </c:pt>
                <c:pt idx="11">
                  <c:v>43969</c:v>
                </c:pt>
                <c:pt idx="12">
                  <c:v>43977</c:v>
                </c:pt>
                <c:pt idx="13">
                  <c:v>43983</c:v>
                </c:pt>
                <c:pt idx="14">
                  <c:v>43990</c:v>
                </c:pt>
                <c:pt idx="15">
                  <c:v>43997</c:v>
                </c:pt>
                <c:pt idx="16">
                  <c:v>44004</c:v>
                </c:pt>
                <c:pt idx="17">
                  <c:v>44011</c:v>
                </c:pt>
                <c:pt idx="18">
                  <c:v>44018</c:v>
                </c:pt>
                <c:pt idx="19">
                  <c:v>44025</c:v>
                </c:pt>
                <c:pt idx="20">
                  <c:v>44032</c:v>
                </c:pt>
                <c:pt idx="21">
                  <c:v>44039</c:v>
                </c:pt>
                <c:pt idx="22">
                  <c:v>44046</c:v>
                </c:pt>
                <c:pt idx="23">
                  <c:v>44053</c:v>
                </c:pt>
                <c:pt idx="24">
                  <c:v>44060</c:v>
                </c:pt>
                <c:pt idx="25">
                  <c:v>44067</c:v>
                </c:pt>
                <c:pt idx="26">
                  <c:v>44074</c:v>
                </c:pt>
                <c:pt idx="27">
                  <c:v>44082</c:v>
                </c:pt>
                <c:pt idx="28">
                  <c:v>44088</c:v>
                </c:pt>
                <c:pt idx="29">
                  <c:v>44095</c:v>
                </c:pt>
                <c:pt idx="30">
                  <c:v>44102</c:v>
                </c:pt>
                <c:pt idx="31">
                  <c:v>44109</c:v>
                </c:pt>
                <c:pt idx="32">
                  <c:v>44116</c:v>
                </c:pt>
                <c:pt idx="33">
                  <c:v>44123</c:v>
                </c:pt>
                <c:pt idx="34">
                  <c:v>44130</c:v>
                </c:pt>
                <c:pt idx="35">
                  <c:v>44137</c:v>
                </c:pt>
                <c:pt idx="36">
                  <c:v>44144</c:v>
                </c:pt>
                <c:pt idx="37">
                  <c:v>44151</c:v>
                </c:pt>
                <c:pt idx="38">
                  <c:v>44158</c:v>
                </c:pt>
                <c:pt idx="39">
                  <c:v>44165</c:v>
                </c:pt>
                <c:pt idx="40">
                  <c:v>44172</c:v>
                </c:pt>
                <c:pt idx="41">
                  <c:v>44179</c:v>
                </c:pt>
                <c:pt idx="42">
                  <c:v>44186</c:v>
                </c:pt>
                <c:pt idx="43">
                  <c:v>44193</c:v>
                </c:pt>
                <c:pt idx="44">
                  <c:v>44200</c:v>
                </c:pt>
                <c:pt idx="45">
                  <c:v>44207</c:v>
                </c:pt>
                <c:pt idx="46">
                  <c:v>44215</c:v>
                </c:pt>
                <c:pt idx="47">
                  <c:v>44221</c:v>
                </c:pt>
                <c:pt idx="48">
                  <c:v>44228</c:v>
                </c:pt>
                <c:pt idx="49">
                  <c:v>44235</c:v>
                </c:pt>
              </c:numCache>
            </c:numRef>
          </c:cat>
          <c:val>
            <c:numRef>
              <c:f>'43'!$O$10:$O$59</c:f>
              <c:numCache>
                <c:formatCode>0</c:formatCode>
                <c:ptCount val="50"/>
                <c:pt idx="0">
                  <c:v>155.30676</c:v>
                </c:pt>
                <c:pt idx="1">
                  <c:v>152.35415999999998</c:v>
                </c:pt>
                <c:pt idx="2">
                  <c:v>148.71261999999999</c:v>
                </c:pt>
                <c:pt idx="3">
                  <c:v>146.94105999999999</c:v>
                </c:pt>
                <c:pt idx="4">
                  <c:v>145.36633999999998</c:v>
                </c:pt>
                <c:pt idx="5">
                  <c:v>141.52795999999998</c:v>
                </c:pt>
                <c:pt idx="6">
                  <c:v>142.31531999999999</c:v>
                </c:pt>
                <c:pt idx="7">
                  <c:v>137.68957999999998</c:v>
                </c:pt>
                <c:pt idx="8">
                  <c:v>134.93382</c:v>
                </c:pt>
                <c:pt idx="9">
                  <c:v>136.90222</c:v>
                </c:pt>
                <c:pt idx="10">
                  <c:v>136.90222</c:v>
                </c:pt>
                <c:pt idx="11">
                  <c:v>135.91801999999998</c:v>
                </c:pt>
                <c:pt idx="12">
                  <c:v>136.41011999999998</c:v>
                </c:pt>
                <c:pt idx="13">
                  <c:v>136.8038</c:v>
                </c:pt>
                <c:pt idx="14">
                  <c:v>141.33112</c:v>
                </c:pt>
                <c:pt idx="15">
                  <c:v>139.06745999999998</c:v>
                </c:pt>
                <c:pt idx="16">
                  <c:v>139.16587999999999</c:v>
                </c:pt>
                <c:pt idx="17">
                  <c:v>136.01643999999999</c:v>
                </c:pt>
                <c:pt idx="18">
                  <c:v>144.67739999999998</c:v>
                </c:pt>
                <c:pt idx="19">
                  <c:v>136.8038</c:v>
                </c:pt>
                <c:pt idx="20">
                  <c:v>136.3117</c:v>
                </c:pt>
                <c:pt idx="21">
                  <c:v>136.01643999999999</c:v>
                </c:pt>
                <c:pt idx="22">
                  <c:v>133.94961999999998</c:v>
                </c:pt>
                <c:pt idx="23">
                  <c:v>131.78438</c:v>
                </c:pt>
                <c:pt idx="24">
                  <c:v>140.44533999999999</c:v>
                </c:pt>
                <c:pt idx="25">
                  <c:v>140.54375999999999</c:v>
                </c:pt>
                <c:pt idx="26">
                  <c:v>144.67739999999998</c:v>
                </c:pt>
                <c:pt idx="27">
                  <c:v>146.44896</c:v>
                </c:pt>
                <c:pt idx="28">
                  <c:v>149.20471999999998</c:v>
                </c:pt>
                <c:pt idx="29">
                  <c:v>149.30313999999998</c:v>
                </c:pt>
                <c:pt idx="30">
                  <c:v>147.82684</c:v>
                </c:pt>
                <c:pt idx="31">
                  <c:v>153.23993999999999</c:v>
                </c:pt>
                <c:pt idx="32">
                  <c:v>156.19253999999998</c:v>
                </c:pt>
                <c:pt idx="33">
                  <c:v>161.60563999999999</c:v>
                </c:pt>
                <c:pt idx="34">
                  <c:v>164.75507999999999</c:v>
                </c:pt>
                <c:pt idx="35">
                  <c:v>158.16093999999998</c:v>
                </c:pt>
                <c:pt idx="36">
                  <c:v>163.47561999999999</c:v>
                </c:pt>
                <c:pt idx="37">
                  <c:v>167.01873999999998</c:v>
                </c:pt>
                <c:pt idx="38">
                  <c:v>170.56186</c:v>
                </c:pt>
                <c:pt idx="39">
                  <c:v>167.70767999999998</c:v>
                </c:pt>
                <c:pt idx="40">
                  <c:v>166.92031999999998</c:v>
                </c:pt>
                <c:pt idx="41">
                  <c:v>166.92031999999998</c:v>
                </c:pt>
                <c:pt idx="42">
                  <c:v>173.2192</c:v>
                </c:pt>
                <c:pt idx="43">
                  <c:v>179.71491999999998</c:v>
                </c:pt>
                <c:pt idx="44">
                  <c:v>190.44269999999997</c:v>
                </c:pt>
                <c:pt idx="45">
                  <c:v>193.78897999999998</c:v>
                </c:pt>
                <c:pt idx="46">
                  <c:v>207.07567999999998</c:v>
                </c:pt>
                <c:pt idx="47">
                  <c:v>201.36731999999998</c:v>
                </c:pt>
                <c:pt idx="48">
                  <c:v>216.22873999999999</c:v>
                </c:pt>
                <c:pt idx="49">
                  <c:v>221.93709999999999</c:v>
                </c:pt>
              </c:numCache>
            </c:numRef>
          </c:val>
          <c:smooth val="0"/>
          <c:extLst>
            <c:ext xmlns:c16="http://schemas.microsoft.com/office/drawing/2014/chart" uri="{C3380CC4-5D6E-409C-BE32-E72D297353CC}">
              <c16:uniqueId val="{00000000-EC72-454B-84AE-F1E3C67BCDFA}"/>
            </c:ext>
          </c:extLst>
        </c:ser>
        <c:ser>
          <c:idx val="2"/>
          <c:order val="1"/>
          <c:tx>
            <c:strRef>
              <c:f>'43'!$J$1</c:f>
              <c:strCache>
                <c:ptCount val="1"/>
                <c:pt idx="0">
                  <c:v>sept-20</c:v>
                </c:pt>
              </c:strCache>
            </c:strRef>
          </c:tx>
          <c:spPr>
            <a:ln w="28575" cap="rnd">
              <a:solidFill>
                <a:schemeClr val="accent3"/>
              </a:solidFill>
              <a:round/>
            </a:ln>
            <a:effectLst/>
          </c:spPr>
          <c:marker>
            <c:symbol val="none"/>
          </c:marker>
          <c:cat>
            <c:numRef>
              <c:f>'43'!$G$10:$N$59</c:f>
              <c:numCache>
                <c:formatCode>m/d/yyyy</c:formatCode>
                <c:ptCount val="50"/>
                <c:pt idx="0">
                  <c:v>43893</c:v>
                </c:pt>
                <c:pt idx="1">
                  <c:v>43899</c:v>
                </c:pt>
                <c:pt idx="2">
                  <c:v>43906</c:v>
                </c:pt>
                <c:pt idx="3">
                  <c:v>43910</c:v>
                </c:pt>
                <c:pt idx="4">
                  <c:v>43920</c:v>
                </c:pt>
                <c:pt idx="5">
                  <c:v>43927</c:v>
                </c:pt>
                <c:pt idx="6">
                  <c:v>43934</c:v>
                </c:pt>
                <c:pt idx="7">
                  <c:v>43941</c:v>
                </c:pt>
                <c:pt idx="8">
                  <c:v>43948</c:v>
                </c:pt>
                <c:pt idx="9">
                  <c:v>43955</c:v>
                </c:pt>
                <c:pt idx="10">
                  <c:v>43962</c:v>
                </c:pt>
                <c:pt idx="11">
                  <c:v>43969</c:v>
                </c:pt>
                <c:pt idx="12">
                  <c:v>43977</c:v>
                </c:pt>
                <c:pt idx="13">
                  <c:v>43983</c:v>
                </c:pt>
                <c:pt idx="14">
                  <c:v>43990</c:v>
                </c:pt>
                <c:pt idx="15">
                  <c:v>43997</c:v>
                </c:pt>
                <c:pt idx="16">
                  <c:v>44004</c:v>
                </c:pt>
                <c:pt idx="17">
                  <c:v>44011</c:v>
                </c:pt>
                <c:pt idx="18">
                  <c:v>44018</c:v>
                </c:pt>
                <c:pt idx="19">
                  <c:v>44025</c:v>
                </c:pt>
                <c:pt idx="20">
                  <c:v>44032</c:v>
                </c:pt>
                <c:pt idx="21">
                  <c:v>44039</c:v>
                </c:pt>
                <c:pt idx="22">
                  <c:v>44046</c:v>
                </c:pt>
                <c:pt idx="23">
                  <c:v>44053</c:v>
                </c:pt>
                <c:pt idx="24">
                  <c:v>44060</c:v>
                </c:pt>
                <c:pt idx="25">
                  <c:v>44067</c:v>
                </c:pt>
                <c:pt idx="26">
                  <c:v>44074</c:v>
                </c:pt>
                <c:pt idx="27">
                  <c:v>44082</c:v>
                </c:pt>
                <c:pt idx="28">
                  <c:v>44088</c:v>
                </c:pt>
                <c:pt idx="29">
                  <c:v>44095</c:v>
                </c:pt>
                <c:pt idx="30">
                  <c:v>44102</c:v>
                </c:pt>
                <c:pt idx="31">
                  <c:v>44109</c:v>
                </c:pt>
                <c:pt idx="32">
                  <c:v>44116</c:v>
                </c:pt>
                <c:pt idx="33">
                  <c:v>44123</c:v>
                </c:pt>
                <c:pt idx="34">
                  <c:v>44130</c:v>
                </c:pt>
                <c:pt idx="35">
                  <c:v>44137</c:v>
                </c:pt>
                <c:pt idx="36">
                  <c:v>44144</c:v>
                </c:pt>
                <c:pt idx="37">
                  <c:v>44151</c:v>
                </c:pt>
                <c:pt idx="38">
                  <c:v>44158</c:v>
                </c:pt>
                <c:pt idx="39">
                  <c:v>44165</c:v>
                </c:pt>
                <c:pt idx="40">
                  <c:v>44172</c:v>
                </c:pt>
                <c:pt idx="41">
                  <c:v>44179</c:v>
                </c:pt>
                <c:pt idx="42">
                  <c:v>44186</c:v>
                </c:pt>
                <c:pt idx="43">
                  <c:v>44193</c:v>
                </c:pt>
                <c:pt idx="44">
                  <c:v>44200</c:v>
                </c:pt>
                <c:pt idx="45">
                  <c:v>44207</c:v>
                </c:pt>
                <c:pt idx="46">
                  <c:v>44215</c:v>
                </c:pt>
                <c:pt idx="47">
                  <c:v>44221</c:v>
                </c:pt>
                <c:pt idx="48">
                  <c:v>44228</c:v>
                </c:pt>
                <c:pt idx="49">
                  <c:v>44235</c:v>
                </c:pt>
              </c:numCache>
            </c:numRef>
          </c:cat>
          <c:val>
            <c:numRef>
              <c:f>'43'!$J$10:$J$37</c:f>
            </c:numRef>
          </c:val>
          <c:smooth val="0"/>
          <c:extLst>
            <c:ext xmlns:c16="http://schemas.microsoft.com/office/drawing/2014/chart" uri="{C3380CC4-5D6E-409C-BE32-E72D297353CC}">
              <c16:uniqueId val="{00000000-5C3E-4D60-8126-4A5F824665A5}"/>
            </c:ext>
          </c:extLst>
        </c:ser>
        <c:ser>
          <c:idx val="0"/>
          <c:order val="2"/>
          <c:tx>
            <c:strRef>
              <c:f>'43'!$S$1</c:f>
              <c:strCache>
                <c:ptCount val="1"/>
                <c:pt idx="0">
                  <c:v>dic-21</c:v>
                </c:pt>
              </c:strCache>
            </c:strRef>
          </c:tx>
          <c:spPr>
            <a:ln w="28575" cap="rnd">
              <a:solidFill>
                <a:schemeClr val="accent1"/>
              </a:solidFill>
              <a:round/>
            </a:ln>
            <a:effectLst/>
          </c:spPr>
          <c:marker>
            <c:symbol val="none"/>
          </c:marker>
          <c:cat>
            <c:numRef>
              <c:f>'43'!$G$10:$N$59</c:f>
              <c:numCache>
                <c:formatCode>m/d/yyyy</c:formatCode>
                <c:ptCount val="50"/>
                <c:pt idx="0">
                  <c:v>43893</c:v>
                </c:pt>
                <c:pt idx="1">
                  <c:v>43899</c:v>
                </c:pt>
                <c:pt idx="2">
                  <c:v>43906</c:v>
                </c:pt>
                <c:pt idx="3">
                  <c:v>43910</c:v>
                </c:pt>
                <c:pt idx="4">
                  <c:v>43920</c:v>
                </c:pt>
                <c:pt idx="5">
                  <c:v>43927</c:v>
                </c:pt>
                <c:pt idx="6">
                  <c:v>43934</c:v>
                </c:pt>
                <c:pt idx="7">
                  <c:v>43941</c:v>
                </c:pt>
                <c:pt idx="8">
                  <c:v>43948</c:v>
                </c:pt>
                <c:pt idx="9">
                  <c:v>43955</c:v>
                </c:pt>
                <c:pt idx="10">
                  <c:v>43962</c:v>
                </c:pt>
                <c:pt idx="11">
                  <c:v>43969</c:v>
                </c:pt>
                <c:pt idx="12">
                  <c:v>43977</c:v>
                </c:pt>
                <c:pt idx="13">
                  <c:v>43983</c:v>
                </c:pt>
                <c:pt idx="14">
                  <c:v>43990</c:v>
                </c:pt>
                <c:pt idx="15">
                  <c:v>43997</c:v>
                </c:pt>
                <c:pt idx="16">
                  <c:v>44004</c:v>
                </c:pt>
                <c:pt idx="17">
                  <c:v>44011</c:v>
                </c:pt>
                <c:pt idx="18">
                  <c:v>44018</c:v>
                </c:pt>
                <c:pt idx="19">
                  <c:v>44025</c:v>
                </c:pt>
                <c:pt idx="20">
                  <c:v>44032</c:v>
                </c:pt>
                <c:pt idx="21">
                  <c:v>44039</c:v>
                </c:pt>
                <c:pt idx="22">
                  <c:v>44046</c:v>
                </c:pt>
                <c:pt idx="23">
                  <c:v>44053</c:v>
                </c:pt>
                <c:pt idx="24">
                  <c:v>44060</c:v>
                </c:pt>
                <c:pt idx="25">
                  <c:v>44067</c:v>
                </c:pt>
                <c:pt idx="26">
                  <c:v>44074</c:v>
                </c:pt>
                <c:pt idx="27">
                  <c:v>44082</c:v>
                </c:pt>
                <c:pt idx="28">
                  <c:v>44088</c:v>
                </c:pt>
                <c:pt idx="29">
                  <c:v>44095</c:v>
                </c:pt>
                <c:pt idx="30">
                  <c:v>44102</c:v>
                </c:pt>
                <c:pt idx="31">
                  <c:v>44109</c:v>
                </c:pt>
                <c:pt idx="32">
                  <c:v>44116</c:v>
                </c:pt>
                <c:pt idx="33">
                  <c:v>44123</c:v>
                </c:pt>
                <c:pt idx="34">
                  <c:v>44130</c:v>
                </c:pt>
                <c:pt idx="35">
                  <c:v>44137</c:v>
                </c:pt>
                <c:pt idx="36">
                  <c:v>44144</c:v>
                </c:pt>
                <c:pt idx="37">
                  <c:v>44151</c:v>
                </c:pt>
                <c:pt idx="38">
                  <c:v>44158</c:v>
                </c:pt>
                <c:pt idx="39">
                  <c:v>44165</c:v>
                </c:pt>
                <c:pt idx="40">
                  <c:v>44172</c:v>
                </c:pt>
                <c:pt idx="41">
                  <c:v>44179</c:v>
                </c:pt>
                <c:pt idx="42">
                  <c:v>44186</c:v>
                </c:pt>
                <c:pt idx="43">
                  <c:v>44193</c:v>
                </c:pt>
                <c:pt idx="44">
                  <c:v>44200</c:v>
                </c:pt>
                <c:pt idx="45">
                  <c:v>44207</c:v>
                </c:pt>
                <c:pt idx="46">
                  <c:v>44215</c:v>
                </c:pt>
                <c:pt idx="47">
                  <c:v>44221</c:v>
                </c:pt>
                <c:pt idx="48">
                  <c:v>44228</c:v>
                </c:pt>
                <c:pt idx="49">
                  <c:v>44235</c:v>
                </c:pt>
              </c:numCache>
            </c:numRef>
          </c:cat>
          <c:val>
            <c:numRef>
              <c:f>'43'!$S$10:$S$59</c:f>
              <c:numCache>
                <c:formatCode>General</c:formatCode>
                <c:ptCount val="50"/>
                <c:pt idx="5" formatCode="0">
                  <c:v>144.87423999999999</c:v>
                </c:pt>
                <c:pt idx="6" formatCode="0">
                  <c:v>147.33473999999998</c:v>
                </c:pt>
                <c:pt idx="7" formatCode="0">
                  <c:v>143.79161999999999</c:v>
                </c:pt>
                <c:pt idx="8" formatCode="0">
                  <c:v>141.03585999999999</c:v>
                </c:pt>
                <c:pt idx="9" formatCode="0">
                  <c:v>144.18529999999998</c:v>
                </c:pt>
                <c:pt idx="10" formatCode="0">
                  <c:v>143.49635999999998</c:v>
                </c:pt>
                <c:pt idx="11" formatCode="0">
                  <c:v>143.00425999999999</c:v>
                </c:pt>
                <c:pt idx="12" formatCode="0">
                  <c:v>143.79161999999999</c:v>
                </c:pt>
                <c:pt idx="13" formatCode="0">
                  <c:v>143.79161999999999</c:v>
                </c:pt>
                <c:pt idx="14" formatCode="0">
                  <c:v>148.61419999999998</c:v>
                </c:pt>
                <c:pt idx="15" formatCode="0">
                  <c:v>146.44896</c:v>
                </c:pt>
                <c:pt idx="16" formatCode="0">
                  <c:v>146.54738</c:v>
                </c:pt>
                <c:pt idx="17" formatCode="0">
                  <c:v>144.28371999999999</c:v>
                </c:pt>
                <c:pt idx="18" formatCode="0">
                  <c:v>147.72842</c:v>
                </c:pt>
                <c:pt idx="19" formatCode="0">
                  <c:v>144.18529999999998</c:v>
                </c:pt>
                <c:pt idx="20" formatCode="0">
                  <c:v>144.08687999999998</c:v>
                </c:pt>
                <c:pt idx="21" formatCode="0">
                  <c:v>144.38213999999999</c:v>
                </c:pt>
                <c:pt idx="22" formatCode="0">
                  <c:v>142.709</c:v>
                </c:pt>
                <c:pt idx="23" formatCode="0">
                  <c:v>142.41373999999999</c:v>
                </c:pt>
                <c:pt idx="24" formatCode="0">
                  <c:v>148.31894</c:v>
                </c:pt>
                <c:pt idx="25" formatCode="0">
                  <c:v>148.31894</c:v>
                </c:pt>
                <c:pt idx="26" formatCode="0">
                  <c:v>149.69682</c:v>
                </c:pt>
                <c:pt idx="27" formatCode="0">
                  <c:v>151.96047999999999</c:v>
                </c:pt>
                <c:pt idx="28" formatCode="0">
                  <c:v>153.33835999999999</c:v>
                </c:pt>
                <c:pt idx="29" formatCode="0">
                  <c:v>152.84626</c:v>
                </c:pt>
                <c:pt idx="30" formatCode="0">
                  <c:v>151.36995999999999</c:v>
                </c:pt>
                <c:pt idx="31" formatCode="0">
                  <c:v>154.12572</c:v>
                </c:pt>
                <c:pt idx="32" formatCode="0">
                  <c:v>154.61781999999999</c:v>
                </c:pt>
                <c:pt idx="33" formatCode="0">
                  <c:v>156.68464</c:v>
                </c:pt>
                <c:pt idx="34" formatCode="0">
                  <c:v>154.42097999999999</c:v>
                </c:pt>
                <c:pt idx="35" formatCode="0">
                  <c:v>152.55099999999999</c:v>
                </c:pt>
                <c:pt idx="36" formatCode="0">
                  <c:v>156.48779999999999</c:v>
                </c:pt>
                <c:pt idx="37" formatCode="0">
                  <c:v>160.32617999999999</c:v>
                </c:pt>
                <c:pt idx="38" formatCode="0">
                  <c:v>161.80248</c:v>
                </c:pt>
                <c:pt idx="39" formatCode="0">
                  <c:v>160.62143999999998</c:v>
                </c:pt>
                <c:pt idx="40" formatCode="0">
                  <c:v>161.80248</c:v>
                </c:pt>
                <c:pt idx="41" formatCode="0">
                  <c:v>162.09773999999999</c:v>
                </c:pt>
                <c:pt idx="42" formatCode="0">
                  <c:v>165.34559999999999</c:v>
                </c:pt>
                <c:pt idx="43" formatCode="0">
                  <c:v>168.00294</c:v>
                </c:pt>
                <c:pt idx="44" formatCode="0">
                  <c:v>171.05395999999999</c:v>
                </c:pt>
                <c:pt idx="45" formatCode="0">
                  <c:v>173.51445999999999</c:v>
                </c:pt>
                <c:pt idx="46" formatCode="0">
                  <c:v>179.12439999999998</c:v>
                </c:pt>
                <c:pt idx="47" formatCode="0">
                  <c:v>171.15237999999999</c:v>
                </c:pt>
                <c:pt idx="48" formatCode="0">
                  <c:v>176.27021999999999</c:v>
                </c:pt>
                <c:pt idx="49" formatCode="0">
                  <c:v>180.40385999999998</c:v>
                </c:pt>
              </c:numCache>
            </c:numRef>
          </c:val>
          <c:smooth val="0"/>
          <c:extLst>
            <c:ext xmlns:c16="http://schemas.microsoft.com/office/drawing/2014/chart" uri="{C3380CC4-5D6E-409C-BE32-E72D297353CC}">
              <c16:uniqueId val="{00000000-2527-4F51-A047-231FC99E0CD3}"/>
            </c:ext>
          </c:extLst>
        </c:ser>
        <c:dLbls>
          <c:showLegendKey val="0"/>
          <c:showVal val="0"/>
          <c:showCatName val="0"/>
          <c:showSerName val="0"/>
          <c:showPercent val="0"/>
          <c:showBubbleSize val="0"/>
        </c:dLbls>
        <c:smooth val="0"/>
        <c:axId val="1189118800"/>
        <c:axId val="1271414912"/>
      </c:lineChart>
      <c:dateAx>
        <c:axId val="11891188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271414912"/>
        <c:crosses val="autoZero"/>
        <c:auto val="1"/>
        <c:lblOffset val="100"/>
        <c:baseTimeUnit val="days"/>
        <c:majorUnit val="15"/>
        <c:majorTimeUnit val="days"/>
      </c:dateAx>
      <c:valAx>
        <c:axId val="1271414912"/>
        <c:scaling>
          <c:orientation val="minMax"/>
          <c:max val="225"/>
          <c:min val="1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USD/ton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189118800"/>
        <c:crosses val="autoZero"/>
        <c:crossBetween val="between"/>
      </c:valAx>
      <c:spPr>
        <a:noFill/>
        <a:ln>
          <a:noFill/>
        </a:ln>
        <a:effectLst/>
      </c:spPr>
    </c:plotArea>
    <c:legend>
      <c:legendPos val="r"/>
      <c:layout>
        <c:manualLayout>
          <c:xMode val="edge"/>
          <c:yMode val="edge"/>
          <c:x val="0.15685779203264516"/>
          <c:y val="0.90297841552455138"/>
          <c:w val="0.70344402302359876"/>
          <c:h val="7.49235654471630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2020/21 (millones de toneladas)</a:t>
            </a:r>
          </a:p>
        </c:rich>
      </c:tx>
      <c:layout>
        <c:manualLayout>
          <c:xMode val="edge"/>
          <c:yMode val="edge"/>
          <c:x val="0.11172088182854695"/>
          <c:y val="6.0971903102276154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'44'!$D$5</c:f>
              <c:strCache>
                <c:ptCount val="1"/>
                <c:pt idx="0">
                  <c:v>Producción</c:v>
                </c:pt>
              </c:strCache>
            </c:strRef>
          </c:tx>
          <c:spPr>
            <a:pattFill prst="dkUpDiag">
              <a:fgClr>
                <a:srgbClr val="C00000"/>
              </a:fgClr>
              <a:bgClr>
                <a:schemeClr val="bg1"/>
              </a:bgClr>
            </a:pattFill>
          </c:spPr>
          <c:invertIfNegative val="0"/>
          <c:cat>
            <c:numRef>
              <c:f>'44'!$B$6:$B$14</c:f>
              <c:numCache>
                <c:formatCode>mmm\-yy</c:formatCode>
                <c:ptCount val="9"/>
                <c:pt idx="0">
                  <c:v>43952</c:v>
                </c:pt>
                <c:pt idx="1">
                  <c:v>43983</c:v>
                </c:pt>
                <c:pt idx="2">
                  <c:v>44013</c:v>
                </c:pt>
                <c:pt idx="3">
                  <c:v>44044</c:v>
                </c:pt>
                <c:pt idx="4">
                  <c:v>44075</c:v>
                </c:pt>
                <c:pt idx="5">
                  <c:v>44105</c:v>
                </c:pt>
                <c:pt idx="6">
                  <c:v>44136</c:v>
                </c:pt>
                <c:pt idx="7">
                  <c:v>44166</c:v>
                </c:pt>
                <c:pt idx="8">
                  <c:v>44197</c:v>
                </c:pt>
              </c:numCache>
            </c:numRef>
          </c:cat>
          <c:val>
            <c:numRef>
              <c:f>'44'!$D$6:$D$14</c:f>
              <c:numCache>
                <c:formatCode>#,##0</c:formatCode>
                <c:ptCount val="9"/>
                <c:pt idx="0">
                  <c:v>501.96</c:v>
                </c:pt>
                <c:pt idx="1">
                  <c:v>502.09</c:v>
                </c:pt>
                <c:pt idx="2">
                  <c:v>502.63</c:v>
                </c:pt>
                <c:pt idx="3">
                  <c:v>500.05</c:v>
                </c:pt>
                <c:pt idx="4">
                  <c:v>499.58</c:v>
                </c:pt>
                <c:pt idx="5">
                  <c:v>501.47</c:v>
                </c:pt>
                <c:pt idx="6">
                  <c:v>501.11</c:v>
                </c:pt>
                <c:pt idx="7" formatCode="0">
                  <c:v>501.2</c:v>
                </c:pt>
                <c:pt idx="8" formatCode="0">
                  <c:v>503.17</c:v>
                </c:pt>
              </c:numCache>
            </c:numRef>
          </c:val>
          <c:extLst>
            <c:ext xmlns:c16="http://schemas.microsoft.com/office/drawing/2014/chart" uri="{C3380CC4-5D6E-409C-BE32-E72D297353CC}">
              <c16:uniqueId val="{00000000-E6E3-47D6-80A2-CAE54C8B1271}"/>
            </c:ext>
          </c:extLst>
        </c:ser>
        <c:ser>
          <c:idx val="0"/>
          <c:order val="1"/>
          <c:tx>
            <c:strRef>
              <c:f>'44'!$E$5</c:f>
              <c:strCache>
                <c:ptCount val="1"/>
                <c:pt idx="0">
                  <c:v>Demanda</c:v>
                </c:pt>
              </c:strCache>
            </c:strRef>
          </c:tx>
          <c:spPr>
            <a:ln>
              <a:prstDash val="sysDash"/>
            </a:ln>
          </c:spPr>
          <c:invertIfNegative val="0"/>
          <c:cat>
            <c:numRef>
              <c:f>'44'!$B$6:$B$14</c:f>
              <c:numCache>
                <c:formatCode>mmm\-yy</c:formatCode>
                <c:ptCount val="9"/>
                <c:pt idx="0">
                  <c:v>43952</c:v>
                </c:pt>
                <c:pt idx="1">
                  <c:v>43983</c:v>
                </c:pt>
                <c:pt idx="2">
                  <c:v>44013</c:v>
                </c:pt>
                <c:pt idx="3">
                  <c:v>44044</c:v>
                </c:pt>
                <c:pt idx="4">
                  <c:v>44075</c:v>
                </c:pt>
                <c:pt idx="5">
                  <c:v>44105</c:v>
                </c:pt>
                <c:pt idx="6">
                  <c:v>44136</c:v>
                </c:pt>
                <c:pt idx="7">
                  <c:v>44166</c:v>
                </c:pt>
                <c:pt idx="8">
                  <c:v>44197</c:v>
                </c:pt>
              </c:numCache>
            </c:numRef>
          </c:cat>
          <c:val>
            <c:numRef>
              <c:f>'44'!$E$6:$E$17</c:f>
              <c:numCache>
                <c:formatCode>#,##0</c:formatCode>
                <c:ptCount val="12"/>
                <c:pt idx="0">
                  <c:v>498.12</c:v>
                </c:pt>
                <c:pt idx="1">
                  <c:v>497.99</c:v>
                </c:pt>
                <c:pt idx="2">
                  <c:v>498.47</c:v>
                </c:pt>
                <c:pt idx="3">
                  <c:v>496.53</c:v>
                </c:pt>
                <c:pt idx="4">
                  <c:v>496.42</c:v>
                </c:pt>
                <c:pt idx="5">
                  <c:v>499.44</c:v>
                </c:pt>
                <c:pt idx="6">
                  <c:v>499.24</c:v>
                </c:pt>
                <c:pt idx="7" formatCode="0">
                  <c:v>500.44</c:v>
                </c:pt>
                <c:pt idx="8" formatCode="0">
                  <c:v>501.97</c:v>
                </c:pt>
                <c:pt idx="9" formatCode="0">
                  <c:v>504.21</c:v>
                </c:pt>
              </c:numCache>
            </c:numRef>
          </c:val>
          <c:extLst>
            <c:ext xmlns:c16="http://schemas.microsoft.com/office/drawing/2014/chart" uri="{C3380CC4-5D6E-409C-BE32-E72D297353CC}">
              <c16:uniqueId val="{00000001-E6E3-47D6-80A2-CAE54C8B1271}"/>
            </c:ext>
          </c:extLst>
        </c:ser>
        <c:dLbls>
          <c:showLegendKey val="0"/>
          <c:showVal val="0"/>
          <c:showCatName val="0"/>
          <c:showSerName val="0"/>
          <c:showPercent val="0"/>
          <c:showBubbleSize val="0"/>
        </c:dLbls>
        <c:gapWidth val="150"/>
        <c:axId val="946640384"/>
        <c:axId val="943838272"/>
      </c:barChart>
      <c:dateAx>
        <c:axId val="94664038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3838272"/>
        <c:crosses val="autoZero"/>
        <c:auto val="1"/>
        <c:lblOffset val="100"/>
        <c:baseTimeUnit val="months"/>
        <c:majorUnit val="1"/>
      </c:dateAx>
      <c:valAx>
        <c:axId val="943838272"/>
        <c:scaling>
          <c:orientation val="minMax"/>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344750273563E-2"/>
              <c:y val="0.28281777892517534"/>
            </c:manualLayout>
          </c:layout>
          <c:overlay val="0"/>
        </c:title>
        <c:numFmt formatCode="#,##0.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640384"/>
        <c:crosses val="autoZero"/>
        <c:crossBetween val="between"/>
      </c:valAx>
    </c:plotArea>
    <c:legend>
      <c:legendPos val="r"/>
      <c:layout>
        <c:manualLayout>
          <c:xMode val="edge"/>
          <c:yMode val="edge"/>
          <c:x val="0.32216784126473985"/>
          <c:y val="0.7836337506991955"/>
          <c:w val="0.24927924825723313"/>
          <c:h val="6.557618002667697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febrero de 2021 (millones de toneladas)</a:t>
            </a:r>
          </a:p>
        </c:rich>
      </c:tx>
      <c:layout>
        <c:manualLayout>
          <c:xMode val="edge"/>
          <c:yMode val="edge"/>
          <c:x val="0.18641703462030643"/>
          <c:y val="6.662165883973023E-2"/>
        </c:manualLayout>
      </c:layout>
      <c:overlay val="0"/>
    </c:title>
    <c:autoTitleDeleted val="0"/>
    <c:plotArea>
      <c:layout>
        <c:manualLayout>
          <c:layoutTarget val="inner"/>
          <c:xMode val="edge"/>
          <c:yMode val="edge"/>
          <c:x val="0.14205713737259634"/>
          <c:y val="0.20288422280548266"/>
          <c:w val="0.73520592849193411"/>
          <c:h val="0.55963254593175438"/>
        </c:manualLayout>
      </c:layout>
      <c:lineChart>
        <c:grouping val="standard"/>
        <c:varyColors val="0"/>
        <c:ser>
          <c:idx val="1"/>
          <c:order val="0"/>
          <c:tx>
            <c:strRef>
              <c:f>'45'!$D$5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D-4411-ACBF-0A43B9DA3832}"/>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D-4411-ACBF-0A43B9DA3832}"/>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D-4411-ACBF-0A43B9DA3832}"/>
                </c:ext>
              </c:extLst>
            </c:dLbl>
            <c:dLbl>
              <c:idx val="3"/>
              <c:layout>
                <c:manualLayout>
                  <c:x val="-4.43359124248398E-2"/>
                  <c:y val="-5.32633420822397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D-4411-ACBF-0A43B9DA3832}"/>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D-4411-ACBF-0A43B9DA3832}"/>
                </c:ext>
              </c:extLst>
            </c:dLbl>
            <c:dLbl>
              <c:idx val="5"/>
              <c:layout>
                <c:manualLayout>
                  <c:x val="-4.2005382238612582E-2"/>
                  <c:y val="-3.831824497873598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D-4411-ACBF-0A43B9DA3832}"/>
                </c:ext>
              </c:extLst>
            </c:dLbl>
            <c:dLbl>
              <c:idx val="6"/>
              <c:layout>
                <c:manualLayout>
                  <c:x val="-3.709728267088977E-2"/>
                  <c:y val="-5.4250424579280566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D-4411-ACBF-0A43B9DA3832}"/>
                </c:ext>
              </c:extLst>
            </c:dLbl>
            <c:dLbl>
              <c:idx val="7"/>
              <c:layout>
                <c:manualLayout>
                  <c:x val="-3.6010498687664039E-2"/>
                  <c:y val="-5.662020857018541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D-4411-ACBF-0A43B9DA3832}"/>
                </c:ext>
              </c:extLst>
            </c:dLbl>
            <c:dLbl>
              <c:idx val="8"/>
              <c:layout>
                <c:manualLayout>
                  <c:x val="-7.5011720581342209E-3"/>
                  <c:y val="-4.6345811051693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68-4CAF-B0DF-6A88CD3E349B}"/>
                </c:ext>
              </c:extLst>
            </c:dLbl>
            <c:numFmt formatCode="#,##0" sourceLinked="0"/>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2012/13</c:v>
                </c:pt>
                <c:pt idx="1">
                  <c:v>2013/14</c:v>
                </c:pt>
                <c:pt idx="2">
                  <c:v>2014/15 </c:v>
                </c:pt>
                <c:pt idx="3">
                  <c:v>2015/16 </c:v>
                </c:pt>
                <c:pt idx="4">
                  <c:v>2016/17 </c:v>
                </c:pt>
                <c:pt idx="5">
                  <c:v>2017/18 </c:v>
                </c:pt>
                <c:pt idx="6">
                  <c:v>2018/19 </c:v>
                </c:pt>
                <c:pt idx="7">
                  <c:v>2019/20 estimado</c:v>
                </c:pt>
                <c:pt idx="8">
                  <c:v>2020/21 proyectado</c:v>
                </c:pt>
              </c:strCache>
            </c:strRef>
          </c:cat>
          <c:val>
            <c:numRef>
              <c:f>'45'!$D$6:$D$14</c:f>
              <c:numCache>
                <c:formatCode>0</c:formatCode>
                <c:ptCount val="9"/>
                <c:pt idx="0">
                  <c:v>471.97</c:v>
                </c:pt>
                <c:pt idx="1">
                  <c:v>478.42</c:v>
                </c:pt>
                <c:pt idx="2">
                  <c:v>478.7</c:v>
                </c:pt>
                <c:pt idx="3">
                  <c:v>472.94</c:v>
                </c:pt>
                <c:pt idx="4">
                  <c:v>490.95</c:v>
                </c:pt>
                <c:pt idx="5">
                  <c:v>494.92</c:v>
                </c:pt>
                <c:pt idx="6">
                  <c:v>497.32</c:v>
                </c:pt>
                <c:pt idx="7">
                  <c:v>497.17</c:v>
                </c:pt>
                <c:pt idx="8">
                  <c:v>504.02</c:v>
                </c:pt>
              </c:numCache>
            </c:numRef>
          </c:val>
          <c:smooth val="0"/>
          <c:extLst>
            <c:ext xmlns:c16="http://schemas.microsoft.com/office/drawing/2014/chart" uri="{C3380CC4-5D6E-409C-BE32-E72D297353CC}">
              <c16:uniqueId val="{00000008-BF7D-4411-ACBF-0A43B9DA3832}"/>
            </c:ext>
          </c:extLst>
        </c:ser>
        <c:ser>
          <c:idx val="0"/>
          <c:order val="1"/>
          <c:tx>
            <c:strRef>
              <c:f>'45'!$E$5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7D-4411-ACBF-0A43B9DA3832}"/>
                </c:ext>
              </c:extLst>
            </c:dLbl>
            <c:dLbl>
              <c:idx val="1"/>
              <c:layout>
                <c:manualLayout>
                  <c:x val="-2.9722681191623839E-2"/>
                  <c:y val="5.0198673082531266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D-4411-ACBF-0A43B9DA3832}"/>
                </c:ext>
              </c:extLst>
            </c:dLbl>
            <c:dLbl>
              <c:idx val="2"/>
              <c:layout>
                <c:manualLayout>
                  <c:x val="-2.1794120886842835E-2"/>
                  <c:y val="4.9063867016622922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7D-4411-ACBF-0A43B9DA3832}"/>
                </c:ext>
              </c:extLst>
            </c:dLbl>
            <c:dLbl>
              <c:idx val="3"/>
              <c:layout>
                <c:manualLayout>
                  <c:x val="-2.7216974144512761E-2"/>
                  <c:y val="8.198673082531354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7D-4411-ACBF-0A43B9DA3832}"/>
                </c:ext>
              </c:extLst>
            </c:dLbl>
            <c:dLbl>
              <c:idx val="4"/>
              <c:layout>
                <c:manualLayout>
                  <c:x val="-3.0328900638505501E-2"/>
                  <c:y val="5.267169728783893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7D-4411-ACBF-0A43B9DA3832}"/>
                </c:ext>
              </c:extLst>
            </c:dLbl>
            <c:dLbl>
              <c:idx val="5"/>
              <c:layout>
                <c:manualLayout>
                  <c:x val="-4.2955284597864157E-2"/>
                  <c:y val="5.1706036745406823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7D-4411-ACBF-0A43B9DA3832}"/>
                </c:ext>
              </c:extLst>
            </c:dLbl>
            <c:dLbl>
              <c:idx val="6"/>
              <c:layout>
                <c:manualLayout>
                  <c:x val="-3.7678918827129593E-2"/>
                  <c:y val="3.471556697124089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D-4411-ACBF-0A43B9DA3832}"/>
                </c:ext>
              </c:extLst>
            </c:dLbl>
            <c:dLbl>
              <c:idx val="7"/>
              <c:layout>
                <c:manualLayout>
                  <c:x val="-2.8943560057887119E-2"/>
                  <c:y val="6.0185185185185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7D-4411-ACBF-0A43B9DA3832}"/>
                </c:ext>
              </c:extLst>
            </c:dLbl>
            <c:dLbl>
              <c:idx val="8"/>
              <c:layout>
                <c:manualLayout>
                  <c:x val="-1.6877637130801825E-2"/>
                  <c:y val="5.70409982174688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68-4CAF-B0DF-6A88CD3E349B}"/>
                </c:ext>
              </c:extLst>
            </c:dLbl>
            <c:numFmt formatCode="#,##0" sourceLinked="0"/>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2012/13</c:v>
                </c:pt>
                <c:pt idx="1">
                  <c:v>2013/14</c:v>
                </c:pt>
                <c:pt idx="2">
                  <c:v>2014/15 </c:v>
                </c:pt>
                <c:pt idx="3">
                  <c:v>2015/16 </c:v>
                </c:pt>
                <c:pt idx="4">
                  <c:v>2016/17 </c:v>
                </c:pt>
                <c:pt idx="5">
                  <c:v>2017/18 </c:v>
                </c:pt>
                <c:pt idx="6">
                  <c:v>2018/19 </c:v>
                </c:pt>
                <c:pt idx="7">
                  <c:v>2019/20 estimado</c:v>
                </c:pt>
                <c:pt idx="8">
                  <c:v>2020/21 proyectado</c:v>
                </c:pt>
              </c:strCache>
            </c:strRef>
          </c:cat>
          <c:val>
            <c:numRef>
              <c:f>'45'!$E$6:$E$14</c:f>
              <c:numCache>
                <c:formatCode>0</c:formatCode>
                <c:ptCount val="9"/>
                <c:pt idx="0">
                  <c:v>468.72</c:v>
                </c:pt>
                <c:pt idx="1">
                  <c:v>481.56</c:v>
                </c:pt>
                <c:pt idx="2">
                  <c:v>478.09</c:v>
                </c:pt>
                <c:pt idx="3">
                  <c:v>468.09</c:v>
                </c:pt>
                <c:pt idx="4">
                  <c:v>483.69</c:v>
                </c:pt>
                <c:pt idx="5">
                  <c:v>482.28</c:v>
                </c:pt>
                <c:pt idx="6">
                  <c:v>484.67</c:v>
                </c:pt>
                <c:pt idx="7">
                  <c:v>495.79</c:v>
                </c:pt>
                <c:pt idx="8">
                  <c:v>504.21</c:v>
                </c:pt>
              </c:numCache>
            </c:numRef>
          </c:val>
          <c:smooth val="0"/>
          <c:extLst>
            <c:ext xmlns:c16="http://schemas.microsoft.com/office/drawing/2014/chart" uri="{C3380CC4-5D6E-409C-BE32-E72D297353CC}">
              <c16:uniqueId val="{00000011-BF7D-4411-ACBF-0A43B9DA3832}"/>
            </c:ext>
          </c:extLst>
        </c:ser>
        <c:dLbls>
          <c:showLegendKey val="0"/>
          <c:showVal val="0"/>
          <c:showCatName val="0"/>
          <c:showSerName val="0"/>
          <c:showPercent val="0"/>
          <c:showBubbleSize val="0"/>
        </c:dLbls>
        <c:marker val="1"/>
        <c:smooth val="0"/>
        <c:axId val="947390976"/>
        <c:axId val="943840576"/>
      </c:lineChart>
      <c:lineChart>
        <c:grouping val="stacked"/>
        <c:varyColors val="0"/>
        <c:ser>
          <c:idx val="2"/>
          <c:order val="2"/>
          <c:tx>
            <c:strRef>
              <c:f>'45'!$G$5</c:f>
              <c:strCache>
                <c:ptCount val="1"/>
                <c:pt idx="0">
                  <c:v>Relación stock final/consumo</c:v>
                </c:pt>
              </c:strCache>
            </c:strRef>
          </c:tx>
          <c:marker>
            <c:symbol val="none"/>
          </c:marker>
          <c:cat>
            <c:strRef>
              <c:f>'45'!$B$6:$B$14</c:f>
              <c:strCache>
                <c:ptCount val="9"/>
                <c:pt idx="0">
                  <c:v>2012/13</c:v>
                </c:pt>
                <c:pt idx="1">
                  <c:v>2013/14</c:v>
                </c:pt>
                <c:pt idx="2">
                  <c:v>2014/15 </c:v>
                </c:pt>
                <c:pt idx="3">
                  <c:v>2015/16 </c:v>
                </c:pt>
                <c:pt idx="4">
                  <c:v>2016/17 </c:v>
                </c:pt>
                <c:pt idx="5">
                  <c:v>2017/18 </c:v>
                </c:pt>
                <c:pt idx="6">
                  <c:v>2018/19 </c:v>
                </c:pt>
                <c:pt idx="7">
                  <c:v>2019/20 estimado</c:v>
                </c:pt>
                <c:pt idx="8">
                  <c:v>2020/21 proyectado</c:v>
                </c:pt>
              </c:strCache>
            </c:strRef>
          </c:cat>
          <c:val>
            <c:numRef>
              <c:f>'45'!$G$6:$G$14</c:f>
              <c:numCache>
                <c:formatCode>0%</c:formatCode>
                <c:ptCount val="9"/>
                <c:pt idx="0">
                  <c:v>0.23470302099334356</c:v>
                </c:pt>
                <c:pt idx="1">
                  <c:v>0.22319129495805301</c:v>
                </c:pt>
                <c:pt idx="2">
                  <c:v>0.23922274048819261</c:v>
                </c:pt>
                <c:pt idx="3">
                  <c:v>0.28357794441239936</c:v>
                </c:pt>
                <c:pt idx="4">
                  <c:v>0.30988856498997291</c:v>
                </c:pt>
                <c:pt idx="5">
                  <c:v>0.33700340051422412</c:v>
                </c:pt>
                <c:pt idx="6">
                  <c:v>0.36501124476447888</c:v>
                </c:pt>
                <c:pt idx="7">
                  <c:v>0.35958772867544725</c:v>
                </c:pt>
                <c:pt idx="8">
                  <c:v>0.3532258384403324</c:v>
                </c:pt>
              </c:numCache>
            </c:numRef>
          </c:val>
          <c:smooth val="0"/>
          <c:extLst>
            <c:ext xmlns:c16="http://schemas.microsoft.com/office/drawing/2014/chart" uri="{C3380CC4-5D6E-409C-BE32-E72D297353CC}">
              <c16:uniqueId val="{00000012-BF7D-4411-ACBF-0A43B9DA3832}"/>
            </c:ext>
          </c:extLst>
        </c:ser>
        <c:dLbls>
          <c:showLegendKey val="0"/>
          <c:showVal val="0"/>
          <c:showCatName val="0"/>
          <c:showSerName val="0"/>
          <c:showPercent val="0"/>
          <c:showBubbleSize val="0"/>
        </c:dLbls>
        <c:marker val="1"/>
        <c:smooth val="0"/>
        <c:axId val="946896896"/>
        <c:axId val="947331072"/>
      </c:lineChart>
      <c:dateAx>
        <c:axId val="947390976"/>
        <c:scaling>
          <c:orientation val="minMax"/>
        </c:scaling>
        <c:delete val="0"/>
        <c:axPos val="b"/>
        <c:numFmt formatCode="General" sourceLinked="0"/>
        <c:majorTickMark val="none"/>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43840576"/>
        <c:crossesAt val="430"/>
        <c:auto val="0"/>
        <c:lblOffset val="100"/>
        <c:baseTimeUnit val="days"/>
        <c:majorUnit val="1"/>
      </c:dateAx>
      <c:valAx>
        <c:axId val="943840576"/>
        <c:scaling>
          <c:orientation val="minMax"/>
          <c:max val="510"/>
          <c:min val="430"/>
        </c:scaling>
        <c:delete val="0"/>
        <c:axPos val="l"/>
        <c:title>
          <c:tx>
            <c:rich>
              <a:bodyPr/>
              <a:lstStyle/>
              <a:p>
                <a:pPr>
                  <a:defRPr/>
                </a:pPr>
                <a:r>
                  <a:rPr lang="en-US"/>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390976"/>
        <c:crosses val="autoZero"/>
        <c:crossBetween val="between"/>
        <c:minorUnit val="2"/>
      </c:valAx>
      <c:dateAx>
        <c:axId val="946896896"/>
        <c:scaling>
          <c:orientation val="minMax"/>
        </c:scaling>
        <c:delete val="1"/>
        <c:axPos val="b"/>
        <c:numFmt formatCode="General" sourceLinked="1"/>
        <c:majorTickMark val="out"/>
        <c:minorTickMark val="none"/>
        <c:tickLblPos val="nextTo"/>
        <c:crossAx val="947331072"/>
        <c:crosses val="autoZero"/>
        <c:auto val="0"/>
        <c:lblOffset val="100"/>
        <c:baseTimeUnit val="days"/>
      </c:dateAx>
      <c:valAx>
        <c:axId val="947331072"/>
        <c:scaling>
          <c:orientation val="minMax"/>
          <c:max val="0.4"/>
          <c:min val="0.2"/>
        </c:scaling>
        <c:delete val="0"/>
        <c:axPos val="r"/>
        <c:title>
          <c:tx>
            <c:rich>
              <a:bodyPr/>
              <a:lstStyle/>
              <a:p>
                <a:pPr>
                  <a:defRPr/>
                </a:pPr>
                <a:r>
                  <a:rPr lang="en-US"/>
                  <a:t>existencias finales/consumo</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46896896"/>
        <c:crosses val="max"/>
        <c:crossBetween val="between"/>
      </c:valAx>
    </c:plotArea>
    <c:legend>
      <c:legendPos val="r"/>
      <c:layout>
        <c:manualLayout>
          <c:xMode val="edge"/>
          <c:yMode val="edge"/>
          <c:x val="0.58370311306023459"/>
          <c:y val="0.52309514786587508"/>
          <c:w val="0.25370913024057651"/>
          <c:h val="0.20464356393953431"/>
        </c:manualLayout>
      </c:layout>
      <c:overlay val="0"/>
      <c:spPr>
        <a:ln>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overlay val="0"/>
      <c:spPr>
        <a:noFill/>
        <a:ln w="25400">
          <a:noFill/>
        </a:ln>
      </c:spPr>
    </c:title>
    <c:autoTitleDeleted val="0"/>
    <c:plotArea>
      <c:layout>
        <c:manualLayout>
          <c:layoutTarget val="inner"/>
          <c:xMode val="edge"/>
          <c:yMode val="edge"/>
          <c:x val="9.8630456581055223E-2"/>
          <c:y val="0.1504811898512686"/>
          <c:w val="0.78784325475297334"/>
          <c:h val="0.59508334545253083"/>
        </c:manualLayout>
      </c:layout>
      <c:barChart>
        <c:barDir val="col"/>
        <c:grouping val="clustered"/>
        <c:varyColors val="0"/>
        <c:ser>
          <c:idx val="1"/>
          <c:order val="0"/>
          <c:tx>
            <c:strRef>
              <c:f>'47'!$D$5</c:f>
              <c:strCache>
                <c:ptCount val="1"/>
                <c:pt idx="0">
                  <c:v> Producción (miles de toneladas) </c:v>
                </c:pt>
              </c:strCache>
            </c:strRef>
          </c:tx>
          <c:spPr>
            <a:solidFill>
              <a:srgbClr val="C0504D"/>
            </a:solidFill>
            <a:ln w="25400">
              <a:noFill/>
            </a:ln>
          </c:spPr>
          <c:invertIfNegative val="0"/>
          <c:cat>
            <c:strRef>
              <c:f>'47'!$B$6:$B$17</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'47'!$D$6:$D$18</c:f>
              <c:numCache>
                <c:formatCode>_(* #,##0.0_);_(* \(#,##0.0\);_(* "-"_);_(@_)</c:formatCode>
                <c:ptCount val="13"/>
                <c:pt idx="0">
                  <c:v>127.3112</c:v>
                </c:pt>
                <c:pt idx="1">
                  <c:v>94.672499999999999</c:v>
                </c:pt>
                <c:pt idx="2">
                  <c:v>130.375</c:v>
                </c:pt>
                <c:pt idx="3">
                  <c:v>149.78790000000001</c:v>
                </c:pt>
                <c:pt idx="4">
                  <c:v>130.3073</c:v>
                </c:pt>
                <c:pt idx="5">
                  <c:v>134.88432</c:v>
                </c:pt>
                <c:pt idx="6">
                  <c:v>163.6266</c:v>
                </c:pt>
                <c:pt idx="7">
                  <c:v>174.083</c:v>
                </c:pt>
                <c:pt idx="8">
                  <c:v>131.27499</c:v>
                </c:pt>
                <c:pt idx="9">
                  <c:v>192.80799999999999</c:v>
                </c:pt>
                <c:pt idx="10">
                  <c:v>174.8972</c:v>
                </c:pt>
                <c:pt idx="11">
                  <c:v>169.71341999999999</c:v>
                </c:pt>
              </c:numCache>
            </c:numRef>
          </c:val>
          <c:extLst>
            <c:ext xmlns:c16="http://schemas.microsoft.com/office/drawing/2014/chart" uri="{C3380CC4-5D6E-409C-BE32-E72D297353CC}">
              <c16:uniqueId val="{00000000-E5CE-4FEB-9F86-B06CFE6FA5D1}"/>
            </c:ext>
          </c:extLst>
        </c:ser>
        <c:dLbls>
          <c:showLegendKey val="0"/>
          <c:showVal val="0"/>
          <c:showCatName val="0"/>
          <c:showSerName val="0"/>
          <c:showPercent val="0"/>
          <c:showBubbleSize val="0"/>
        </c:dLbls>
        <c:gapWidth val="150"/>
        <c:axId val="947418112"/>
        <c:axId val="947333376"/>
      </c:barChart>
      <c:lineChart>
        <c:grouping val="standard"/>
        <c:varyColors val="0"/>
        <c:ser>
          <c:idx val="0"/>
          <c:order val="1"/>
          <c:tx>
            <c:strRef>
              <c:f>'47'!$C$5</c:f>
              <c:strCache>
                <c:ptCount val="1"/>
                <c:pt idx="0">
                  <c:v> Superficie (miles de hectáreas) </c:v>
                </c:pt>
              </c:strCache>
            </c:strRef>
          </c:tx>
          <c:spPr>
            <a:ln w="25400">
              <a:solidFill>
                <a:srgbClr val="4F81BD"/>
              </a:solidFill>
              <a:prstDash val="solid"/>
            </a:ln>
          </c:spPr>
          <c:marker>
            <c:symbol val="none"/>
          </c:marker>
          <c:cat>
            <c:strRef>
              <c:f>'47'!$B$6:$B$18</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'47'!$C$6:$C$18</c:f>
              <c:numCache>
                <c:formatCode>_(* #,##0.0_);_(* \(#,##0.0\);_(* "-"_);_(@_)</c:formatCode>
                <c:ptCount val="13"/>
                <c:pt idx="0">
                  <c:v>23.68</c:v>
                </c:pt>
                <c:pt idx="1">
                  <c:v>24.527000000000001</c:v>
                </c:pt>
                <c:pt idx="2">
                  <c:v>25.120999999999999</c:v>
                </c:pt>
                <c:pt idx="3">
                  <c:v>23.991</c:v>
                </c:pt>
                <c:pt idx="4">
                  <c:v>21</c:v>
                </c:pt>
                <c:pt idx="5">
                  <c:v>22.398</c:v>
                </c:pt>
                <c:pt idx="6">
                  <c:v>23.713999999999999</c:v>
                </c:pt>
                <c:pt idx="7">
                  <c:v>26.54</c:v>
                </c:pt>
                <c:pt idx="8">
                  <c:v>20.937000000000001</c:v>
                </c:pt>
                <c:pt idx="9">
                  <c:v>29.521999999999998</c:v>
                </c:pt>
                <c:pt idx="10">
                  <c:v>26.242000000000001</c:v>
                </c:pt>
                <c:pt idx="11">
                  <c:v>26.393999999999998</c:v>
                </c:pt>
                <c:pt idx="12">
                  <c:v>27.706</c:v>
                </c:pt>
              </c:numCache>
            </c:numRef>
          </c:val>
          <c:smooth val="0"/>
          <c:extLst>
            <c:ext xmlns:c16="http://schemas.microsoft.com/office/drawing/2014/chart" uri="{C3380CC4-5D6E-409C-BE32-E72D297353CC}">
              <c16:uniqueId val="{00000001-E5CE-4FEB-9F86-B06CFE6FA5D1}"/>
            </c:ext>
          </c:extLst>
        </c:ser>
        <c:ser>
          <c:idx val="2"/>
          <c:order val="2"/>
          <c:tx>
            <c:strRef>
              <c:f>'47'!$E$5</c:f>
              <c:strCache>
                <c:ptCount val="1"/>
                <c:pt idx="0">
                  <c:v> Rendimiento (qqm/ha) </c:v>
                </c:pt>
              </c:strCache>
            </c:strRef>
          </c:tx>
          <c:marker>
            <c:symbol val="none"/>
          </c:marker>
          <c:cat>
            <c:strRef>
              <c:f>'47'!$B$6:$B$18</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'47'!$E$6:$E$18</c:f>
              <c:numCache>
                <c:formatCode>_(* #,##0.0_);_(* \(#,##0.0\);_(* "-"_);_(@_)</c:formatCode>
                <c:ptCount val="13"/>
                <c:pt idx="0">
                  <c:v>53.763175675675676</c:v>
                </c:pt>
                <c:pt idx="1">
                  <c:v>38.599298732009622</c:v>
                </c:pt>
                <c:pt idx="2">
                  <c:v>51.898809760757928</c:v>
                </c:pt>
                <c:pt idx="3">
                  <c:v>62.435038139302243</c:v>
                </c:pt>
                <c:pt idx="4">
                  <c:v>62.051095238095243</c:v>
                </c:pt>
                <c:pt idx="5">
                  <c:v>60.221591213501206</c:v>
                </c:pt>
                <c:pt idx="6">
                  <c:v>69</c:v>
                </c:pt>
                <c:pt idx="7">
                  <c:v>65.592690278824421</c:v>
                </c:pt>
                <c:pt idx="8">
                  <c:v>61.1</c:v>
                </c:pt>
                <c:pt idx="9">
                  <c:v>65.309938351060225</c:v>
                </c:pt>
                <c:pt idx="10">
                  <c:v>66.647816477402642</c:v>
                </c:pt>
                <c:pt idx="11">
                  <c:v>64.3</c:v>
                </c:pt>
              </c:numCache>
            </c:numRef>
          </c:val>
          <c:smooth val="0"/>
          <c:extLst>
            <c:ext xmlns:c16="http://schemas.microsoft.com/office/drawing/2014/chart" uri="{C3380CC4-5D6E-409C-BE32-E72D297353CC}">
              <c16:uniqueId val="{00000002-E5CE-4FEB-9F86-B06CFE6FA5D1}"/>
            </c:ext>
          </c:extLst>
        </c:ser>
        <c:dLbls>
          <c:showLegendKey val="0"/>
          <c:showVal val="0"/>
          <c:showCatName val="0"/>
          <c:showSerName val="0"/>
          <c:showPercent val="0"/>
          <c:showBubbleSize val="0"/>
        </c:dLbls>
        <c:marker val="1"/>
        <c:smooth val="0"/>
        <c:axId val="947420160"/>
        <c:axId val="947333952"/>
      </c:lineChart>
      <c:catAx>
        <c:axId val="94741811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47333376"/>
        <c:crosses val="autoZero"/>
        <c:auto val="1"/>
        <c:lblAlgn val="ctr"/>
        <c:lblOffset val="100"/>
        <c:tickLblSkip val="1"/>
        <c:noMultiLvlLbl val="0"/>
      </c:catAx>
      <c:valAx>
        <c:axId val="94733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overlay val="0"/>
          <c:spPr>
            <a:solidFill>
              <a:schemeClr val="bg1"/>
            </a:solidFill>
            <a:ln w="25400">
              <a:noFill/>
            </a:ln>
          </c:spPr>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418112"/>
        <c:crosses val="autoZero"/>
        <c:crossBetween val="between"/>
      </c:valAx>
      <c:catAx>
        <c:axId val="947420160"/>
        <c:scaling>
          <c:orientation val="minMax"/>
        </c:scaling>
        <c:delete val="1"/>
        <c:axPos val="b"/>
        <c:numFmt formatCode="General" sourceLinked="1"/>
        <c:majorTickMark val="out"/>
        <c:minorTickMark val="none"/>
        <c:tickLblPos val="nextTo"/>
        <c:crossAx val="947333952"/>
        <c:crosses val="autoZero"/>
        <c:auto val="1"/>
        <c:lblAlgn val="ctr"/>
        <c:lblOffset val="100"/>
        <c:noMultiLvlLbl val="0"/>
      </c:catAx>
      <c:valAx>
        <c:axId val="947333952"/>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7420160"/>
        <c:crosses val="max"/>
        <c:crossBetween val="between"/>
      </c:valAx>
      <c:spPr>
        <a:noFill/>
        <a:ln w="25400">
          <a:noFill/>
        </a:ln>
      </c:spPr>
    </c:plotArea>
    <c:legend>
      <c:legendPos val="r"/>
      <c:layout>
        <c:manualLayout>
          <c:xMode val="edge"/>
          <c:yMode val="edge"/>
          <c:x val="2.8553654743390357E-2"/>
          <c:y val="0.85113553417959953"/>
          <c:w val="0.94448937273198552"/>
          <c:h val="8.2249323056253862E-2"/>
        </c:manualLayout>
      </c:layout>
      <c:overlay val="0"/>
      <c:txPr>
        <a:bodyPr/>
        <a:lstStyle/>
        <a:p>
          <a:pPr>
            <a:defRPr sz="900"/>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2008 - 2020</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24687718000008"/>
          <c:y val="3.081463254593176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'50'!$C$6:$C$7</c:f>
              <c:strCache>
                <c:ptCount val="2"/>
                <c:pt idx="0">
                  <c:v>Producción (rdto. ind. 50 -56%)</c:v>
                </c:pt>
              </c:strCache>
            </c:strRef>
          </c:tx>
          <c:invertIfNegative val="0"/>
          <c:cat>
            <c:numRef>
              <c:f>'50'!$B$11:$B$20</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'50'!$C$11:$C$20</c:f>
              <c:numCache>
                <c:formatCode>#,##0_);\(#,##0\)</c:formatCode>
                <c:ptCount val="10"/>
                <c:pt idx="0">
                  <c:v>70402.445999999996</c:v>
                </c:pt>
                <c:pt idx="1">
                  <c:v>80885.466</c:v>
                </c:pt>
                <c:pt idx="2">
                  <c:v>70365.941999999995</c:v>
                </c:pt>
                <c:pt idx="3">
                  <c:v>72837.521999999997</c:v>
                </c:pt>
                <c:pt idx="4">
                  <c:v>88322.4</c:v>
                </c:pt>
                <c:pt idx="5">
                  <c:v>93964</c:v>
                </c:pt>
                <c:pt idx="6">
                  <c:v>71604.954400000017</c:v>
                </c:pt>
                <c:pt idx="7">
                  <c:v>107972.48000000001</c:v>
                </c:pt>
                <c:pt idx="8">
                  <c:v>97942.432000000015</c:v>
                </c:pt>
                <c:pt idx="9">
                  <c:v>95030.040000000008</c:v>
                </c:pt>
              </c:numCache>
            </c:numRef>
          </c:val>
          <c:extLst>
            <c:ext xmlns:c16="http://schemas.microsoft.com/office/drawing/2014/chart" uri="{C3380CC4-5D6E-409C-BE32-E72D297353CC}">
              <c16:uniqueId val="{00000000-EDFD-4C3D-9BF5-B050113B6FDB}"/>
            </c:ext>
          </c:extLst>
        </c:ser>
        <c:ser>
          <c:idx val="2"/>
          <c:order val="1"/>
          <c:tx>
            <c:strRef>
              <c:f>'50'!$D$6:$D$7</c:f>
              <c:strCache>
                <c:ptCount val="2"/>
                <c:pt idx="0">
                  <c:v>Importación total (elaborado)</c:v>
                </c:pt>
              </c:strCache>
            </c:strRef>
          </c:tx>
          <c:invertIfNegative val="0"/>
          <c:cat>
            <c:numRef>
              <c:f>'50'!$B$11:$B$20</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'50'!$D$11:$D$20</c:f>
              <c:numCache>
                <c:formatCode>#,##0_);\(#,##0\)</c:formatCode>
                <c:ptCount val="10"/>
                <c:pt idx="0">
                  <c:v>83594.012600000002</c:v>
                </c:pt>
                <c:pt idx="1">
                  <c:v>93846.020999999993</c:v>
                </c:pt>
                <c:pt idx="2">
                  <c:v>90685.751000000004</c:v>
                </c:pt>
                <c:pt idx="3">
                  <c:v>90177</c:v>
                </c:pt>
                <c:pt idx="4">
                  <c:v>118644</c:v>
                </c:pt>
                <c:pt idx="5">
                  <c:v>103903.446</c:v>
                </c:pt>
                <c:pt idx="6">
                  <c:v>133366.25400000002</c:v>
                </c:pt>
                <c:pt idx="7">
                  <c:v>126281.10111</c:v>
                </c:pt>
                <c:pt idx="8">
                  <c:v>126281.10111</c:v>
                </c:pt>
                <c:pt idx="9">
                  <c:v>167355.36387</c:v>
                </c:pt>
              </c:numCache>
            </c:numRef>
          </c:val>
          <c:extLst>
            <c:ext xmlns:c16="http://schemas.microsoft.com/office/drawing/2014/chart" uri="{C3380CC4-5D6E-409C-BE32-E72D297353CC}">
              <c16:uniqueId val="{00000001-EDFD-4C3D-9BF5-B050113B6FDB}"/>
            </c:ext>
          </c:extLst>
        </c:ser>
        <c:dLbls>
          <c:showLegendKey val="0"/>
          <c:showVal val="0"/>
          <c:showCatName val="0"/>
          <c:showSerName val="0"/>
          <c:showPercent val="0"/>
          <c:showBubbleSize val="0"/>
        </c:dLbls>
        <c:gapWidth val="150"/>
        <c:overlap val="100"/>
        <c:axId val="948487680"/>
        <c:axId val="947336256"/>
      </c:barChart>
      <c:lineChart>
        <c:grouping val="standard"/>
        <c:varyColors val="0"/>
        <c:ser>
          <c:idx val="5"/>
          <c:order val="2"/>
          <c:tx>
            <c:strRef>
              <c:f>'50'!$F$6:$F$7</c:f>
              <c:strCache>
                <c:ptCount val="2"/>
                <c:pt idx="0">
                  <c:v>Disponibilidad aparente</c:v>
                </c:pt>
              </c:strCache>
            </c:strRef>
          </c:tx>
          <c:marker>
            <c:symbol val="none"/>
          </c:marker>
          <c:cat>
            <c:numRef>
              <c:f>'50'!$B$11:$B$20</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'50'!$F$11:$F$20</c:f>
              <c:numCache>
                <c:formatCode>#,##0_);\(#,##0\)</c:formatCode>
                <c:ptCount val="10"/>
                <c:pt idx="0">
                  <c:v>153650.35860000001</c:v>
                </c:pt>
                <c:pt idx="1">
                  <c:v>174669.18700000001</c:v>
                </c:pt>
                <c:pt idx="2">
                  <c:v>161049.693</c:v>
                </c:pt>
                <c:pt idx="3">
                  <c:v>155797.42199999999</c:v>
                </c:pt>
                <c:pt idx="4">
                  <c:v>203947.4</c:v>
                </c:pt>
                <c:pt idx="5">
                  <c:v>196648.734</c:v>
                </c:pt>
                <c:pt idx="6">
                  <c:v>203488.20840000003</c:v>
                </c:pt>
                <c:pt idx="7">
                  <c:v>229867.99411000003</c:v>
                </c:pt>
                <c:pt idx="8">
                  <c:v>221031.53311000002</c:v>
                </c:pt>
                <c:pt idx="9">
                  <c:v>262223.40387000004</c:v>
                </c:pt>
              </c:numCache>
            </c:numRef>
          </c:val>
          <c:smooth val="0"/>
          <c:extLst>
            <c:ext xmlns:c16="http://schemas.microsoft.com/office/drawing/2014/chart" uri="{C3380CC4-5D6E-409C-BE32-E72D297353CC}">
              <c16:uniqueId val="{00000002-EDFD-4C3D-9BF5-B050113B6FDB}"/>
            </c:ext>
          </c:extLst>
        </c:ser>
        <c:dLbls>
          <c:showLegendKey val="0"/>
          <c:showVal val="0"/>
          <c:showCatName val="0"/>
          <c:showSerName val="0"/>
          <c:showPercent val="0"/>
          <c:showBubbleSize val="0"/>
        </c:dLbls>
        <c:marker val="1"/>
        <c:smooth val="0"/>
        <c:axId val="948487680"/>
        <c:axId val="947336256"/>
      </c:lineChart>
      <c:catAx>
        <c:axId val="948487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336256"/>
        <c:crosses val="autoZero"/>
        <c:auto val="1"/>
        <c:lblAlgn val="ctr"/>
        <c:lblOffset val="100"/>
        <c:tickLblSkip val="1"/>
        <c:tickMarkSkip val="1"/>
        <c:noMultiLvlLbl val="0"/>
      </c:catAx>
      <c:valAx>
        <c:axId val="94733625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333329479189E-2"/>
              <c:y val="0.33010761154855645"/>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87680"/>
        <c:crosses val="autoZero"/>
        <c:crossBetween val="between"/>
        <c:dispUnits>
          <c:builtInUnit val="thousands"/>
        </c:dispUnits>
      </c:valAx>
      <c:spPr>
        <a:noFill/>
        <a:ln w="25400">
          <a:noFill/>
        </a:ln>
      </c:spPr>
    </c:plotArea>
    <c:legend>
      <c:legendPos val="b"/>
      <c:layout>
        <c:manualLayout>
          <c:xMode val="edge"/>
          <c:yMode val="edge"/>
          <c:x val="5.4228111353922172E-2"/>
          <c:y val="0.82502788713910757"/>
          <c:w val="0.86765039832575996"/>
          <c:h val="6.56272965879265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2017 - 2021</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0979847553302413"/>
          <c:y val="4.6124329567499713E-2"/>
        </c:manualLayout>
      </c:layout>
      <c:overlay val="0"/>
      <c:spPr>
        <a:noFill/>
        <a:ln w="25400">
          <a:noFill/>
        </a:ln>
      </c:spPr>
    </c:title>
    <c:autoTitleDeleted val="0"/>
    <c:plotArea>
      <c:layout>
        <c:manualLayout>
          <c:layoutTarget val="inner"/>
          <c:xMode val="edge"/>
          <c:yMode val="edge"/>
          <c:x val="0.11020667192720311"/>
          <c:y val="0.20166695195709228"/>
          <c:w val="0.87082007960925412"/>
          <c:h val="0.5460182015291567"/>
        </c:manualLayout>
      </c:layout>
      <c:barChart>
        <c:barDir val="col"/>
        <c:grouping val="clustered"/>
        <c:varyColors val="0"/>
        <c:ser>
          <c:idx val="2"/>
          <c:order val="0"/>
          <c:tx>
            <c:strRef>
              <c:f>'51'!$C$5</c:f>
              <c:strCache>
                <c:ptCount val="1"/>
                <c:pt idx="0">
                  <c:v>2017</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'51'!$C$6:$C$17</c:f>
              <c:numCache>
                <c:formatCode>#,##0</c:formatCode>
                <c:ptCount val="12"/>
                <c:pt idx="0">
                  <c:v>9235.1319999999996</c:v>
                </c:pt>
                <c:pt idx="1">
                  <c:v>11195.016</c:v>
                </c:pt>
                <c:pt idx="2">
                  <c:v>10120.942999999999</c:v>
                </c:pt>
                <c:pt idx="3">
                  <c:v>8924.0339999999997</c:v>
                </c:pt>
                <c:pt idx="4">
                  <c:v>13123.982</c:v>
                </c:pt>
                <c:pt idx="5">
                  <c:v>12962.114</c:v>
                </c:pt>
                <c:pt idx="6">
                  <c:v>12560.826999999999</c:v>
                </c:pt>
                <c:pt idx="7">
                  <c:v>14281.903</c:v>
                </c:pt>
                <c:pt idx="8">
                  <c:v>9888.2260000000006</c:v>
                </c:pt>
                <c:pt idx="9">
                  <c:v>8391.1949999999997</c:v>
                </c:pt>
                <c:pt idx="10">
                  <c:v>13242.468999999999</c:v>
                </c:pt>
                <c:pt idx="11">
                  <c:v>7286</c:v>
                </c:pt>
              </c:numCache>
            </c:numRef>
          </c:val>
          <c:extLst>
            <c:ext xmlns:c16="http://schemas.microsoft.com/office/drawing/2014/chart" uri="{C3380CC4-5D6E-409C-BE32-E72D297353CC}">
              <c16:uniqueId val="{00000000-A453-4D06-A852-C7D20D31BD6A}"/>
            </c:ext>
          </c:extLst>
        </c:ser>
        <c:ser>
          <c:idx val="3"/>
          <c:order val="1"/>
          <c:tx>
            <c:strRef>
              <c:f>'51'!$D$5</c:f>
              <c:strCache>
                <c:ptCount val="1"/>
                <c:pt idx="0">
                  <c:v>2018</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'51'!$D$6:$D$17</c:f>
              <c:numCache>
                <c:formatCode>#,##0</c:formatCode>
                <c:ptCount val="12"/>
                <c:pt idx="0">
                  <c:v>9627.125</c:v>
                </c:pt>
                <c:pt idx="1">
                  <c:v>9983.5290000000005</c:v>
                </c:pt>
                <c:pt idx="2">
                  <c:v>13439</c:v>
                </c:pt>
                <c:pt idx="3">
                  <c:v>13435</c:v>
                </c:pt>
                <c:pt idx="4">
                  <c:v>15360</c:v>
                </c:pt>
                <c:pt idx="5">
                  <c:v>11595.6</c:v>
                </c:pt>
                <c:pt idx="6">
                  <c:v>10589</c:v>
                </c:pt>
                <c:pt idx="7">
                  <c:v>12381</c:v>
                </c:pt>
                <c:pt idx="8">
                  <c:v>6745</c:v>
                </c:pt>
                <c:pt idx="9">
                  <c:v>11079</c:v>
                </c:pt>
                <c:pt idx="10">
                  <c:v>10817</c:v>
                </c:pt>
                <c:pt idx="11">
                  <c:v>8315</c:v>
                </c:pt>
              </c:numCache>
            </c:numRef>
          </c:val>
          <c:extLst>
            <c:ext xmlns:c16="http://schemas.microsoft.com/office/drawing/2014/chart" uri="{C3380CC4-5D6E-409C-BE32-E72D297353CC}">
              <c16:uniqueId val="{00000001-A453-4D06-A852-C7D20D31BD6A}"/>
            </c:ext>
          </c:extLst>
        </c:ser>
        <c:ser>
          <c:idx val="4"/>
          <c:order val="2"/>
          <c:tx>
            <c:strRef>
              <c:f>'51'!$E$5</c:f>
              <c:strCache>
                <c:ptCount val="1"/>
                <c:pt idx="0">
                  <c:v>2019</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'51'!$E$6:$E$17</c:f>
              <c:numCache>
                <c:formatCode>#,##0</c:formatCode>
                <c:ptCount val="12"/>
                <c:pt idx="0">
                  <c:v>9764.720800000001</c:v>
                </c:pt>
                <c:pt idx="1">
                  <c:v>9739</c:v>
                </c:pt>
                <c:pt idx="2">
                  <c:v>9720.3803099999986</c:v>
                </c:pt>
                <c:pt idx="3">
                  <c:v>11090</c:v>
                </c:pt>
                <c:pt idx="4">
                  <c:v>10562</c:v>
                </c:pt>
                <c:pt idx="5">
                  <c:v>10405</c:v>
                </c:pt>
                <c:pt idx="6">
                  <c:v>9905</c:v>
                </c:pt>
                <c:pt idx="7">
                  <c:v>11502</c:v>
                </c:pt>
                <c:pt idx="8">
                  <c:v>11560</c:v>
                </c:pt>
                <c:pt idx="9">
                  <c:v>8853</c:v>
                </c:pt>
                <c:pt idx="10">
                  <c:v>11852</c:v>
                </c:pt>
                <c:pt idx="11">
                  <c:v>11328</c:v>
                </c:pt>
              </c:numCache>
            </c:numRef>
          </c:val>
          <c:extLst>
            <c:ext xmlns:c16="http://schemas.microsoft.com/office/drawing/2014/chart" uri="{C3380CC4-5D6E-409C-BE32-E72D297353CC}">
              <c16:uniqueId val="{00000002-A453-4D06-A852-C7D20D31BD6A}"/>
            </c:ext>
          </c:extLst>
        </c:ser>
        <c:ser>
          <c:idx val="0"/>
          <c:order val="3"/>
          <c:tx>
            <c:strRef>
              <c:f>'51'!$F$5</c:f>
              <c:strCache>
                <c:ptCount val="1"/>
                <c:pt idx="0">
                  <c:v>2020</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'51'!$F$6:$F$17</c:f>
              <c:numCache>
                <c:formatCode>#,##0</c:formatCode>
                <c:ptCount val="12"/>
                <c:pt idx="0">
                  <c:v>8803</c:v>
                </c:pt>
                <c:pt idx="1">
                  <c:v>10115</c:v>
                </c:pt>
                <c:pt idx="2">
                  <c:v>10593.363869999997</c:v>
                </c:pt>
                <c:pt idx="3">
                  <c:v>16660</c:v>
                </c:pt>
                <c:pt idx="4">
                  <c:v>14952</c:v>
                </c:pt>
                <c:pt idx="5">
                  <c:v>15182</c:v>
                </c:pt>
                <c:pt idx="6">
                  <c:v>19199</c:v>
                </c:pt>
                <c:pt idx="7">
                  <c:v>19294</c:v>
                </c:pt>
                <c:pt idx="8">
                  <c:v>21882</c:v>
                </c:pt>
                <c:pt idx="9">
                  <c:v>13942</c:v>
                </c:pt>
                <c:pt idx="10">
                  <c:v>6854</c:v>
                </c:pt>
                <c:pt idx="11">
                  <c:v>9879</c:v>
                </c:pt>
              </c:numCache>
            </c:numRef>
          </c:val>
          <c:extLst>
            <c:ext xmlns:c16="http://schemas.microsoft.com/office/drawing/2014/chart" uri="{C3380CC4-5D6E-409C-BE32-E72D297353CC}">
              <c16:uniqueId val="{00000001-A494-400D-8B28-34807900769C}"/>
            </c:ext>
          </c:extLst>
        </c:ser>
        <c:ser>
          <c:idx val="1"/>
          <c:order val="4"/>
          <c:tx>
            <c:strRef>
              <c:f>'51'!$G$5</c:f>
              <c:strCache>
                <c:ptCount val="1"/>
                <c:pt idx="0">
                  <c:v>2021</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'51'!$G$6:$G$17</c:f>
              <c:numCache>
                <c:formatCode>General</c:formatCode>
                <c:ptCount val="12"/>
                <c:pt idx="0" formatCode="#,##0">
                  <c:v>8285</c:v>
                </c:pt>
              </c:numCache>
            </c:numRef>
          </c:val>
          <c:extLst>
            <c:ext xmlns:c16="http://schemas.microsoft.com/office/drawing/2014/chart" uri="{C3380CC4-5D6E-409C-BE32-E72D297353CC}">
              <c16:uniqueId val="{00000002-A494-400D-8B28-34807900769C}"/>
            </c:ext>
          </c:extLst>
        </c:ser>
        <c:dLbls>
          <c:showLegendKey val="0"/>
          <c:showVal val="0"/>
          <c:showCatName val="0"/>
          <c:showSerName val="0"/>
          <c:showPercent val="0"/>
          <c:showBubbleSize val="0"/>
        </c:dLbls>
        <c:gapWidth val="150"/>
        <c:axId val="948195328"/>
        <c:axId val="947338560"/>
      </c:barChart>
      <c:catAx>
        <c:axId val="9481953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47338560"/>
        <c:crosses val="autoZero"/>
        <c:auto val="1"/>
        <c:lblAlgn val="ctr"/>
        <c:lblOffset val="100"/>
        <c:tickLblSkip val="1"/>
        <c:tickMarkSkip val="1"/>
        <c:noMultiLvlLbl val="0"/>
      </c:catAx>
      <c:valAx>
        <c:axId val="94733856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8.3378276345593804E-4"/>
              <c:y val="0.2515996234166381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195328"/>
        <c:crosses val="autoZero"/>
        <c:crossBetween val="between"/>
      </c:valAx>
      <c:spPr>
        <a:noFill/>
        <a:ln w="25400">
          <a:noFill/>
        </a:ln>
      </c:spPr>
    </c:plotArea>
    <c:legend>
      <c:legendPos val="r"/>
      <c:layout>
        <c:manualLayout>
          <c:xMode val="edge"/>
          <c:yMode val="edge"/>
          <c:x val="0.22093319670657607"/>
          <c:y val="0.78457063790939174"/>
          <c:w val="0.46818538093697193"/>
          <c:h val="0.15383515919205751"/>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trigo panadero</a:t>
            </a:r>
            <a:r>
              <a:rPr lang="es-CL" baseline="0"/>
              <a:t> </a:t>
            </a:r>
            <a:r>
              <a:rPr lang="es-CL"/>
              <a:t>(qqm/ha)</a:t>
            </a:r>
          </a:p>
        </c:rich>
      </c:tx>
      <c:layout>
        <c:manualLayout>
          <c:xMode val="edge"/>
          <c:yMode val="edge"/>
          <c:x val="0.10631882814950704"/>
          <c:y val="3.0172061825605133E-2"/>
        </c:manualLayout>
      </c:layout>
      <c:overlay val="0"/>
      <c:spPr>
        <a:noFill/>
        <a:ln w="25400">
          <a:noFill/>
        </a:ln>
      </c:spPr>
    </c:title>
    <c:autoTitleDeleted val="0"/>
    <c:plotArea>
      <c:layout>
        <c:manualLayout>
          <c:layoutTarget val="inner"/>
          <c:xMode val="edge"/>
          <c:yMode val="edge"/>
          <c:x val="0.1695959880014998"/>
          <c:y val="0.17484678477690288"/>
          <c:w val="0.64760264341957263"/>
          <c:h val="0.52865850102070577"/>
        </c:manualLayout>
      </c:layout>
      <c:barChart>
        <c:barDir val="col"/>
        <c:grouping val="clustered"/>
        <c:varyColors val="0"/>
        <c:ser>
          <c:idx val="1"/>
          <c:order val="0"/>
          <c:tx>
            <c:strRef>
              <c:f>'7'!$D$6</c:f>
              <c:strCache>
                <c:ptCount val="1"/>
                <c:pt idx="0">
                  <c:v> Producción 
(miles de toneladas) </c:v>
                </c:pt>
              </c:strCache>
            </c:strRef>
          </c:tx>
          <c:spPr>
            <a:solidFill>
              <a:srgbClr val="C0504D"/>
            </a:solidFill>
            <a:ln w="25400">
              <a:noFill/>
            </a:ln>
          </c:spPr>
          <c:invertIfNegative val="0"/>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'7'!$D$7:$D$18</c:f>
              <c:numCache>
                <c:formatCode>#,##0</c:formatCode>
                <c:ptCount val="12"/>
                <c:pt idx="3">
                  <c:v>1114.4113</c:v>
                </c:pt>
                <c:pt idx="4">
                  <c:v>1365.1233</c:v>
                </c:pt>
                <c:pt idx="5">
                  <c:v>1236.0917400000001</c:v>
                </c:pt>
                <c:pt idx="6">
                  <c:v>1333.2125000000001</c:v>
                </c:pt>
                <c:pt idx="7">
                  <c:v>1531.0056</c:v>
                </c:pt>
                <c:pt idx="8">
                  <c:v>1221.2691400000001</c:v>
                </c:pt>
                <c:pt idx="9">
                  <c:v>1281.3397</c:v>
                </c:pt>
                <c:pt idx="10">
                  <c:v>1204.8561999999999</c:v>
                </c:pt>
                <c:pt idx="11">
                  <c:v>1086.1401000000001</c:v>
                </c:pt>
              </c:numCache>
            </c:numRef>
          </c:val>
          <c:extLst>
            <c:ext xmlns:c16="http://schemas.microsoft.com/office/drawing/2014/chart" uri="{C3380CC4-5D6E-409C-BE32-E72D297353CC}">
              <c16:uniqueId val="{00000000-D1F3-4711-93D9-7DAF0550AF4E}"/>
            </c:ext>
          </c:extLst>
        </c:ser>
        <c:dLbls>
          <c:showLegendKey val="0"/>
          <c:showVal val="0"/>
          <c:showCatName val="0"/>
          <c:showSerName val="0"/>
          <c:showPercent val="0"/>
          <c:showBubbleSize val="0"/>
        </c:dLbls>
        <c:gapWidth val="150"/>
        <c:axId val="984662016"/>
        <c:axId val="979643776"/>
      </c:barChart>
      <c:lineChart>
        <c:grouping val="standard"/>
        <c:varyColors val="0"/>
        <c:ser>
          <c:idx val="0"/>
          <c:order val="1"/>
          <c:tx>
            <c:strRef>
              <c:f>'7'!$C$6</c:f>
              <c:strCache>
                <c:ptCount val="1"/>
                <c:pt idx="0">
                  <c:v> Superficie 
(miles de hectáreas) </c:v>
                </c:pt>
              </c:strCache>
            </c:strRef>
          </c:tx>
          <c:spPr>
            <a:ln w="25400">
              <a:solidFill>
                <a:srgbClr val="4F81BD"/>
              </a:solidFill>
              <a:prstDash val="solid"/>
            </a:ln>
          </c:spPr>
          <c:marker>
            <c:symbol val="none"/>
          </c:marker>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'7'!$C$7:$C$18</c:f>
              <c:numCache>
                <c:formatCode>#,##0</c:formatCode>
                <c:ptCount val="12"/>
                <c:pt idx="0">
                  <c:v>265.24599999999998</c:v>
                </c:pt>
                <c:pt idx="1">
                  <c:v>246.95099999999999</c:v>
                </c:pt>
                <c:pt idx="2">
                  <c:v>257.06</c:v>
                </c:pt>
                <c:pt idx="3">
                  <c:v>228.58699999999999</c:v>
                </c:pt>
                <c:pt idx="4">
                  <c:v>238.41</c:v>
                </c:pt>
                <c:pt idx="5">
                  <c:v>236.12200000000001</c:v>
                </c:pt>
                <c:pt idx="6">
                  <c:v>241.16</c:v>
                </c:pt>
                <c:pt idx="7">
                  <c:v>257.786</c:v>
                </c:pt>
                <c:pt idx="8">
                  <c:v>205.18899999999999</c:v>
                </c:pt>
                <c:pt idx="9">
                  <c:v>208.23699999999999</c:v>
                </c:pt>
                <c:pt idx="10">
                  <c:v>195.40299999999999</c:v>
                </c:pt>
                <c:pt idx="11">
                  <c:v>183.07300000000001</c:v>
                </c:pt>
              </c:numCache>
            </c:numRef>
          </c:val>
          <c:smooth val="0"/>
          <c:extLst>
            <c:ext xmlns:c16="http://schemas.microsoft.com/office/drawing/2014/chart" uri="{C3380CC4-5D6E-409C-BE32-E72D297353CC}">
              <c16:uniqueId val="{00000001-D1F3-4711-93D9-7DAF0550AF4E}"/>
            </c:ext>
          </c:extLst>
        </c:ser>
        <c:ser>
          <c:idx val="2"/>
          <c:order val="2"/>
          <c:tx>
            <c:strRef>
              <c:f>'7'!$E$6</c:f>
              <c:strCache>
                <c:ptCount val="1"/>
                <c:pt idx="0">
                  <c:v> Rendimiento 
(qqm/
hectárea) </c:v>
                </c:pt>
              </c:strCache>
            </c:strRef>
          </c:tx>
          <c:marker>
            <c:symbol val="none"/>
          </c:marker>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'7'!$E$7:$E$18</c:f>
              <c:numCache>
                <c:formatCode>#,##0</c:formatCode>
                <c:ptCount val="12"/>
                <c:pt idx="3">
                  <c:v>48.8</c:v>
                </c:pt>
                <c:pt idx="4">
                  <c:v>57.259481565370578</c:v>
                </c:pt>
                <c:pt idx="5">
                  <c:v>52.349706507652819</c:v>
                </c:pt>
                <c:pt idx="6">
                  <c:v>55.283318129042961</c:v>
                </c:pt>
                <c:pt idx="7">
                  <c:v>59.4</c:v>
                </c:pt>
                <c:pt idx="8">
                  <c:v>59.51923056304188</c:v>
                </c:pt>
                <c:pt idx="9">
                  <c:v>61.532758347459868</c:v>
                </c:pt>
                <c:pt idx="10">
                  <c:v>61.660066631525616</c:v>
                </c:pt>
                <c:pt idx="11">
                  <c:v>59.328251571777379</c:v>
                </c:pt>
              </c:numCache>
            </c:numRef>
          </c:val>
          <c:smooth val="0"/>
          <c:extLst>
            <c:ext xmlns:c16="http://schemas.microsoft.com/office/drawing/2014/chart" uri="{C3380CC4-5D6E-409C-BE32-E72D297353CC}">
              <c16:uniqueId val="{00000002-D1F3-4711-93D9-7DAF0550AF4E}"/>
            </c:ext>
          </c:extLst>
        </c:ser>
        <c:dLbls>
          <c:showLegendKey val="0"/>
          <c:showVal val="0"/>
          <c:showCatName val="0"/>
          <c:showSerName val="0"/>
          <c:showPercent val="0"/>
          <c:showBubbleSize val="0"/>
        </c:dLbls>
        <c:marker val="1"/>
        <c:smooth val="0"/>
        <c:axId val="1000406528"/>
        <c:axId val="979644352"/>
      </c:lineChart>
      <c:catAx>
        <c:axId val="984662016"/>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79643776"/>
        <c:crosses val="autoZero"/>
        <c:auto val="1"/>
        <c:lblAlgn val="ctr"/>
        <c:lblOffset val="100"/>
        <c:tickLblSkip val="1"/>
        <c:noMultiLvlLbl val="0"/>
      </c:catAx>
      <c:valAx>
        <c:axId val="97964377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778153676332E-2"/>
              <c:y val="0.2057065551991186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4662016"/>
        <c:crosses val="autoZero"/>
        <c:crossBetween val="between"/>
      </c:valAx>
      <c:catAx>
        <c:axId val="1000406528"/>
        <c:scaling>
          <c:orientation val="minMax"/>
        </c:scaling>
        <c:delete val="1"/>
        <c:axPos val="b"/>
        <c:numFmt formatCode="General" sourceLinked="1"/>
        <c:majorTickMark val="out"/>
        <c:minorTickMark val="none"/>
        <c:tickLblPos val="nextTo"/>
        <c:crossAx val="979644352"/>
        <c:crosses val="autoZero"/>
        <c:auto val="1"/>
        <c:lblAlgn val="ctr"/>
        <c:lblOffset val="100"/>
        <c:noMultiLvlLbl val="0"/>
      </c:catAx>
      <c:valAx>
        <c:axId val="979644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0577666068"/>
              <c:y val="0.11042804834580863"/>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000406528"/>
        <c:crosses val="max"/>
        <c:crossBetween val="between"/>
      </c:valAx>
      <c:spPr>
        <a:noFill/>
        <a:ln w="25400">
          <a:noFill/>
        </a:ln>
      </c:spPr>
    </c:plotArea>
    <c:legend>
      <c:legendPos val="r"/>
      <c:layout>
        <c:manualLayout>
          <c:xMode val="edge"/>
          <c:yMode val="edge"/>
          <c:x val="3.6790296756080983E-2"/>
          <c:y val="0.80146754803797671"/>
          <c:w val="0.9358939603301677"/>
          <c:h val="0.17181264378989664"/>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6. Chile. Participación por país de origen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en las importaciones de arroz  2021 (%)</a:t>
            </a:r>
          </a:p>
        </c:rich>
      </c:tx>
      <c:layout>
        <c:manualLayout>
          <c:xMode val="edge"/>
          <c:yMode val="edge"/>
          <c:x val="0.25134181304260045"/>
          <c:y val="4.4589954537433078E-2"/>
        </c:manualLayout>
      </c:layout>
      <c:overlay val="1"/>
    </c:title>
    <c:autoTitleDeleted val="0"/>
    <c:view3D>
      <c:rotX val="75"/>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32181443753097294"/>
          <c:y val="0.24897768213755894"/>
          <c:w val="0.29968540645706004"/>
          <c:h val="0.66545051433788172"/>
        </c:manualLayout>
      </c:layout>
      <c:pie3DChart>
        <c:varyColors val="1"/>
        <c:ser>
          <c:idx val="0"/>
          <c:order val="0"/>
          <c:tx>
            <c:v>2018</c:v>
          </c:tx>
          <c:spPr>
            <a:blipFill>
              <a:blip xmlns:r="http://schemas.openxmlformats.org/officeDocument/2006/relationships" r:embed="rId1"/>
              <a:stretch>
                <a:fillRect/>
              </a:stretch>
            </a:blipFill>
            <a:ln>
              <a:noFill/>
            </a:ln>
          </c:spPr>
          <c:dPt>
            <c:idx val="0"/>
            <c:bubble3D val="0"/>
            <c:spPr>
              <a:solidFill>
                <a:srgbClr val="00B0F0"/>
              </a:solidFill>
              <a:ln>
                <a:noFill/>
              </a:ln>
            </c:spPr>
            <c:extLst>
              <c:ext xmlns:c16="http://schemas.microsoft.com/office/drawing/2014/chart" uri="{C3380CC4-5D6E-409C-BE32-E72D297353CC}">
                <c16:uniqueId val="{00000000-5D88-4E4E-8761-E1826A96CFEE}"/>
              </c:ext>
            </c:extLst>
          </c:dPt>
          <c:dPt>
            <c:idx val="1"/>
            <c:bubble3D val="0"/>
            <c:spPr>
              <a:solidFill>
                <a:srgbClr val="FFFF00"/>
              </a:solidFill>
              <a:ln>
                <a:noFill/>
              </a:ln>
            </c:spPr>
            <c:extLst>
              <c:ext xmlns:c16="http://schemas.microsoft.com/office/drawing/2014/chart" uri="{C3380CC4-5D6E-409C-BE32-E72D297353CC}">
                <c16:uniqueId val="{00000001-5D88-4E4E-8761-E1826A96CFEE}"/>
              </c:ext>
            </c:extLst>
          </c:dPt>
          <c:dPt>
            <c:idx val="2"/>
            <c:bubble3D val="0"/>
            <c:spPr>
              <a:solidFill>
                <a:schemeClr val="tx2"/>
              </a:solidFill>
              <a:ln>
                <a:noFill/>
              </a:ln>
            </c:spPr>
            <c:extLst>
              <c:ext xmlns:c16="http://schemas.microsoft.com/office/drawing/2014/chart" uri="{C3380CC4-5D6E-409C-BE32-E72D297353CC}">
                <c16:uniqueId val="{00000002-5D88-4E4E-8761-E1826A96CFEE}"/>
              </c:ext>
            </c:extLst>
          </c:dPt>
          <c:dPt>
            <c:idx val="3"/>
            <c:bubble3D val="0"/>
            <c:spPr>
              <a:solidFill>
                <a:srgbClr val="FF0000"/>
              </a:solidFill>
              <a:ln>
                <a:noFill/>
              </a:ln>
            </c:spPr>
            <c:extLst>
              <c:ext xmlns:c16="http://schemas.microsoft.com/office/drawing/2014/chart" uri="{C3380CC4-5D6E-409C-BE32-E72D297353CC}">
                <c16:uniqueId val="{00000003-5D88-4E4E-8761-E1826A96CFEE}"/>
              </c:ext>
            </c:extLst>
          </c:dPt>
          <c:dPt>
            <c:idx val="4"/>
            <c:bubble3D val="0"/>
            <c:spPr>
              <a:solidFill>
                <a:srgbClr val="92D050"/>
              </a:solidFill>
              <a:ln>
                <a:noFill/>
              </a:ln>
            </c:spPr>
            <c:extLst>
              <c:ext xmlns:c16="http://schemas.microsoft.com/office/drawing/2014/chart" uri="{C3380CC4-5D6E-409C-BE32-E72D297353CC}">
                <c16:uniqueId val="{00000004-5D88-4E4E-8761-E1826A96CFEE}"/>
              </c:ext>
            </c:extLst>
          </c:dPt>
          <c:dLbls>
            <c:dLbl>
              <c:idx val="0"/>
              <c:layout>
                <c:manualLayout>
                  <c:x val="5.5944055944055944E-3"/>
                  <c:y val="-4.1407867494824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D88-4E4E-8761-E1826A96CFEE}"/>
                </c:ext>
              </c:extLst>
            </c:dLbl>
            <c:dLbl>
              <c:idx val="1"/>
              <c:layout>
                <c:manualLayout>
                  <c:x val="9.8404831676395826E-2"/>
                  <c:y val="-1.284796573875803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88-4E4E-8761-E1826A96CFEE}"/>
                </c:ext>
              </c:extLst>
            </c:dLbl>
            <c:dLbl>
              <c:idx val="2"/>
              <c:layout>
                <c:manualLayout>
                  <c:x val="8.3201063341909368E-2"/>
                  <c:y val="6.695813451584076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88-4E4E-8761-E1826A96CFEE}"/>
                </c:ext>
              </c:extLst>
            </c:dLbl>
            <c:dLbl>
              <c:idx val="3"/>
              <c:layout>
                <c:manualLayout>
                  <c:x val="-0.193518122672968"/>
                  <c:y val="0"/>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88-4E4E-8761-E1826A96CFEE}"/>
                </c:ext>
              </c:extLst>
            </c:dLbl>
            <c:dLbl>
              <c:idx val="4"/>
              <c:layout>
                <c:manualLayout>
                  <c:x val="-2.9770153360642357E-2"/>
                  <c:y val="-1.3210136741472627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88-4E4E-8761-E1826A96CFEE}"/>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Lit>
              <c:ptCount val="5"/>
              <c:pt idx="0">
                <c:v>Argentina</c:v>
              </c:pt>
              <c:pt idx="1">
                <c:v>Uruguay</c:v>
              </c:pt>
              <c:pt idx="2">
                <c:v>Pakistán</c:v>
              </c:pt>
              <c:pt idx="3">
                <c:v>Paraguay</c:v>
              </c:pt>
              <c:pt idx="4">
                <c:v>Otros</c:v>
              </c:pt>
            </c:strLit>
          </c:cat>
          <c:val>
            <c:numRef>
              <c:f>'52'!$R$2:$V$2</c:f>
              <c:numCache>
                <c:formatCode>0%</c:formatCode>
                <c:ptCount val="5"/>
                <c:pt idx="0">
                  <c:v>0.32243814121907061</c:v>
                </c:pt>
                <c:pt idx="1">
                  <c:v>4.3452263126131561E-2</c:v>
                </c:pt>
                <c:pt idx="2">
                  <c:v>3.9831019915509955E-2</c:v>
                </c:pt>
                <c:pt idx="3">
                  <c:v>0.14887145443572722</c:v>
                </c:pt>
                <c:pt idx="4">
                  <c:v>0.44540712130356064</c:v>
                </c:pt>
              </c:numCache>
            </c:numRef>
          </c:val>
          <c:extLst>
            <c:ext xmlns:c16="http://schemas.microsoft.com/office/drawing/2014/chart" uri="{C3380CC4-5D6E-409C-BE32-E72D297353CC}">
              <c16:uniqueId val="{00000005-5D88-4E4E-8761-E1826A96CFEE}"/>
            </c:ext>
          </c:extLst>
        </c:ser>
        <c:dLbls>
          <c:showLegendKey val="0"/>
          <c:showVal val="0"/>
          <c:showCatName val="0"/>
          <c:showSerName val="0"/>
          <c:showPercent val="0"/>
          <c:showBubbleSize val="0"/>
          <c:showLeaderLines val="1"/>
        </c:dLbls>
      </c:pie3DChart>
      <c:spPr>
        <a:noFill/>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2021</a:t>
            </a: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5"/>
          <c:order val="0"/>
          <c:tx>
            <c:strRef>
              <c:f>'53'!$E$7</c:f>
              <c:strCache>
                <c:ptCount val="1"/>
                <c:pt idx="0">
                  <c:v>Arroz semi o blanqueado, grano partido &lt; que 5% en peso</c:v>
                </c:pt>
              </c:strCache>
            </c:strRef>
          </c:tx>
          <c:spPr>
            <a:solidFill>
              <a:srgbClr val="FF0000"/>
            </a:solidFill>
            <a:ln>
              <a:solidFill>
                <a:srgbClr val="FF0000"/>
              </a:solidFill>
            </a:ln>
          </c:spPr>
          <c:invertIfNegative val="0"/>
          <c:cat>
            <c:numRef>
              <c:f>'53'!$B$13:$B$15</c:f>
              <c:numCache>
                <c:formatCode>General</c:formatCode>
                <c:ptCount val="3"/>
                <c:pt idx="0">
                  <c:v>2019</c:v>
                </c:pt>
                <c:pt idx="1">
                  <c:v>2020</c:v>
                </c:pt>
                <c:pt idx="2">
                  <c:v>2021</c:v>
                </c:pt>
              </c:numCache>
            </c:numRef>
          </c:cat>
          <c:val>
            <c:numRef>
              <c:f>'53'!$E$13:$E$15</c:f>
              <c:numCache>
                <c:formatCode>#,##0</c:formatCode>
                <c:ptCount val="3"/>
                <c:pt idx="0">
                  <c:v>36413</c:v>
                </c:pt>
                <c:pt idx="1">
                  <c:v>52918.822890000003</c:v>
                </c:pt>
                <c:pt idx="2">
                  <c:v>2269.1010799999999</c:v>
                </c:pt>
              </c:numCache>
            </c:numRef>
          </c:val>
          <c:extLst>
            <c:ext xmlns:c16="http://schemas.microsoft.com/office/drawing/2014/chart" uri="{C3380CC4-5D6E-409C-BE32-E72D297353CC}">
              <c16:uniqueId val="{00000002-B4AD-4E02-8C40-F2E793609F5C}"/>
            </c:ext>
          </c:extLst>
        </c:ser>
        <c:ser>
          <c:idx val="2"/>
          <c:order val="1"/>
          <c:tx>
            <c:strRef>
              <c:f>'53'!$F$7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numRef>
              <c:f>'53'!$B$13:$B$15</c:f>
              <c:numCache>
                <c:formatCode>General</c:formatCode>
                <c:ptCount val="3"/>
                <c:pt idx="0">
                  <c:v>2019</c:v>
                </c:pt>
                <c:pt idx="1">
                  <c:v>2020</c:v>
                </c:pt>
                <c:pt idx="2">
                  <c:v>2021</c:v>
                </c:pt>
              </c:numCache>
            </c:numRef>
          </c:cat>
          <c:val>
            <c:numRef>
              <c:f>'53'!$F$13:$F$15</c:f>
              <c:numCache>
                <c:formatCode>#,##0</c:formatCode>
                <c:ptCount val="3"/>
                <c:pt idx="0">
                  <c:v>84744.584040000016</c:v>
                </c:pt>
                <c:pt idx="1">
                  <c:v>100601.82218000002</c:v>
                </c:pt>
                <c:pt idx="2">
                  <c:v>5729.7388600000004</c:v>
                </c:pt>
              </c:numCache>
            </c:numRef>
          </c:val>
          <c:extLst>
            <c:ext xmlns:c16="http://schemas.microsoft.com/office/drawing/2014/chart" uri="{C3380CC4-5D6E-409C-BE32-E72D297353CC}">
              <c16:uniqueId val="{00000003-B4AD-4E02-8C40-F2E793609F5C}"/>
            </c:ext>
          </c:extLst>
        </c:ser>
        <c:ser>
          <c:idx val="3"/>
          <c:order val="2"/>
          <c:tx>
            <c:strRef>
              <c:f>'53'!$G$7</c:f>
              <c:strCache>
                <c:ptCount val="1"/>
                <c:pt idx="0">
                  <c:v>Arroz semi o blanqueado, grano partido &gt; que 15% en peso</c:v>
                </c:pt>
              </c:strCache>
            </c:strRef>
          </c:tx>
          <c:invertIfNegative val="0"/>
          <c:cat>
            <c:numRef>
              <c:f>'53'!$B$13:$B$15</c:f>
              <c:numCache>
                <c:formatCode>General</c:formatCode>
                <c:ptCount val="3"/>
                <c:pt idx="0">
                  <c:v>2019</c:v>
                </c:pt>
                <c:pt idx="1">
                  <c:v>2020</c:v>
                </c:pt>
                <c:pt idx="2">
                  <c:v>2021</c:v>
                </c:pt>
              </c:numCache>
            </c:numRef>
          </c:cat>
          <c:val>
            <c:numRef>
              <c:f>'53'!$G$13:$G$15</c:f>
              <c:numCache>
                <c:formatCode>#,##0</c:formatCode>
                <c:ptCount val="3"/>
                <c:pt idx="0">
                  <c:v>5123.49629</c:v>
                </c:pt>
                <c:pt idx="1">
                  <c:v>13833.749479999999</c:v>
                </c:pt>
                <c:pt idx="2">
                  <c:v>285.93983999999995</c:v>
                </c:pt>
              </c:numCache>
            </c:numRef>
          </c:val>
          <c:extLst>
            <c:ext xmlns:c16="http://schemas.microsoft.com/office/drawing/2014/chart" uri="{C3380CC4-5D6E-409C-BE32-E72D297353CC}">
              <c16:uniqueId val="{00000004-B4AD-4E02-8C40-F2E793609F5C}"/>
            </c:ext>
          </c:extLst>
        </c:ser>
        <c:ser>
          <c:idx val="4"/>
          <c:order val="3"/>
          <c:tx>
            <c:strRef>
              <c:f>'53'!$H$7</c:f>
              <c:strCache>
                <c:ptCount val="1"/>
                <c:pt idx="0">
                  <c:v>Arroz semi o blanqueado (total)</c:v>
                </c:pt>
              </c:strCache>
            </c:strRef>
          </c:tx>
          <c:invertIfNegative val="0"/>
          <c:cat>
            <c:numRef>
              <c:f>'53'!$B$13:$B$15</c:f>
              <c:numCache>
                <c:formatCode>General</c:formatCode>
                <c:ptCount val="3"/>
                <c:pt idx="0">
                  <c:v>2019</c:v>
                </c:pt>
                <c:pt idx="1">
                  <c:v>2020</c:v>
                </c:pt>
                <c:pt idx="2">
                  <c:v>2021</c:v>
                </c:pt>
              </c:numCache>
            </c:numRef>
          </c:cat>
          <c:val>
            <c:numRef>
              <c:f>'53'!$H$13:$H$15</c:f>
              <c:numCache>
                <c:formatCode>#,##0</c:formatCode>
                <c:ptCount val="3"/>
                <c:pt idx="0">
                  <c:v>126281.55284999999</c:v>
                </c:pt>
                <c:pt idx="1">
                  <c:v>167354.39455000003</c:v>
                </c:pt>
                <c:pt idx="2">
                  <c:v>8284.7797799999989</c:v>
                </c:pt>
              </c:numCache>
            </c:numRef>
          </c:val>
          <c:extLst>
            <c:ext xmlns:c16="http://schemas.microsoft.com/office/drawing/2014/chart" uri="{C3380CC4-5D6E-409C-BE32-E72D297353CC}">
              <c16:uniqueId val="{00000005-B4AD-4E02-8C40-F2E793609F5C}"/>
            </c:ext>
          </c:extLst>
        </c:ser>
        <c:ser>
          <c:idx val="6"/>
          <c:order val="4"/>
          <c:tx>
            <c:strRef>
              <c:f>'53'!$I$7</c:f>
              <c:strCache>
                <c:ptCount val="1"/>
                <c:pt idx="0">
                  <c:v>Arroz partido</c:v>
                </c:pt>
              </c:strCache>
            </c:strRef>
          </c:tx>
          <c:invertIfNegative val="0"/>
          <c:cat>
            <c:numRef>
              <c:f>'53'!$B$13:$B$15</c:f>
              <c:numCache>
                <c:formatCode>General</c:formatCode>
                <c:ptCount val="3"/>
                <c:pt idx="0">
                  <c:v>2019</c:v>
                </c:pt>
                <c:pt idx="1">
                  <c:v>2020</c:v>
                </c:pt>
                <c:pt idx="2">
                  <c:v>2021</c:v>
                </c:pt>
              </c:numCache>
            </c:numRef>
          </c:cat>
          <c:val>
            <c:numRef>
              <c:f>'53'!$I$13:$I$15</c:f>
              <c:numCache>
                <c:formatCode>#,##0</c:formatCode>
                <c:ptCount val="3"/>
                <c:pt idx="0">
                  <c:v>27380.79</c:v>
                </c:pt>
                <c:pt idx="1">
                  <c:v>30916.17628</c:v>
                </c:pt>
                <c:pt idx="2">
                  <c:v>3193.2851099999998</c:v>
                </c:pt>
              </c:numCache>
            </c:numRef>
          </c:val>
          <c:extLst>
            <c:ext xmlns:c16="http://schemas.microsoft.com/office/drawing/2014/chart" uri="{C3380CC4-5D6E-409C-BE32-E72D297353CC}">
              <c16:uniqueId val="{00000006-B4AD-4E02-8C40-F2E793609F5C}"/>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4885337460742518"/>
          <c:y val="0.16477819724589221"/>
          <c:w val="0.24181720654652961"/>
          <c:h val="0.7897990148491713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2019 - 2021</a:t>
            </a:r>
          </a:p>
        </c:rich>
      </c:tx>
      <c:layout>
        <c:manualLayout>
          <c:xMode val="edge"/>
          <c:yMode val="edge"/>
          <c:x val="0.13246134689595335"/>
          <c:y val="2.7156523081673611E-2"/>
        </c:manualLayout>
      </c:layout>
      <c:overlay val="0"/>
      <c:spPr>
        <a:noFill/>
        <a:ln w="25400">
          <a:noFill/>
        </a:ln>
      </c:spPr>
    </c:title>
    <c:autoTitleDeleted val="0"/>
    <c:plotArea>
      <c:layout>
        <c:manualLayout>
          <c:layoutTarget val="inner"/>
          <c:xMode val="edge"/>
          <c:yMode val="edge"/>
          <c:x val="0.10939649290250202"/>
          <c:y val="0.1436698051898983"/>
          <c:w val="0.83980057516733853"/>
          <c:h val="0.50128372149258693"/>
        </c:manualLayout>
      </c:layout>
      <c:barChart>
        <c:barDir val="col"/>
        <c:grouping val="clustered"/>
        <c:varyColors val="0"/>
        <c:ser>
          <c:idx val="2"/>
          <c:order val="0"/>
          <c:tx>
            <c:strRef>
              <c:f>'54'!$C$8</c:f>
              <c:strCache>
                <c:ptCount val="1"/>
                <c:pt idx="0">
                  <c:v>Arroz semi o blanqueado, grano partido &lt; que 5% en peso</c:v>
                </c:pt>
              </c:strCache>
            </c:strRef>
          </c:tx>
          <c:spPr>
            <a:ln>
              <a:solidFill>
                <a:schemeClr val="accent3"/>
              </a:solidFill>
              <a:prstDash val="sysDash"/>
            </a:ln>
          </c:spPr>
          <c:invertIfNegative val="0"/>
          <c:cat>
            <c:strRef>
              <c:extLst>
                <c:ext xmlns:c15="http://schemas.microsoft.com/office/drawing/2012/chart" uri="{02D57815-91ED-43cb-92C2-25804820EDAC}">
                  <c15:fullRef>
                    <c15:sqref>'54'!$B$14:$B$16</c15:sqref>
                  </c15:fullRef>
                </c:ext>
              </c:extLst>
              <c:f>'54'!$B$14:$B$16</c:f>
              <c:strCache>
                <c:ptCount val="3"/>
                <c:pt idx="0">
                  <c:v>2019</c:v>
                </c:pt>
                <c:pt idx="1">
                  <c:v>2020</c:v>
                </c:pt>
                <c:pt idx="2">
                  <c:v>2021*</c:v>
                </c:pt>
              </c:strCache>
            </c:strRef>
          </c:cat>
          <c:val>
            <c:numRef>
              <c:extLst>
                <c:ext xmlns:c15="http://schemas.microsoft.com/office/drawing/2012/chart" uri="{02D57815-91ED-43cb-92C2-25804820EDAC}">
                  <c15:fullRef>
                    <c15:sqref>'54'!$C$11:$C$16</c15:sqref>
                  </c15:fullRef>
                </c:ext>
              </c:extLst>
              <c:f>'54'!$C$11:$C$13</c:f>
              <c:numCache>
                <c:formatCode>#,##0</c:formatCode>
                <c:ptCount val="3"/>
                <c:pt idx="0">
                  <c:v>511.09590872581498</c:v>
                </c:pt>
                <c:pt idx="1">
                  <c:v>549</c:v>
                </c:pt>
                <c:pt idx="2">
                  <c:v>543.60244452151574</c:v>
                </c:pt>
              </c:numCache>
            </c:numRef>
          </c:val>
          <c:extLst>
            <c:ext xmlns:c16="http://schemas.microsoft.com/office/drawing/2014/chart" uri="{C3380CC4-5D6E-409C-BE32-E72D297353CC}">
              <c16:uniqueId val="{00000000-ABBB-469B-B680-339709ACB379}"/>
            </c:ext>
          </c:extLst>
        </c:ser>
        <c:ser>
          <c:idx val="0"/>
          <c:order val="1"/>
          <c:tx>
            <c:strRef>
              <c:f>'54'!$D$8</c:f>
              <c:strCache>
                <c:ptCount val="1"/>
                <c:pt idx="0">
                  <c:v>Arroz semi o blanqueado, grano partido &gt; que 5% pero &lt; que 15% en peso</c:v>
                </c:pt>
              </c:strCache>
            </c:strRef>
          </c:tx>
          <c:spPr>
            <a:solidFill>
              <a:schemeClr val="accent1"/>
            </a:solidFill>
            <a:ln w="38100">
              <a:solidFill>
                <a:schemeClr val="accent1"/>
              </a:solidFill>
              <a:prstDash val="solid"/>
            </a:ln>
          </c:spPr>
          <c:invertIfNegative val="0"/>
          <c:cat>
            <c:strRef>
              <c:extLst>
                <c:ext xmlns:c15="http://schemas.microsoft.com/office/drawing/2012/chart" uri="{02D57815-91ED-43cb-92C2-25804820EDAC}">
                  <c15:fullRef>
                    <c15:sqref>'54'!$B$14:$B$16</c15:sqref>
                  </c15:fullRef>
                </c:ext>
              </c:extLst>
              <c:f>'54'!$B$14:$B$16</c:f>
              <c:strCache>
                <c:ptCount val="3"/>
                <c:pt idx="0">
                  <c:v>2019</c:v>
                </c:pt>
                <c:pt idx="1">
                  <c:v>2020</c:v>
                </c:pt>
                <c:pt idx="2">
                  <c:v>2021*</c:v>
                </c:pt>
              </c:strCache>
            </c:strRef>
          </c:cat>
          <c:val>
            <c:numRef>
              <c:extLst>
                <c:ext xmlns:c15="http://schemas.microsoft.com/office/drawing/2012/chart" uri="{02D57815-91ED-43cb-92C2-25804820EDAC}">
                  <c15:fullRef>
                    <c15:sqref>'54'!$D$11:$D$16</c15:sqref>
                  </c15:fullRef>
                </c:ext>
              </c:extLst>
              <c:f>'54'!$D$11:$D$13</c:f>
              <c:numCache>
                <c:formatCode>#,##0</c:formatCode>
                <c:ptCount val="3"/>
                <c:pt idx="0">
                  <c:v>447.0824981726056</c:v>
                </c:pt>
                <c:pt idx="1">
                  <c:v>473</c:v>
                </c:pt>
                <c:pt idx="2">
                  <c:v>496.30617222323303</c:v>
                </c:pt>
              </c:numCache>
            </c:numRef>
          </c:val>
          <c:extLst>
            <c:ext xmlns:c16="http://schemas.microsoft.com/office/drawing/2014/chart" uri="{C3380CC4-5D6E-409C-BE32-E72D297353CC}">
              <c16:uniqueId val="{00000001-ABBB-469B-B680-339709ACB379}"/>
            </c:ext>
          </c:extLst>
        </c:ser>
        <c:ser>
          <c:idx val="5"/>
          <c:order val="2"/>
          <c:tx>
            <c:strRef>
              <c:f>'54'!$F$8</c:f>
              <c:strCache>
                <c:ptCount val="1"/>
                <c:pt idx="0">
                  <c:v>Arroz semi o blanqueado (total)</c:v>
                </c:pt>
              </c:strCache>
            </c:strRef>
          </c:tx>
          <c:spPr>
            <a:ln>
              <a:solidFill>
                <a:schemeClr val="accent6"/>
              </a:solidFill>
            </a:ln>
          </c:spPr>
          <c:invertIfNegative val="0"/>
          <c:cat>
            <c:strRef>
              <c:extLst>
                <c:ext xmlns:c15="http://schemas.microsoft.com/office/drawing/2012/chart" uri="{02D57815-91ED-43cb-92C2-25804820EDAC}">
                  <c15:fullRef>
                    <c15:sqref>'54'!$B$14:$B$16</c15:sqref>
                  </c15:fullRef>
                </c:ext>
              </c:extLst>
              <c:f>'54'!$B$14:$B$16</c:f>
              <c:strCache>
                <c:ptCount val="3"/>
                <c:pt idx="0">
                  <c:v>2019</c:v>
                </c:pt>
                <c:pt idx="1">
                  <c:v>2020</c:v>
                </c:pt>
                <c:pt idx="2">
                  <c:v>2021*</c:v>
                </c:pt>
              </c:strCache>
            </c:strRef>
          </c:cat>
          <c:val>
            <c:numRef>
              <c:extLst>
                <c:ext xmlns:c15="http://schemas.microsoft.com/office/drawing/2012/chart" uri="{02D57815-91ED-43cb-92C2-25804820EDAC}">
                  <c15:fullRef>
                    <c15:sqref>'54'!$F$14:$F$16</c15:sqref>
                  </c15:fullRef>
                </c:ext>
              </c:extLst>
              <c:f>'54'!$F$14:$F$16</c:f>
              <c:numCache>
                <c:formatCode>#,##0</c:formatCode>
                <c:ptCount val="3"/>
                <c:pt idx="0">
                  <c:v>472.75245779219557</c:v>
                </c:pt>
                <c:pt idx="1">
                  <c:v>530.79608413587209</c:v>
                </c:pt>
                <c:pt idx="2">
                  <c:v>524.30462068359293</c:v>
                </c:pt>
              </c:numCache>
            </c:numRef>
          </c:val>
          <c:extLst>
            <c:ext xmlns:c16="http://schemas.microsoft.com/office/drawing/2014/chart" uri="{C3380CC4-5D6E-409C-BE32-E72D297353CC}">
              <c16:uniqueId val="{00000002-ABBB-469B-B680-339709ACB379}"/>
            </c:ext>
          </c:extLst>
        </c:ser>
        <c:ser>
          <c:idx val="3"/>
          <c:order val="3"/>
          <c:tx>
            <c:strRef>
              <c:f>'54'!$G$8</c:f>
              <c:strCache>
                <c:ptCount val="1"/>
                <c:pt idx="0">
                  <c:v>Arroz partido</c:v>
                </c:pt>
              </c:strCache>
            </c:strRef>
          </c:tx>
          <c:invertIfNegative val="0"/>
          <c:cat>
            <c:strRef>
              <c:extLst>
                <c:ext xmlns:c15="http://schemas.microsoft.com/office/drawing/2012/chart" uri="{02D57815-91ED-43cb-92C2-25804820EDAC}">
                  <c15:fullRef>
                    <c15:sqref>'54'!$B$14:$B$16</c15:sqref>
                  </c15:fullRef>
                </c:ext>
              </c:extLst>
              <c:f>'54'!$B$14:$B$16</c:f>
              <c:strCache>
                <c:ptCount val="3"/>
                <c:pt idx="0">
                  <c:v>2019</c:v>
                </c:pt>
                <c:pt idx="1">
                  <c:v>2020</c:v>
                </c:pt>
                <c:pt idx="2">
                  <c:v>2021*</c:v>
                </c:pt>
              </c:strCache>
            </c:strRef>
          </c:cat>
          <c:val>
            <c:numRef>
              <c:extLst>
                <c:ext xmlns:c15="http://schemas.microsoft.com/office/drawing/2012/chart" uri="{02D57815-91ED-43cb-92C2-25804820EDAC}">
                  <c15:fullRef>
                    <c15:sqref>'54'!$G$11:$G$16</c15:sqref>
                  </c15:fullRef>
                </c:ext>
              </c:extLst>
              <c:f>'54'!$G$11:$G$13</c:f>
              <c:numCache>
                <c:formatCode>#,##0</c:formatCode>
                <c:ptCount val="3"/>
                <c:pt idx="0">
                  <c:v>381.70725995316155</c:v>
                </c:pt>
                <c:pt idx="1">
                  <c:v>386</c:v>
                </c:pt>
                <c:pt idx="2">
                  <c:v>393.7999973180091</c:v>
                </c:pt>
              </c:numCache>
            </c:numRef>
          </c:val>
          <c:extLst>
            <c:ext xmlns:c16="http://schemas.microsoft.com/office/drawing/2014/chart" uri="{C3380CC4-5D6E-409C-BE32-E72D297353CC}">
              <c16:uniqueId val="{00000003-ABBB-469B-B680-339709ACB379}"/>
            </c:ext>
          </c:extLst>
        </c:ser>
        <c:dLbls>
          <c:showLegendKey val="0"/>
          <c:showVal val="0"/>
          <c:showCatName val="0"/>
          <c:showSerName val="0"/>
          <c:showPercent val="0"/>
          <c:showBubbleSize val="0"/>
        </c:dLbls>
        <c:gapWidth val="150"/>
        <c:axId val="948683776"/>
        <c:axId val="947189952"/>
      </c:barChart>
      <c:catAx>
        <c:axId val="94868377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47189952"/>
        <c:crosses val="autoZero"/>
        <c:auto val="1"/>
        <c:lblAlgn val="ctr"/>
        <c:lblOffset val="100"/>
        <c:noMultiLvlLbl val="0"/>
      </c:catAx>
      <c:valAx>
        <c:axId val="947189952"/>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340002105545E-2"/>
              <c:y val="0.2831404662652462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683776"/>
        <c:crosses val="autoZero"/>
        <c:crossBetween val="between"/>
      </c:valAx>
      <c:spPr>
        <a:solidFill>
          <a:srgbClr val="FFFFFF"/>
        </a:solidFill>
        <a:ln w="12700">
          <a:solidFill>
            <a:srgbClr val="808080"/>
          </a:solidFill>
          <a:prstDash val="solid"/>
        </a:ln>
      </c:spPr>
    </c:plotArea>
    <c:legend>
      <c:legendPos val="r"/>
      <c:layout>
        <c:manualLayout>
          <c:xMode val="edge"/>
          <c:yMode val="edge"/>
          <c:x val="1.673025321595566E-2"/>
          <c:y val="0.72169953803759179"/>
          <c:w val="0.81897131279642676"/>
          <c:h val="0.19470108462929658"/>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3781248"/>
        <c:axId val="948503104"/>
      </c:barChart>
      <c:catAx>
        <c:axId val="9537812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3104"/>
        <c:crosses val="autoZero"/>
        <c:auto val="1"/>
        <c:lblAlgn val="ctr"/>
        <c:lblOffset val="100"/>
        <c:tickMarkSkip val="1"/>
        <c:noMultiLvlLbl val="0"/>
      </c:catAx>
      <c:valAx>
        <c:axId val="9485031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37812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392512"/>
        <c:axId val="948504832"/>
      </c:barChart>
      <c:catAx>
        <c:axId val="9553925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4832"/>
        <c:crosses val="autoZero"/>
        <c:auto val="1"/>
        <c:lblAlgn val="ctr"/>
        <c:lblOffset val="100"/>
        <c:tickMarkSkip val="1"/>
        <c:noMultiLvlLbl val="0"/>
      </c:catAx>
      <c:valAx>
        <c:axId val="9485048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39251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nominales/tonelada de arroz </a:t>
            </a:r>
            <a:r>
              <a:rPr lang="es-CL" sz="900" b="1" i="1" u="none" strike="noStrike" baseline="0">
                <a:solidFill>
                  <a:srgbClr val="000000"/>
                </a:solidFill>
                <a:latin typeface="Arial"/>
                <a:cs typeface="Arial"/>
              </a:rPr>
              <a:t>paddy</a:t>
            </a:r>
            <a:r>
              <a:rPr lang="es-CL"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2019 - 2021</a:t>
            </a:r>
          </a:p>
        </c:rich>
      </c:tx>
      <c:layout>
        <c:manualLayout>
          <c:xMode val="edge"/>
          <c:yMode val="edge"/>
          <c:x val="0.19591606604729964"/>
          <c:y val="2.0618545397230046E-2"/>
        </c:manualLayout>
      </c:layout>
      <c:overlay val="0"/>
      <c:spPr>
        <a:noFill/>
        <a:ln w="25400">
          <a:noFill/>
        </a:ln>
      </c:spPr>
    </c:title>
    <c:autoTitleDeleted val="0"/>
    <c:plotArea>
      <c:layout>
        <c:manualLayout>
          <c:layoutTarget val="inner"/>
          <c:xMode val="edge"/>
          <c:yMode val="edge"/>
          <c:x val="0.1420356686183458"/>
          <c:y val="0.17111736945290598"/>
          <c:w val="0.79028995698947646"/>
          <c:h val="0.53197892542843916"/>
        </c:manualLayout>
      </c:layout>
      <c:lineChart>
        <c:grouping val="standard"/>
        <c:varyColors val="0"/>
        <c:ser>
          <c:idx val="0"/>
          <c:order val="1"/>
          <c:tx>
            <c:strRef>
              <c:f>'55'!$F$6</c:f>
              <c:strCache>
                <c:ptCount val="1"/>
                <c:pt idx="0">
                  <c:v>2019</c:v>
                </c:pt>
              </c:strCache>
            </c:strRef>
          </c:tx>
          <c:cat>
            <c:strRef>
              <c:f>'55'!$B$7:$B$16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'55'!$F$7:$F$15</c:f>
              <c:numCache>
                <c:formatCode>#,##0</c:formatCode>
                <c:ptCount val="9"/>
                <c:pt idx="2">
                  <c:v>170500</c:v>
                </c:pt>
                <c:pt idx="3">
                  <c:v>173000</c:v>
                </c:pt>
                <c:pt idx="4">
                  <c:v>176666.66666666669</c:v>
                </c:pt>
                <c:pt idx="5">
                  <c:v>179000</c:v>
                </c:pt>
                <c:pt idx="6">
                  <c:v>173548.38709677421</c:v>
                </c:pt>
                <c:pt idx="7">
                  <c:v>177742</c:v>
                </c:pt>
                <c:pt idx="8">
                  <c:v>185400</c:v>
                </c:pt>
              </c:numCache>
            </c:numRef>
          </c:val>
          <c:smooth val="0"/>
          <c:extLst>
            <c:ext xmlns:c16="http://schemas.microsoft.com/office/drawing/2014/chart" uri="{C3380CC4-5D6E-409C-BE32-E72D297353CC}">
              <c16:uniqueId val="{00000002-E7D9-4A0B-8D41-9B4083B305DE}"/>
            </c:ext>
          </c:extLst>
        </c:ser>
        <c:ser>
          <c:idx val="1"/>
          <c:order val="2"/>
          <c:tx>
            <c:strRef>
              <c:f>'55'!$G$6</c:f>
              <c:strCache>
                <c:ptCount val="1"/>
                <c:pt idx="0">
                  <c:v>2020</c:v>
                </c:pt>
              </c:strCache>
            </c:strRef>
          </c:tx>
          <c:cat>
            <c:strRef>
              <c:f>'55'!$B$7:$B$16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'55'!$G$7:$G$15</c:f>
              <c:numCache>
                <c:formatCode>#,##0</c:formatCode>
                <c:ptCount val="9"/>
                <c:pt idx="2">
                  <c:v>229324.07407407404</c:v>
                </c:pt>
                <c:pt idx="3">
                  <c:v>237888.88888888888</c:v>
                </c:pt>
                <c:pt idx="4">
                  <c:v>236881.7204301075</c:v>
                </c:pt>
                <c:pt idx="5">
                  <c:v>228216.66666666669</c:v>
                </c:pt>
                <c:pt idx="6">
                  <c:v>235423.07692307691</c:v>
                </c:pt>
                <c:pt idx="7">
                  <c:v>229000</c:v>
                </c:pt>
              </c:numCache>
            </c:numRef>
          </c:val>
          <c:smooth val="0"/>
          <c:extLst>
            <c:ext xmlns:c16="http://schemas.microsoft.com/office/drawing/2014/chart" uri="{C3380CC4-5D6E-409C-BE32-E72D297353CC}">
              <c16:uniqueId val="{00000003-E7D9-4A0B-8D41-9B4083B305DE}"/>
            </c:ext>
          </c:extLst>
        </c:ser>
        <c:ser>
          <c:idx val="2"/>
          <c:order val="3"/>
          <c:tx>
            <c:strRef>
              <c:f>'55'!$H$6</c:f>
              <c:strCache>
                <c:ptCount val="1"/>
                <c:pt idx="0">
                  <c:v>2021</c:v>
                </c:pt>
              </c:strCache>
            </c:strRef>
          </c:tx>
          <c:val>
            <c:numRef>
              <c:f>'55'!$H$7:$H$16</c:f>
              <c:numCache>
                <c:formatCode>#,##0</c:formatCode>
                <c:ptCount val="10"/>
              </c:numCache>
            </c:numRef>
          </c:val>
          <c:smooth val="0"/>
          <c:extLst>
            <c:ext xmlns:c16="http://schemas.microsoft.com/office/drawing/2014/chart" uri="{C3380CC4-5D6E-409C-BE32-E72D297353CC}">
              <c16:uniqueId val="{00000000-D835-4D7D-8CFC-B47108B45EB2}"/>
            </c:ext>
          </c:extLst>
        </c:ser>
        <c:dLbls>
          <c:showLegendKey val="0"/>
          <c:showVal val="0"/>
          <c:showCatName val="0"/>
          <c:showSerName val="0"/>
          <c:showPercent val="0"/>
          <c:showBubbleSize val="0"/>
        </c:dLbls>
        <c:marker val="1"/>
        <c:smooth val="0"/>
        <c:axId val="955393536"/>
        <c:axId val="948506560"/>
        <c:extLst>
          <c:ext xmlns:c15="http://schemas.microsoft.com/office/drawing/2012/chart" uri="{02D57815-91ED-43cb-92C2-25804820EDAC}">
            <c15:filteredLineSeries>
              <c15:ser>
                <c:idx val="5"/>
                <c:order val="0"/>
                <c:tx>
                  <c:strRef>
                    <c:extLst>
                      <c:ext uri="{02D57815-91ED-43cb-92C2-25804820EDAC}">
                        <c15:formulaRef>
                          <c15:sqref>'55'!$E$6</c15:sqref>
                        </c15:formulaRef>
                      </c:ext>
                    </c:extLst>
                    <c:strCache>
                      <c:ptCount val="1"/>
                      <c:pt idx="0">
                        <c:v>2018</c:v>
                      </c:pt>
                    </c:strCache>
                  </c:strRef>
                </c:tx>
                <c:spPr>
                  <a:ln>
                    <a:solidFill>
                      <a:srgbClr val="FF0000"/>
                    </a:solidFill>
                  </a:ln>
                </c:spPr>
                <c:marker>
                  <c:spPr>
                    <a:solidFill>
                      <a:srgbClr val="FFFF00"/>
                    </a:solidFill>
                  </c:spPr>
                </c:marker>
                <c:cat>
                  <c:strRef>
                    <c:extLst>
                      <c:ext uri="{02D57815-91ED-43cb-92C2-25804820EDAC}">
                        <c15:formulaRef>
                          <c15:sqref>'55'!$B$7:$B$16</c15:sqref>
                        </c15:formulaRef>
                      </c:ext>
                    </c:extLst>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extLst>
                      <c:ext uri="{02D57815-91ED-43cb-92C2-25804820EDAC}">
                        <c15:formulaRef>
                          <c15:sqref>'55'!$E$7:$E$16</c15:sqref>
                        </c15:formulaRef>
                      </c:ext>
                    </c:extLst>
                    <c:numCache>
                      <c:formatCode>#,##0</c:formatCode>
                      <c:ptCount val="10"/>
                      <c:pt idx="2">
                        <c:v>170000</c:v>
                      </c:pt>
                      <c:pt idx="3">
                        <c:v>167700</c:v>
                      </c:pt>
                      <c:pt idx="4">
                        <c:v>173854.83870967742</c:v>
                      </c:pt>
                      <c:pt idx="5">
                        <c:v>171466.66666666669</c:v>
                      </c:pt>
                      <c:pt idx="6">
                        <c:v>175793</c:v>
                      </c:pt>
                      <c:pt idx="7">
                        <c:v>178167</c:v>
                      </c:pt>
                      <c:pt idx="8">
                        <c:v>177000</c:v>
                      </c:pt>
                    </c:numCache>
                  </c:numRef>
                </c:val>
                <c:smooth val="0"/>
                <c:extLst>
                  <c:ext xmlns:c16="http://schemas.microsoft.com/office/drawing/2014/chart" uri="{C3380CC4-5D6E-409C-BE32-E72D297353CC}">
                    <c16:uniqueId val="{00000001-E7D9-4A0B-8D41-9B4083B305DE}"/>
                  </c:ext>
                </c:extLst>
              </c15:ser>
            </c15:filteredLineSeries>
          </c:ext>
        </c:extLst>
      </c:lineChart>
      <c:catAx>
        <c:axId val="955393536"/>
        <c:scaling>
          <c:orientation val="minMax"/>
        </c:scaling>
        <c:delete val="0"/>
        <c:axPos val="b"/>
        <c:numFmt formatCode="General" sourceLinked="1"/>
        <c:majorTickMark val="out"/>
        <c:minorTickMark val="none"/>
        <c:tickLblPos val="low"/>
        <c:spPr>
          <a:ln w="3175">
            <a:solidFill>
              <a:srgbClr val="000000"/>
            </a:solidFill>
            <a:prstDash val="solid"/>
          </a:ln>
        </c:spPr>
        <c:txPr>
          <a:bodyPr rot="-1740000" vert="horz"/>
          <a:lstStyle/>
          <a:p>
            <a:pPr>
              <a:defRPr sz="900" b="0" i="0" u="none" strike="noStrike" baseline="0">
                <a:solidFill>
                  <a:srgbClr val="000000"/>
                </a:solidFill>
                <a:latin typeface="Arial"/>
                <a:ea typeface="Arial"/>
                <a:cs typeface="Arial"/>
              </a:defRPr>
            </a:pPr>
            <a:endParaRPr lang="es-CL"/>
          </a:p>
        </c:txPr>
        <c:crossAx val="948506560"/>
        <c:crosses val="autoZero"/>
        <c:auto val="1"/>
        <c:lblAlgn val="ctr"/>
        <c:lblOffset val="100"/>
        <c:tickLblSkip val="1"/>
        <c:tickMarkSkip val="1"/>
        <c:noMultiLvlLbl val="0"/>
      </c:catAx>
      <c:valAx>
        <c:axId val="948506560"/>
        <c:scaling>
          <c:orientation val="minMax"/>
          <c:max val="250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9.6939734385053725E-3"/>
              <c:y val="0.3527989419077184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55393536"/>
        <c:crosses val="autoZero"/>
        <c:crossBetween val="between"/>
      </c:valAx>
      <c:spPr>
        <a:solidFill>
          <a:srgbClr val="FFFFFF"/>
        </a:solidFill>
        <a:ln w="12700">
          <a:solidFill>
            <a:srgbClr val="808080"/>
          </a:solidFill>
          <a:prstDash val="solid"/>
        </a:ln>
      </c:spPr>
    </c:plotArea>
    <c:legend>
      <c:legendPos val="r"/>
      <c:layout>
        <c:manualLayout>
          <c:xMode val="edge"/>
          <c:yMode val="edge"/>
          <c:x val="0.1745822512926625"/>
          <c:y val="0.85290657251914304"/>
          <c:w val="0.67729607873089948"/>
          <c:h val="8.4163240656864799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8048"/>
        <c:axId val="948508864"/>
      </c:barChart>
      <c:catAx>
        <c:axId val="9557780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8864"/>
        <c:crosses val="autoZero"/>
        <c:auto val="1"/>
        <c:lblAlgn val="ctr"/>
        <c:lblOffset val="100"/>
        <c:tickMarkSkip val="1"/>
        <c:noMultiLvlLbl val="0"/>
      </c:catAx>
      <c:valAx>
        <c:axId val="9485088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80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9584"/>
        <c:axId val="948928512"/>
      </c:barChart>
      <c:catAx>
        <c:axId val="9557795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928512"/>
        <c:crosses val="autoZero"/>
        <c:auto val="1"/>
        <c:lblAlgn val="ctr"/>
        <c:lblOffset val="100"/>
        <c:tickMarkSkip val="1"/>
        <c:noMultiLvlLbl val="0"/>
      </c:catAx>
      <c:valAx>
        <c:axId val="94892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958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de importación y del mercado nacional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17613036499933915"/>
          <c:y val="5.2044568809064155E-2"/>
        </c:manualLayout>
      </c:layout>
      <c:overlay val="0"/>
      <c:spPr>
        <a:noFill/>
        <a:ln w="25400">
          <a:noFill/>
        </a:ln>
      </c:spPr>
    </c:title>
    <c:autoTitleDeleted val="0"/>
    <c:plotArea>
      <c:layout>
        <c:manualLayout>
          <c:layoutTarget val="inner"/>
          <c:xMode val="edge"/>
          <c:yMode val="edge"/>
          <c:x val="0.10880950560791551"/>
          <c:y val="0.18478718350117215"/>
          <c:w val="0.79878864782189996"/>
          <c:h val="0.48770041902656913"/>
        </c:manualLayout>
      </c:layout>
      <c:lineChart>
        <c:grouping val="standard"/>
        <c:varyColors val="0"/>
        <c:ser>
          <c:idx val="0"/>
          <c:order val="0"/>
          <c:tx>
            <c:strRef>
              <c:f>'57'!$H$5</c:f>
              <c:strCache>
                <c:ptCount val="1"/>
                <c:pt idx="0">
                  <c:v> Costo importación real (convertido a paddy) </c:v>
                </c:pt>
              </c:strCache>
            </c:strRef>
          </c:tx>
          <c:spPr>
            <a:ln w="28575">
              <a:solidFill>
                <a:srgbClr val="FFC000"/>
              </a:solidFill>
              <a:prstDash val="solid"/>
            </a:ln>
          </c:spPr>
          <c:marker>
            <c:symbol val="none"/>
          </c:marker>
          <c:cat>
            <c:numRef>
              <c:f>'57'!$B$6:$B$18</c:f>
              <c:numCache>
                <c:formatCode>mmm\-yy</c:formatCode>
                <c:ptCount val="1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numCache>
            </c:numRef>
          </c:cat>
          <c:val>
            <c:numRef>
              <c:f>'57'!$H$6:$H$18</c:f>
              <c:numCache>
                <c:formatCode>#,##0_ ;\-#,##0\ </c:formatCode>
                <c:ptCount val="13"/>
                <c:pt idx="0">
                  <c:v>274.48368246273719</c:v>
                </c:pt>
                <c:pt idx="1">
                  <c:v>275.57255579491635</c:v>
                </c:pt>
                <c:pt idx="2">
                  <c:v>279.38143110268618</c:v>
                </c:pt>
                <c:pt idx="3">
                  <c:v>274.53684838669943</c:v>
                </c:pt>
                <c:pt idx="4">
                  <c:v>276.04764983328954</c:v>
                </c:pt>
                <c:pt idx="5">
                  <c:v>286.34651605249962</c:v>
                </c:pt>
                <c:pt idx="6">
                  <c:v>302.12193539207453</c:v>
                </c:pt>
                <c:pt idx="7">
                  <c:v>309.02589498002465</c:v>
                </c:pt>
                <c:pt idx="8">
                  <c:v>309.20908809427397</c:v>
                </c:pt>
                <c:pt idx="9">
                  <c:v>345.45503111228254</c:v>
                </c:pt>
                <c:pt idx="10">
                  <c:v>371.20894649863055</c:v>
                </c:pt>
                <c:pt idx="11">
                  <c:v>295.2279398551205</c:v>
                </c:pt>
                <c:pt idx="12">
                  <c:v>296.21729982123884</c:v>
                </c:pt>
              </c:numCache>
            </c:numRef>
          </c:val>
          <c:smooth val="0"/>
          <c:extLst>
            <c:ext xmlns:c16="http://schemas.microsoft.com/office/drawing/2014/chart" uri="{C3380CC4-5D6E-409C-BE32-E72D297353CC}">
              <c16:uniqueId val="{00000000-781F-42D7-AE55-3820A5B859A4}"/>
            </c:ext>
          </c:extLst>
        </c:ser>
        <c:ser>
          <c:idx val="1"/>
          <c:order val="1"/>
          <c:tx>
            <c:strRef>
              <c:f>'57'!$I$5</c:f>
              <c:strCache>
                <c:ptCount val="1"/>
                <c:pt idx="0">
                  <c:v> Costo de importación CAI (Odepa)* </c:v>
                </c:pt>
              </c:strCache>
            </c:strRef>
          </c:tx>
          <c:marker>
            <c:symbol val="none"/>
          </c:marker>
          <c:cat>
            <c:numRef>
              <c:f>'57'!$B$6:$B$18</c:f>
              <c:numCache>
                <c:formatCode>mmm\-yy</c:formatCode>
                <c:ptCount val="1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numCache>
            </c:numRef>
          </c:cat>
          <c:val>
            <c:numRef>
              <c:f>'57'!$I$6:$I$18</c:f>
              <c:numCache>
                <c:formatCode>#,##0_ ;\-#,##0\ </c:formatCode>
                <c:ptCount val="13"/>
                <c:pt idx="0">
                  <c:v>268.46766124576266</c:v>
                </c:pt>
                <c:pt idx="1">
                  <c:v>269.76252324376497</c:v>
                </c:pt>
                <c:pt idx="2">
                  <c:v>268.34214893235429</c:v>
                </c:pt>
                <c:pt idx="3">
                  <c:v>274.10297874335004</c:v>
                </c:pt>
                <c:pt idx="4">
                  <c:v>285.47388583449589</c:v>
                </c:pt>
                <c:pt idx="5">
                  <c:v>294.44192148551821</c:v>
                </c:pt>
                <c:pt idx="6">
                  <c:v>295.17158767983892</c:v>
                </c:pt>
                <c:pt idx="7">
                  <c:v>323.55908414821954</c:v>
                </c:pt>
                <c:pt idx="8">
                  <c:v>399.7482975605551</c:v>
                </c:pt>
                <c:pt idx="9">
                  <c:v>404.84333117663368</c:v>
                </c:pt>
                <c:pt idx="10">
                  <c:v>385.96019122371985</c:v>
                </c:pt>
                <c:pt idx="11">
                  <c:v>380.64937613685606</c:v>
                </c:pt>
                <c:pt idx="12">
                  <c:v>354.63184719282259</c:v>
                </c:pt>
              </c:numCache>
            </c:numRef>
          </c:val>
          <c:smooth val="0"/>
          <c:extLst>
            <c:ext xmlns:c16="http://schemas.microsoft.com/office/drawing/2014/chart" uri="{C3380CC4-5D6E-409C-BE32-E72D297353CC}">
              <c16:uniqueId val="{00000001-781F-42D7-AE55-3820A5B859A4}"/>
            </c:ext>
          </c:extLst>
        </c:ser>
        <c:ser>
          <c:idx val="2"/>
          <c:order val="2"/>
          <c:tx>
            <c:strRef>
              <c:f>'57'!$F$5</c:f>
              <c:strCache>
                <c:ptCount val="1"/>
                <c:pt idx="0">
                  <c:v> Precio promedio nacional paddy </c:v>
                </c:pt>
              </c:strCache>
            </c:strRef>
          </c:tx>
          <c:marker>
            <c:symbol val="none"/>
          </c:marker>
          <c:cat>
            <c:numRef>
              <c:f>'57'!$B$6:$B$18</c:f>
              <c:numCache>
                <c:formatCode>mmm\-yy</c:formatCode>
                <c:ptCount val="1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numCache>
            </c:numRef>
          </c:cat>
          <c:val>
            <c:numRef>
              <c:f>'57'!$F$6:$F$18</c:f>
              <c:numCache>
                <c:formatCode>#,##0_ ;\-#,##0\ </c:formatCode>
                <c:ptCount val="13"/>
                <c:pt idx="2">
                  <c:v>273.0146006096337</c:v>
                </c:pt>
                <c:pt idx="3">
                  <c:v>278.76079693558427</c:v>
                </c:pt>
                <c:pt idx="4">
                  <c:v>291.13165082048687</c:v>
                </c:pt>
                <c:pt idx="5">
                  <c:v>296.44767383187002</c:v>
                </c:pt>
                <c:pt idx="6">
                  <c:v>296.91741108406711</c:v>
                </c:pt>
                <c:pt idx="7">
                  <c:v>291.84614992480823</c:v>
                </c:pt>
              </c:numCache>
            </c:numRef>
          </c:val>
          <c:smooth val="0"/>
          <c:extLst>
            <c:ext xmlns:c16="http://schemas.microsoft.com/office/drawing/2014/chart" uri="{C3380CC4-5D6E-409C-BE32-E72D297353CC}">
              <c16:uniqueId val="{00000002-781F-42D7-AE55-3820A5B859A4}"/>
            </c:ext>
          </c:extLst>
        </c:ser>
        <c:dLbls>
          <c:showLegendKey val="0"/>
          <c:showVal val="0"/>
          <c:showCatName val="0"/>
          <c:showSerName val="0"/>
          <c:showPercent val="0"/>
          <c:showBubbleSize val="0"/>
        </c:dLbls>
        <c:smooth val="0"/>
        <c:axId val="947848704"/>
        <c:axId val="948930240"/>
      </c:lineChart>
      <c:dateAx>
        <c:axId val="94784870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8930240"/>
        <c:crosses val="autoZero"/>
        <c:auto val="1"/>
        <c:lblOffset val="100"/>
        <c:baseTimeUnit val="days"/>
        <c:minorUnit val="1"/>
        <c:minorTimeUnit val="days"/>
      </c:dateAx>
      <c:valAx>
        <c:axId val="948930240"/>
        <c:scaling>
          <c:orientation val="minMax"/>
          <c:max val="410"/>
          <c:min val="240"/>
        </c:scaling>
        <c:delete val="0"/>
        <c:axPos val="r"/>
        <c:majorGridlines/>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63475518797E-2"/>
              <c:y val="0.3626940847270124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848704"/>
        <c:crosses val="max"/>
        <c:crossBetween val="between"/>
        <c:majorUnit val="30"/>
      </c:valAx>
      <c:spPr>
        <a:solidFill>
          <a:srgbClr val="FFFFFF"/>
        </a:solidFill>
        <a:ln w="12700">
          <a:solidFill>
            <a:srgbClr val="808080"/>
          </a:solidFill>
          <a:prstDash val="solid"/>
        </a:ln>
      </c:spPr>
    </c:plotArea>
    <c:legend>
      <c:legendPos val="r"/>
      <c:layout>
        <c:manualLayout>
          <c:xMode val="edge"/>
          <c:yMode val="edge"/>
          <c:x val="3.8720670707528458E-2"/>
          <c:y val="0.81441212410432173"/>
          <c:w val="0.90341720953945504"/>
          <c:h val="0.108995466475781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N° 11. Evolución de los precios del arroz con cáscara en el mercado de futuros de Chicago desde el 20 de marzo</a:t>
            </a:r>
            <a:r>
              <a:rPr lang="es-CL" sz="900" b="1" baseline="0"/>
              <a:t> de 2020 </a:t>
            </a:r>
            <a:r>
              <a:rPr lang="es-CL" sz="900" b="1"/>
              <a:t>hasta el 8 de febrero de 2021</a:t>
            </a:r>
          </a:p>
          <a:p>
            <a:pPr>
              <a:defRPr sz="900" b="1"/>
            </a:pPr>
            <a:r>
              <a:rPr lang="es-CL" sz="900" b="1"/>
              <a:t>(precios en USD/tonelada)</a:t>
            </a:r>
          </a:p>
        </c:rich>
      </c:tx>
      <c:layout>
        <c:manualLayout>
          <c:xMode val="edge"/>
          <c:yMode val="edge"/>
          <c:x val="0.12904320950776449"/>
          <c:y val="3.848831152915224E-2"/>
        </c:manualLayout>
      </c:layout>
      <c:overlay val="0"/>
      <c:spPr>
        <a:noFill/>
        <a:ln w="25400">
          <a:noFill/>
        </a:ln>
      </c:spPr>
    </c:title>
    <c:autoTitleDeleted val="0"/>
    <c:plotArea>
      <c:layout>
        <c:manualLayout>
          <c:layoutTarget val="inner"/>
          <c:xMode val="edge"/>
          <c:yMode val="edge"/>
          <c:x val="0.12113736685441394"/>
          <c:y val="0.20331691967898827"/>
          <c:w val="0.80490883743389641"/>
          <c:h val="0.48874929631010611"/>
        </c:manualLayout>
      </c:layout>
      <c:lineChart>
        <c:grouping val="standard"/>
        <c:varyColors val="0"/>
        <c:ser>
          <c:idx val="1"/>
          <c:order val="0"/>
          <c:tx>
            <c:strRef>
              <c:f>'58'!$I$1</c:f>
              <c:strCache>
                <c:ptCount val="1"/>
                <c:pt idx="0">
                  <c:v>mar-21</c:v>
                </c:pt>
              </c:strCache>
              <c:extLst xmlns:c15="http://schemas.microsoft.com/office/drawing/2012/chart"/>
            </c:strRef>
          </c:tx>
          <c:marker>
            <c:symbol val="none"/>
          </c:marker>
          <c:cat>
            <c:numRef>
              <c:f>'58'!$G$2:$G$22</c:f>
              <c:numCache>
                <c:formatCode>m/d/yyyy</c:formatCode>
                <c:ptCount val="21"/>
                <c:pt idx="0">
                  <c:v>44095</c:v>
                </c:pt>
                <c:pt idx="1">
                  <c:v>44102</c:v>
                </c:pt>
                <c:pt idx="2">
                  <c:v>44109</c:v>
                </c:pt>
                <c:pt idx="3">
                  <c:v>44116</c:v>
                </c:pt>
                <c:pt idx="4">
                  <c:v>44123</c:v>
                </c:pt>
                <c:pt idx="5">
                  <c:v>44130</c:v>
                </c:pt>
                <c:pt idx="6">
                  <c:v>44137</c:v>
                </c:pt>
                <c:pt idx="7">
                  <c:v>44144</c:v>
                </c:pt>
                <c:pt idx="8">
                  <c:v>44151</c:v>
                </c:pt>
                <c:pt idx="9">
                  <c:v>44158</c:v>
                </c:pt>
                <c:pt idx="10">
                  <c:v>44165</c:v>
                </c:pt>
                <c:pt idx="11">
                  <c:v>44172</c:v>
                </c:pt>
                <c:pt idx="12">
                  <c:v>44179</c:v>
                </c:pt>
                <c:pt idx="13">
                  <c:v>44186</c:v>
                </c:pt>
                <c:pt idx="14">
                  <c:v>44193</c:v>
                </c:pt>
                <c:pt idx="15">
                  <c:v>44200</c:v>
                </c:pt>
                <c:pt idx="16">
                  <c:v>44207</c:v>
                </c:pt>
                <c:pt idx="17">
                  <c:v>44215</c:v>
                </c:pt>
                <c:pt idx="18">
                  <c:v>44221</c:v>
                </c:pt>
                <c:pt idx="19">
                  <c:v>44228</c:v>
                </c:pt>
                <c:pt idx="20">
                  <c:v>44235</c:v>
                </c:pt>
              </c:numCache>
            </c:numRef>
          </c:cat>
          <c:val>
            <c:numRef>
              <c:f>'58'!$I$2:$I$22</c:f>
              <c:numCache>
                <c:formatCode>0</c:formatCode>
                <c:ptCount val="21"/>
                <c:pt idx="0">
                  <c:v>276.57013351205489</c:v>
                </c:pt>
                <c:pt idx="1">
                  <c:v>281.97146334150517</c:v>
                </c:pt>
                <c:pt idx="2">
                  <c:v>286.16024973985429</c:v>
                </c:pt>
                <c:pt idx="3">
                  <c:v>278.00313938517434</c:v>
                </c:pt>
                <c:pt idx="4">
                  <c:v>282.30215700453266</c:v>
                </c:pt>
                <c:pt idx="5">
                  <c:v>278.33383304820188</c:v>
                </c:pt>
                <c:pt idx="6">
                  <c:v>274.58597153388945</c:v>
                </c:pt>
                <c:pt idx="7">
                  <c:v>277.34175205911919</c:v>
                </c:pt>
                <c:pt idx="8">
                  <c:v>275.0268964179262</c:v>
                </c:pt>
                <c:pt idx="9">
                  <c:v>277.67244572214679</c:v>
                </c:pt>
                <c:pt idx="10">
                  <c:v>280.75891991040402</c:v>
                </c:pt>
                <c:pt idx="11">
                  <c:v>275.3575900809538</c:v>
                </c:pt>
                <c:pt idx="12">
                  <c:v>277.78267694315599</c:v>
                </c:pt>
                <c:pt idx="13">
                  <c:v>275.6882837439814</c:v>
                </c:pt>
                <c:pt idx="14">
                  <c:v>271.16880368260462</c:v>
                </c:pt>
                <c:pt idx="15">
                  <c:v>280.53845746838567</c:v>
                </c:pt>
                <c:pt idx="16">
                  <c:v>277.34175205911919</c:v>
                </c:pt>
                <c:pt idx="17">
                  <c:v>290.90019224324942</c:v>
                </c:pt>
                <c:pt idx="18">
                  <c:v>291.78204201132291</c:v>
                </c:pt>
                <c:pt idx="19">
                  <c:v>294.09689765251591</c:v>
                </c:pt>
                <c:pt idx="20">
                  <c:v>285.93978729783595</c:v>
                </c:pt>
              </c:numCache>
            </c:numRef>
          </c:val>
          <c:smooth val="0"/>
          <c:extLst xmlns:c15="http://schemas.microsoft.com/office/drawing/2012/chart">
            <c:ext xmlns:c16="http://schemas.microsoft.com/office/drawing/2014/chart" uri="{C3380CC4-5D6E-409C-BE32-E72D297353CC}">
              <c16:uniqueId val="{00000001-C8A7-4D69-ACF7-ED7D7F074F1B}"/>
            </c:ext>
          </c:extLst>
        </c:ser>
        <c:ser>
          <c:idx val="2"/>
          <c:order val="1"/>
          <c:tx>
            <c:strRef>
              <c:f>'58'!$L$1</c:f>
              <c:strCache>
                <c:ptCount val="1"/>
                <c:pt idx="0">
                  <c:v>sept-21</c:v>
                </c:pt>
              </c:strCache>
            </c:strRef>
          </c:tx>
          <c:marker>
            <c:symbol val="none"/>
          </c:marker>
          <c:cat>
            <c:numRef>
              <c:f>'58'!$G$2:$G$22</c:f>
              <c:numCache>
                <c:formatCode>m/d/yyyy</c:formatCode>
                <c:ptCount val="21"/>
                <c:pt idx="0">
                  <c:v>44095</c:v>
                </c:pt>
                <c:pt idx="1">
                  <c:v>44102</c:v>
                </c:pt>
                <c:pt idx="2">
                  <c:v>44109</c:v>
                </c:pt>
                <c:pt idx="3">
                  <c:v>44116</c:v>
                </c:pt>
                <c:pt idx="4">
                  <c:v>44123</c:v>
                </c:pt>
                <c:pt idx="5">
                  <c:v>44130</c:v>
                </c:pt>
                <c:pt idx="6">
                  <c:v>44137</c:v>
                </c:pt>
                <c:pt idx="7">
                  <c:v>44144</c:v>
                </c:pt>
                <c:pt idx="8">
                  <c:v>44151</c:v>
                </c:pt>
                <c:pt idx="9">
                  <c:v>44158</c:v>
                </c:pt>
                <c:pt idx="10">
                  <c:v>44165</c:v>
                </c:pt>
                <c:pt idx="11">
                  <c:v>44172</c:v>
                </c:pt>
                <c:pt idx="12">
                  <c:v>44179</c:v>
                </c:pt>
                <c:pt idx="13">
                  <c:v>44186</c:v>
                </c:pt>
                <c:pt idx="14">
                  <c:v>44193</c:v>
                </c:pt>
                <c:pt idx="15">
                  <c:v>44200</c:v>
                </c:pt>
                <c:pt idx="16">
                  <c:v>44207</c:v>
                </c:pt>
                <c:pt idx="17">
                  <c:v>44215</c:v>
                </c:pt>
                <c:pt idx="18">
                  <c:v>44221</c:v>
                </c:pt>
                <c:pt idx="19">
                  <c:v>44228</c:v>
                </c:pt>
                <c:pt idx="20">
                  <c:v>44235</c:v>
                </c:pt>
              </c:numCache>
            </c:numRef>
          </c:cat>
          <c:val>
            <c:numRef>
              <c:f>'58'!$L$2:$L$22</c:f>
              <c:numCache>
                <c:formatCode>0</c:formatCode>
                <c:ptCount val="21"/>
                <c:pt idx="0">
                  <c:v>273.04273443976081</c:v>
                </c:pt>
                <c:pt idx="1">
                  <c:v>268.96417926242088</c:v>
                </c:pt>
                <c:pt idx="2">
                  <c:v>268.96417926242088</c:v>
                </c:pt>
                <c:pt idx="3">
                  <c:v>263.56284943297061</c:v>
                </c:pt>
                <c:pt idx="4">
                  <c:v>270.39718513554033</c:v>
                </c:pt>
                <c:pt idx="5">
                  <c:v>265.547011411136</c:v>
                </c:pt>
                <c:pt idx="6">
                  <c:v>261.46845623379596</c:v>
                </c:pt>
                <c:pt idx="7">
                  <c:v>265.547011411136</c:v>
                </c:pt>
                <c:pt idx="8">
                  <c:v>263.67308065397981</c:v>
                </c:pt>
                <c:pt idx="9">
                  <c:v>265.547011411136</c:v>
                </c:pt>
                <c:pt idx="10">
                  <c:v>262.68099966489712</c:v>
                </c:pt>
                <c:pt idx="11">
                  <c:v>265.10608652709925</c:v>
                </c:pt>
                <c:pt idx="12">
                  <c:v>265.6572426321452</c:v>
                </c:pt>
                <c:pt idx="13">
                  <c:v>256.83874495141009</c:v>
                </c:pt>
                <c:pt idx="14">
                  <c:v>255.29550785728142</c:v>
                </c:pt>
                <c:pt idx="15">
                  <c:v>262.79123088590626</c:v>
                </c:pt>
                <c:pt idx="16">
                  <c:v>266.31862995820029</c:v>
                </c:pt>
                <c:pt idx="17">
                  <c:v>277.12128961710084</c:v>
                </c:pt>
                <c:pt idx="18">
                  <c:v>277.67244572214679</c:v>
                </c:pt>
                <c:pt idx="19">
                  <c:v>282.63285066756026</c:v>
                </c:pt>
                <c:pt idx="20">
                  <c:v>282.52261944655106</c:v>
                </c:pt>
              </c:numCache>
            </c:numRef>
          </c:val>
          <c:smooth val="0"/>
          <c:extLst>
            <c:ext xmlns:c16="http://schemas.microsoft.com/office/drawing/2014/chart" uri="{C3380CC4-5D6E-409C-BE32-E72D297353CC}">
              <c16:uniqueId val="{00000002-48CD-4205-A5D0-7A798A795B37}"/>
            </c:ext>
          </c:extLst>
        </c:ser>
        <c:dLbls>
          <c:showLegendKey val="0"/>
          <c:showVal val="0"/>
          <c:showCatName val="0"/>
          <c:showSerName val="0"/>
          <c:showPercent val="0"/>
          <c:showBubbleSize val="0"/>
        </c:dLbls>
        <c:smooth val="0"/>
        <c:axId val="955159552"/>
        <c:axId val="948932544"/>
        <c:extLst/>
      </c:lineChart>
      <c:dateAx>
        <c:axId val="955159552"/>
        <c:scaling>
          <c:orientation val="minMax"/>
        </c:scaling>
        <c:delete val="0"/>
        <c:axPos val="b"/>
        <c:numFmt formatCode="d\-mmm\-yy" sourceLinked="0"/>
        <c:majorTickMark val="none"/>
        <c:minorTickMark val="none"/>
        <c:tickLblPos val="nextTo"/>
        <c:spPr>
          <a:noFill/>
          <a:ln w="9525" cap="flat" cmpd="sng" algn="ctr">
            <a:solidFill>
              <a:schemeClr val="tx1">
                <a:lumMod val="15000"/>
                <a:lumOff val="85000"/>
              </a:schemeClr>
            </a:solidFill>
            <a:round/>
          </a:ln>
          <a:effectLst/>
        </c:spPr>
        <c:txPr>
          <a:bodyPr rot="2340000" vert="horz"/>
          <a:lstStyle/>
          <a:p>
            <a:pPr>
              <a:defRPr/>
            </a:pPr>
            <a:endParaRPr lang="es-CL"/>
          </a:p>
        </c:txPr>
        <c:crossAx val="948932544"/>
        <c:crosses val="autoZero"/>
        <c:auto val="0"/>
        <c:lblOffset val="20"/>
        <c:baseTimeUnit val="days"/>
        <c:majorUnit val="15"/>
        <c:majorTimeUnit val="days"/>
        <c:minorUnit val="1"/>
        <c:minorTimeUnit val="days"/>
      </c:dateAx>
      <c:valAx>
        <c:axId val="948932544"/>
        <c:scaling>
          <c:orientation val="minMax"/>
          <c:min val="25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USD/ton</a:t>
                </a:r>
              </a:p>
            </c:rich>
          </c:tx>
          <c:layout>
            <c:manualLayout>
              <c:xMode val="edge"/>
              <c:yMode val="edge"/>
              <c:x val="1.0384460667757956E-2"/>
              <c:y val="0.40822367543040172"/>
            </c:manualLayout>
          </c:layout>
          <c:overlay val="0"/>
          <c:spPr>
            <a:noFill/>
            <a:ln w="25400">
              <a:noFill/>
            </a:ln>
          </c:spPr>
        </c:title>
        <c:numFmt formatCode="0" sourceLinked="1"/>
        <c:majorTickMark val="none"/>
        <c:minorTickMark val="none"/>
        <c:tickLblPos val="nextTo"/>
        <c:spPr>
          <a:ln w="9525">
            <a:noFill/>
          </a:ln>
        </c:spPr>
        <c:txPr>
          <a:bodyPr rot="0" vert="horz"/>
          <a:lstStyle/>
          <a:p>
            <a:pPr>
              <a:defRPr/>
            </a:pPr>
            <a:endParaRPr lang="es-CL"/>
          </a:p>
        </c:txPr>
        <c:crossAx val="955159552"/>
        <c:crosses val="autoZero"/>
        <c:crossBetween val="between"/>
      </c:valAx>
      <c:spPr>
        <a:noFill/>
        <a:ln w="25400">
          <a:noFill/>
        </a:ln>
      </c:spPr>
    </c:plotArea>
    <c:legend>
      <c:legendPos val="r"/>
      <c:layout>
        <c:manualLayout>
          <c:xMode val="edge"/>
          <c:yMode val="edge"/>
          <c:x val="0.3292556841947103"/>
          <c:y val="0.85387672362280365"/>
          <c:w val="0.36310509922721745"/>
          <c:h val="8.2631233595800546E-2"/>
        </c:manualLayout>
      </c:layout>
      <c:overlay val="0"/>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disponibilidad aparente de trigo panadero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2012 - 2020</a:t>
            </a:r>
          </a:p>
        </c:rich>
      </c:tx>
      <c:layout>
        <c:manualLayout>
          <c:xMode val="edge"/>
          <c:yMode val="edge"/>
          <c:x val="0.13360465925022971"/>
          <c:y val="1.2504407098366437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numRef>
              <c:f>'11'!$B$8:$B$16</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'11'!$C$8:$C$16</c:f>
              <c:numCache>
                <c:formatCode>#,##0_);\(#,##0\)</c:formatCode>
                <c:ptCount val="9"/>
                <c:pt idx="0">
                  <c:v>1114411.3</c:v>
                </c:pt>
                <c:pt idx="1">
                  <c:v>1365123.3</c:v>
                </c:pt>
                <c:pt idx="2">
                  <c:v>1236091.7399999998</c:v>
                </c:pt>
                <c:pt idx="3">
                  <c:v>1333212.5</c:v>
                </c:pt>
                <c:pt idx="4">
                  <c:v>1531005.6</c:v>
                </c:pt>
                <c:pt idx="5">
                  <c:v>1221269.1400000001</c:v>
                </c:pt>
                <c:pt idx="6">
                  <c:v>1281339.7</c:v>
                </c:pt>
                <c:pt idx="7">
                  <c:v>1204856.2</c:v>
                </c:pt>
                <c:pt idx="8" formatCode="#,##0">
                  <c:v>1086140.1000000001</c:v>
                </c:pt>
              </c:numCache>
            </c:numRef>
          </c:val>
          <c:extLst>
            <c:ext xmlns:c16="http://schemas.microsoft.com/office/drawing/2014/chart" uri="{C3380CC4-5D6E-409C-BE32-E72D297353CC}">
              <c16:uniqueId val="{00000000-6BBD-4A4C-AE8C-03F3FC4DE203}"/>
            </c:ext>
          </c:extLst>
        </c:ser>
        <c:ser>
          <c:idx val="2"/>
          <c:order val="1"/>
          <c:tx>
            <c:strRef>
              <c:f>'11'!$E$6:$E$7</c:f>
              <c:strCache>
                <c:ptCount val="2"/>
                <c:pt idx="0">
                  <c:v>Importación</c:v>
                </c:pt>
              </c:strCache>
            </c:strRef>
          </c:tx>
          <c:invertIfNegative val="0"/>
          <c:cat>
            <c:numRef>
              <c:f>'11'!$B$8:$B$16</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'11'!$E$8:$E$16</c:f>
              <c:numCache>
                <c:formatCode>#,##0_);\(#,##0\)</c:formatCode>
                <c:ptCount val="9"/>
                <c:pt idx="0">
                  <c:v>816278.7</c:v>
                </c:pt>
                <c:pt idx="1">
                  <c:v>890021.89689999993</c:v>
                </c:pt>
                <c:pt idx="2">
                  <c:v>746723.35245000001</c:v>
                </c:pt>
                <c:pt idx="3">
                  <c:v>735248.38600000006</c:v>
                </c:pt>
                <c:pt idx="4">
                  <c:v>651573.38222000003</c:v>
                </c:pt>
                <c:pt idx="5">
                  <c:v>1054976.7991500001</c:v>
                </c:pt>
                <c:pt idx="6" formatCode="#,##0">
                  <c:v>1131992.5744099999</c:v>
                </c:pt>
                <c:pt idx="7" formatCode="#,##0">
                  <c:v>1144211.3389999999</c:v>
                </c:pt>
                <c:pt idx="8" formatCode="#,##0">
                  <c:v>1136918.7700699999</c:v>
                </c:pt>
              </c:numCache>
            </c:numRef>
          </c:val>
          <c:extLst>
            <c:ext xmlns:c16="http://schemas.microsoft.com/office/drawing/2014/chart" uri="{C3380CC4-5D6E-409C-BE32-E72D297353CC}">
              <c16:uniqueId val="{00000001-6BBD-4A4C-AE8C-03F3FC4DE203}"/>
            </c:ext>
          </c:extLst>
        </c:ser>
        <c:ser>
          <c:idx val="1"/>
          <c:order val="3"/>
          <c:tx>
            <c:strRef>
              <c:f>'11'!$G$6:$G$7</c:f>
              <c:strCache>
                <c:ptCount val="2"/>
                <c:pt idx="0">
                  <c:v>Stock inicial</c:v>
                </c:pt>
              </c:strCache>
            </c:strRef>
          </c:tx>
          <c:invertIfNegative val="0"/>
          <c:val>
            <c:numRef>
              <c:f>'11'!$G$8:$G$16</c:f>
              <c:numCache>
                <c:formatCode>0.0%</c:formatCode>
                <c:ptCount val="9"/>
                <c:pt idx="6" formatCode="#,##0_);\(#,##0\)">
                  <c:v>258213</c:v>
                </c:pt>
                <c:pt idx="7" formatCode="#,##0_);\(#,##0\)">
                  <c:v>234835</c:v>
                </c:pt>
                <c:pt idx="8" formatCode="#,##0_);\(#,##0\)">
                  <c:v>223104</c:v>
                </c:pt>
              </c:numCache>
            </c:numRef>
          </c:val>
          <c:extLst>
            <c:ext xmlns:c16="http://schemas.microsoft.com/office/drawing/2014/chart" uri="{C3380CC4-5D6E-409C-BE32-E72D297353CC}">
              <c16:uniqueId val="{00000000-88BA-4E20-9AAE-DAA98D434795}"/>
            </c:ext>
          </c:extLst>
        </c:ser>
        <c:dLbls>
          <c:showLegendKey val="0"/>
          <c:showVal val="0"/>
          <c:showCatName val="0"/>
          <c:showSerName val="0"/>
          <c:showPercent val="0"/>
          <c:showBubbleSize val="0"/>
        </c:dLbls>
        <c:gapWidth val="150"/>
        <c:overlap val="100"/>
        <c:axId val="175432192"/>
        <c:axId val="979647232"/>
      </c:barChart>
      <c:lineChart>
        <c:grouping val="standard"/>
        <c:varyColors val="0"/>
        <c:ser>
          <c:idx val="5"/>
          <c:order val="2"/>
          <c:tx>
            <c:strRef>
              <c:f>'11'!$I$6</c:f>
              <c:strCache>
                <c:ptCount val="1"/>
                <c:pt idx="0">
                  <c:v>Disponibilidad aparente</c:v>
                </c:pt>
              </c:strCache>
            </c:strRef>
          </c:tx>
          <c:marker>
            <c:symbol val="none"/>
          </c:marker>
          <c:cat>
            <c:numRef>
              <c:f>'11'!$B$8:$B$11</c:f>
              <c:numCache>
                <c:formatCode>General</c:formatCode>
                <c:ptCount val="4"/>
                <c:pt idx="0">
                  <c:v>2012</c:v>
                </c:pt>
                <c:pt idx="1">
                  <c:v>2013</c:v>
                </c:pt>
                <c:pt idx="2">
                  <c:v>2014</c:v>
                </c:pt>
                <c:pt idx="3">
                  <c:v>2015</c:v>
                </c:pt>
              </c:numCache>
            </c:numRef>
          </c:cat>
          <c:val>
            <c:numRef>
              <c:f>'11'!$I$8:$I$16</c:f>
              <c:numCache>
                <c:formatCode>#,##0_);\(#,##0\)</c:formatCode>
                <c:ptCount val="9"/>
                <c:pt idx="0">
                  <c:v>1930690</c:v>
                </c:pt>
                <c:pt idx="1">
                  <c:v>2255145.1968999999</c:v>
                </c:pt>
                <c:pt idx="2">
                  <c:v>1982815.0924499999</c:v>
                </c:pt>
                <c:pt idx="3">
                  <c:v>2068460.8859999999</c:v>
                </c:pt>
                <c:pt idx="4">
                  <c:v>2182578.9822200001</c:v>
                </c:pt>
                <c:pt idx="5">
                  <c:v>2276245.93915</c:v>
                </c:pt>
                <c:pt idx="6">
                  <c:v>2671545.2744100001</c:v>
                </c:pt>
                <c:pt idx="7">
                  <c:v>2583902.5389999999</c:v>
                </c:pt>
                <c:pt idx="8">
                  <c:v>2446162.8700700002</c:v>
                </c:pt>
              </c:numCache>
            </c:numRef>
          </c:val>
          <c:smooth val="0"/>
          <c:extLst>
            <c:ext xmlns:c16="http://schemas.microsoft.com/office/drawing/2014/chart" uri="{C3380CC4-5D6E-409C-BE32-E72D297353CC}">
              <c16:uniqueId val="{00000002-6BBD-4A4C-AE8C-03F3FC4DE203}"/>
            </c:ext>
          </c:extLst>
        </c:ser>
        <c:dLbls>
          <c:showLegendKey val="0"/>
          <c:showVal val="0"/>
          <c:showCatName val="0"/>
          <c:showSerName val="0"/>
          <c:showPercent val="0"/>
          <c:showBubbleSize val="0"/>
        </c:dLbls>
        <c:marker val="1"/>
        <c:smooth val="0"/>
        <c:axId val="175432192"/>
        <c:axId val="979647232"/>
      </c:lineChart>
      <c:catAx>
        <c:axId val="175432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79647232"/>
        <c:crosses val="autoZero"/>
        <c:auto val="1"/>
        <c:lblAlgn val="ctr"/>
        <c:lblOffset val="100"/>
        <c:tickLblSkip val="1"/>
        <c:tickMarkSkip val="1"/>
        <c:noMultiLvlLbl val="0"/>
      </c:catAx>
      <c:valAx>
        <c:axId val="979647232"/>
        <c:scaling>
          <c:orientation val="minMax"/>
          <c:min val="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94986766821E-2"/>
              <c:y val="0.2775492615661848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75432192"/>
        <c:crosses val="autoZero"/>
        <c:crossBetween val="between"/>
        <c:dispUnits>
          <c:builtInUnit val="millions"/>
        </c:dispUnits>
      </c:valAx>
      <c:spPr>
        <a:noFill/>
        <a:ln w="25400">
          <a:noFill/>
        </a:ln>
      </c:spPr>
    </c:plotArea>
    <c:legend>
      <c:legendPos val="b"/>
      <c:layout>
        <c:manualLayout>
          <c:xMode val="edge"/>
          <c:yMode val="edge"/>
          <c:x val="0.1762649975011446"/>
          <c:y val="0.84181862341834135"/>
          <c:w val="0.70225568009058792"/>
          <c:h val="6.348070670270693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12. Evolución de los precios a consumidor del arroz grado 2 en supermercados en la Región Metropolitana</a:t>
            </a:r>
            <a:endParaRPr lang="es-CL" sz="9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9.519560678356602E-2"/>
          <c:y val="0.11421754385964912"/>
          <c:w val="0.88651677891884462"/>
          <c:h val="0.53272706174886031"/>
        </c:manualLayout>
      </c:layout>
      <c:lineChart>
        <c:grouping val="standard"/>
        <c:varyColors val="0"/>
        <c:ser>
          <c:idx val="0"/>
          <c:order val="0"/>
          <c:tx>
            <c:strRef>
              <c:f>'59'!$C$6</c:f>
              <c:strCache>
                <c:ptCount val="1"/>
                <c:pt idx="0">
                  <c:v>Precio mínimo arroz grano ancho</c:v>
                </c:pt>
              </c:strCache>
            </c:strRef>
          </c:tx>
          <c:spPr>
            <a:ln w="28575" cap="rnd">
              <a:solidFill>
                <a:schemeClr val="accent3"/>
              </a:solidFill>
              <a:prstDash val="sysDot"/>
              <a:round/>
            </a:ln>
            <a:effectLst/>
          </c:spPr>
          <c:marker>
            <c:symbol val="circle"/>
            <c:size val="2"/>
            <c:spPr>
              <a:solidFill>
                <a:schemeClr val="accent3"/>
              </a:solidFill>
              <a:ln w="9525">
                <a:solidFill>
                  <a:schemeClr val="accent3"/>
                </a:solidFill>
              </a:ln>
              <a:effectLst/>
            </c:spPr>
          </c:marker>
          <c:cat>
            <c:numRef>
              <c:f>'59'!$B$7:$B$19</c:f>
              <c:numCache>
                <c:formatCode>mmm\-yy</c:formatCode>
                <c:ptCount val="1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numCache>
            </c:numRef>
          </c:cat>
          <c:val>
            <c:numRef>
              <c:f>'59'!$C$7:$C$19</c:f>
              <c:numCache>
                <c:formatCode>_-* #,##0_-;\-* #,##0_-;_-* \-_-;_-@_-</c:formatCode>
                <c:ptCount val="13"/>
                <c:pt idx="0">
                  <c:v>790</c:v>
                </c:pt>
                <c:pt idx="1">
                  <c:v>829</c:v>
                </c:pt>
                <c:pt idx="2">
                  <c:v>890</c:v>
                </c:pt>
                <c:pt idx="3">
                  <c:v>910</c:v>
                </c:pt>
                <c:pt idx="4">
                  <c:v>910</c:v>
                </c:pt>
                <c:pt idx="5">
                  <c:v>910</c:v>
                </c:pt>
                <c:pt idx="6">
                  <c:v>910</c:v>
                </c:pt>
                <c:pt idx="7">
                  <c:v>910</c:v>
                </c:pt>
                <c:pt idx="8">
                  <c:v>910</c:v>
                </c:pt>
                <c:pt idx="9">
                  <c:v>850</c:v>
                </c:pt>
                <c:pt idx="10">
                  <c:v>910</c:v>
                </c:pt>
                <c:pt idx="11">
                  <c:v>910</c:v>
                </c:pt>
                <c:pt idx="12">
                  <c:v>910</c:v>
                </c:pt>
              </c:numCache>
            </c:numRef>
          </c:val>
          <c:smooth val="0"/>
          <c:extLst>
            <c:ext xmlns:c16="http://schemas.microsoft.com/office/drawing/2014/chart" uri="{C3380CC4-5D6E-409C-BE32-E72D297353CC}">
              <c16:uniqueId val="{00000000-3959-4520-A48E-21E99467DE21}"/>
            </c:ext>
          </c:extLst>
        </c:ser>
        <c:ser>
          <c:idx val="1"/>
          <c:order val="1"/>
          <c:tx>
            <c:strRef>
              <c:f>'59'!$D$6</c:f>
              <c:strCache>
                <c:ptCount val="1"/>
                <c:pt idx="0">
                  <c:v>Precio mínimo arroz grano delgado</c:v>
                </c:pt>
              </c:strCache>
            </c:strRef>
          </c:tx>
          <c:spPr>
            <a:ln w="28575" cap="rnd">
              <a:solidFill>
                <a:schemeClr val="accent4"/>
              </a:solidFill>
              <a:prstDash val="sysDot"/>
              <a:round/>
            </a:ln>
            <a:effectLst/>
          </c:spPr>
          <c:marker>
            <c:symbol val="square"/>
            <c:size val="2"/>
            <c:spPr>
              <a:solidFill>
                <a:srgbClr val="7030A0"/>
              </a:solidFill>
              <a:ln>
                <a:solidFill>
                  <a:schemeClr val="accent4"/>
                </a:solidFill>
              </a:ln>
            </c:spPr>
          </c:marker>
          <c:cat>
            <c:numRef>
              <c:f>'59'!$B$7:$B$19</c:f>
              <c:numCache>
                <c:formatCode>mmm\-yy</c:formatCode>
                <c:ptCount val="1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numCache>
            </c:numRef>
          </c:cat>
          <c:val>
            <c:numRef>
              <c:f>'59'!$D$7:$D$19</c:f>
              <c:numCache>
                <c:formatCode>_-* #,##0_-;\-* #,##0_-;_-* \-_-;_-@_-</c:formatCode>
                <c:ptCount val="13"/>
                <c:pt idx="0">
                  <c:v>540</c:v>
                </c:pt>
                <c:pt idx="1">
                  <c:v>540</c:v>
                </c:pt>
                <c:pt idx="2">
                  <c:v>575</c:v>
                </c:pt>
                <c:pt idx="3">
                  <c:v>575</c:v>
                </c:pt>
                <c:pt idx="4">
                  <c:v>790</c:v>
                </c:pt>
                <c:pt idx="5">
                  <c:v>799</c:v>
                </c:pt>
                <c:pt idx="6">
                  <c:v>799</c:v>
                </c:pt>
                <c:pt idx="7">
                  <c:v>799</c:v>
                </c:pt>
                <c:pt idx="8">
                  <c:v>699</c:v>
                </c:pt>
                <c:pt idx="9">
                  <c:v>560</c:v>
                </c:pt>
                <c:pt idx="10">
                  <c:v>779</c:v>
                </c:pt>
                <c:pt idx="11">
                  <c:v>699</c:v>
                </c:pt>
                <c:pt idx="12">
                  <c:v>699</c:v>
                </c:pt>
              </c:numCache>
            </c:numRef>
          </c:val>
          <c:smooth val="0"/>
          <c:extLst>
            <c:ext xmlns:c16="http://schemas.microsoft.com/office/drawing/2014/chart" uri="{C3380CC4-5D6E-409C-BE32-E72D297353CC}">
              <c16:uniqueId val="{00000001-3959-4520-A48E-21E99467DE21}"/>
            </c:ext>
          </c:extLst>
        </c:ser>
        <c:ser>
          <c:idx val="2"/>
          <c:order val="2"/>
          <c:tx>
            <c:strRef>
              <c:f>'59'!$E$6</c:f>
              <c:strCache>
                <c:ptCount val="1"/>
                <c:pt idx="0">
                  <c:v>Precio máximo arroz grano ancho</c:v>
                </c:pt>
              </c:strCache>
            </c:strRef>
          </c:tx>
          <c:spPr>
            <a:ln w="28575" cap="rnd">
              <a:solidFill>
                <a:schemeClr val="accent3"/>
              </a:solidFill>
              <a:prstDash val="dash"/>
              <a:round/>
            </a:ln>
            <a:effectLst/>
          </c:spPr>
          <c:marker>
            <c:symbol val="x"/>
            <c:size val="3"/>
            <c:spPr>
              <a:solidFill>
                <a:schemeClr val="accent3"/>
              </a:solidFill>
              <a:ln w="9525">
                <a:solidFill>
                  <a:schemeClr val="accent3"/>
                </a:solidFill>
              </a:ln>
              <a:effectLst/>
            </c:spPr>
          </c:marker>
          <c:cat>
            <c:numRef>
              <c:f>'59'!$B$7:$B$19</c:f>
              <c:numCache>
                <c:formatCode>mmm\-yy</c:formatCode>
                <c:ptCount val="1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numCache>
            </c:numRef>
          </c:cat>
          <c:val>
            <c:numRef>
              <c:f>'59'!$E$7:$E$19</c:f>
              <c:numCache>
                <c:formatCode>_-* #,##0_-;\-* #,##0_-;_-* \-_-;_-@_-</c:formatCode>
                <c:ptCount val="13"/>
                <c:pt idx="0">
                  <c:v>1350</c:v>
                </c:pt>
                <c:pt idx="1">
                  <c:v>1350</c:v>
                </c:pt>
                <c:pt idx="2">
                  <c:v>1450</c:v>
                </c:pt>
                <c:pt idx="3">
                  <c:v>1450</c:v>
                </c:pt>
                <c:pt idx="4">
                  <c:v>1595</c:v>
                </c:pt>
                <c:pt idx="5">
                  <c:v>1595</c:v>
                </c:pt>
                <c:pt idx="6">
                  <c:v>1595</c:v>
                </c:pt>
                <c:pt idx="7">
                  <c:v>1169</c:v>
                </c:pt>
                <c:pt idx="8">
                  <c:v>1249</c:v>
                </c:pt>
                <c:pt idx="9">
                  <c:v>1249</c:v>
                </c:pt>
                <c:pt idx="10">
                  <c:v>1339</c:v>
                </c:pt>
                <c:pt idx="11">
                  <c:v>1399</c:v>
                </c:pt>
                <c:pt idx="12">
                  <c:v>1139</c:v>
                </c:pt>
              </c:numCache>
            </c:numRef>
          </c:val>
          <c:smooth val="0"/>
          <c:extLst>
            <c:ext xmlns:c16="http://schemas.microsoft.com/office/drawing/2014/chart" uri="{C3380CC4-5D6E-409C-BE32-E72D297353CC}">
              <c16:uniqueId val="{00000002-3959-4520-A48E-21E99467DE21}"/>
            </c:ext>
          </c:extLst>
        </c:ser>
        <c:ser>
          <c:idx val="3"/>
          <c:order val="3"/>
          <c:tx>
            <c:strRef>
              <c:f>'59'!$F$6</c:f>
              <c:strCache>
                <c:ptCount val="1"/>
                <c:pt idx="0">
                  <c:v>Precio máximo arroz grano delgado</c:v>
                </c:pt>
              </c:strCache>
            </c:strRef>
          </c:tx>
          <c:spPr>
            <a:ln w="28575" cap="rnd">
              <a:solidFill>
                <a:schemeClr val="accent4"/>
              </a:solidFill>
              <a:prstDash val="dash"/>
              <a:round/>
            </a:ln>
            <a:effectLst/>
          </c:spPr>
          <c:marker>
            <c:symbol val="x"/>
            <c:size val="3"/>
            <c:spPr>
              <a:solidFill>
                <a:schemeClr val="accent4"/>
              </a:solidFill>
              <a:ln w="9525">
                <a:solidFill>
                  <a:schemeClr val="accent4"/>
                </a:solidFill>
                <a:prstDash val="dash"/>
              </a:ln>
              <a:effectLst/>
            </c:spPr>
          </c:marker>
          <c:cat>
            <c:numRef>
              <c:f>'59'!$B$7:$B$19</c:f>
              <c:numCache>
                <c:formatCode>mmm\-yy</c:formatCode>
                <c:ptCount val="1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numCache>
            </c:numRef>
          </c:cat>
          <c:val>
            <c:numRef>
              <c:f>'59'!$F$7:$F$19</c:f>
              <c:numCache>
                <c:formatCode>_-* #,##0_-;\-* #,##0_-;_-* \-_-;_-@_-</c:formatCode>
                <c:ptCount val="13"/>
                <c:pt idx="0">
                  <c:v>1099</c:v>
                </c:pt>
                <c:pt idx="1">
                  <c:v>1190</c:v>
                </c:pt>
                <c:pt idx="2">
                  <c:v>1190</c:v>
                </c:pt>
                <c:pt idx="3">
                  <c:v>1229</c:v>
                </c:pt>
                <c:pt idx="4">
                  <c:v>1190</c:v>
                </c:pt>
                <c:pt idx="5">
                  <c:v>1190</c:v>
                </c:pt>
                <c:pt idx="6">
                  <c:v>1190</c:v>
                </c:pt>
                <c:pt idx="7">
                  <c:v>1079</c:v>
                </c:pt>
                <c:pt idx="8">
                  <c:v>1079</c:v>
                </c:pt>
                <c:pt idx="9">
                  <c:v>1150</c:v>
                </c:pt>
                <c:pt idx="10">
                  <c:v>1150</c:v>
                </c:pt>
                <c:pt idx="11">
                  <c:v>1060</c:v>
                </c:pt>
                <c:pt idx="12">
                  <c:v>1090</c:v>
                </c:pt>
              </c:numCache>
            </c:numRef>
          </c:val>
          <c:smooth val="0"/>
          <c:extLst>
            <c:ext xmlns:c16="http://schemas.microsoft.com/office/drawing/2014/chart" uri="{C3380CC4-5D6E-409C-BE32-E72D297353CC}">
              <c16:uniqueId val="{00000003-3959-4520-A48E-21E99467DE21}"/>
            </c:ext>
          </c:extLst>
        </c:ser>
        <c:ser>
          <c:idx val="4"/>
          <c:order val="4"/>
          <c:tx>
            <c:strRef>
              <c:f>'59'!$G$6</c:f>
              <c:strCache>
                <c:ptCount val="1"/>
                <c:pt idx="0">
                  <c:v>Precio promedio arroz grano ancho</c:v>
                </c:pt>
              </c:strCache>
            </c:strRef>
          </c:tx>
          <c:spPr>
            <a:ln w="28575" cap="rnd">
              <a:solidFill>
                <a:schemeClr val="accent3"/>
              </a:solidFill>
              <a:prstDash val="solid"/>
              <a:round/>
            </a:ln>
            <a:effectLst/>
          </c:spPr>
          <c:marker>
            <c:symbol val="triangle"/>
            <c:size val="4"/>
            <c:spPr>
              <a:solidFill>
                <a:schemeClr val="accent3"/>
              </a:solidFill>
              <a:ln w="9525">
                <a:solidFill>
                  <a:schemeClr val="accent3"/>
                </a:solidFill>
              </a:ln>
              <a:effectLst/>
            </c:spPr>
          </c:marker>
          <c:cat>
            <c:numRef>
              <c:f>'59'!$B$7:$B$19</c:f>
              <c:numCache>
                <c:formatCode>mmm\-yy</c:formatCode>
                <c:ptCount val="1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numCache>
            </c:numRef>
          </c:cat>
          <c:val>
            <c:numRef>
              <c:f>'59'!$G$7:$G$19</c:f>
              <c:numCache>
                <c:formatCode>_-* #,##0_-;\-* #,##0_-;_-* \-_-;_-@_-</c:formatCode>
                <c:ptCount val="13"/>
                <c:pt idx="0">
                  <c:v>1020</c:v>
                </c:pt>
                <c:pt idx="1">
                  <c:v>1027</c:v>
                </c:pt>
                <c:pt idx="2">
                  <c:v>1046</c:v>
                </c:pt>
                <c:pt idx="3">
                  <c:v>1056</c:v>
                </c:pt>
                <c:pt idx="4">
                  <c:v>1091</c:v>
                </c:pt>
                <c:pt idx="5">
                  <c:v>1072</c:v>
                </c:pt>
                <c:pt idx="6">
                  <c:v>1050</c:v>
                </c:pt>
                <c:pt idx="7">
                  <c:v>1041</c:v>
                </c:pt>
                <c:pt idx="8">
                  <c:v>1051</c:v>
                </c:pt>
                <c:pt idx="9">
                  <c:v>1158</c:v>
                </c:pt>
                <c:pt idx="10">
                  <c:v>1069</c:v>
                </c:pt>
                <c:pt idx="11">
                  <c:v>1063</c:v>
                </c:pt>
                <c:pt idx="12">
                  <c:v>1062</c:v>
                </c:pt>
              </c:numCache>
            </c:numRef>
          </c:val>
          <c:smooth val="0"/>
          <c:extLst>
            <c:ext xmlns:c16="http://schemas.microsoft.com/office/drawing/2014/chart" uri="{C3380CC4-5D6E-409C-BE32-E72D297353CC}">
              <c16:uniqueId val="{00000004-3959-4520-A48E-21E99467DE21}"/>
            </c:ext>
          </c:extLst>
        </c:ser>
        <c:ser>
          <c:idx val="5"/>
          <c:order val="5"/>
          <c:tx>
            <c:strRef>
              <c:f>'59'!$H$6</c:f>
              <c:strCache>
                <c:ptCount val="1"/>
                <c:pt idx="0">
                  <c:v>Precio promedio arroz grano delgado</c:v>
                </c:pt>
              </c:strCache>
            </c:strRef>
          </c:tx>
          <c:spPr>
            <a:ln>
              <a:solidFill>
                <a:srgbClr val="7030A0"/>
              </a:solidFill>
            </a:ln>
          </c:spPr>
          <c:marker>
            <c:spPr>
              <a:solidFill>
                <a:srgbClr val="7030A0"/>
              </a:solidFill>
              <a:ln>
                <a:solidFill>
                  <a:srgbClr val="7030A0"/>
                </a:solidFill>
              </a:ln>
            </c:spPr>
          </c:marker>
          <c:cat>
            <c:numRef>
              <c:f>'59'!$B$7:$B$19</c:f>
              <c:numCache>
                <c:formatCode>mmm\-yy</c:formatCode>
                <c:ptCount val="1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numCache>
            </c:numRef>
          </c:cat>
          <c:val>
            <c:numRef>
              <c:f>'59'!$H$7:$H$19</c:f>
              <c:numCache>
                <c:formatCode>_-* #,##0_-;\-* #,##0_-;_-* \-_-;_-@_-</c:formatCode>
                <c:ptCount val="13"/>
                <c:pt idx="0">
                  <c:v>891</c:v>
                </c:pt>
                <c:pt idx="1">
                  <c:v>886</c:v>
                </c:pt>
                <c:pt idx="2">
                  <c:v>912</c:v>
                </c:pt>
                <c:pt idx="3">
                  <c:v>913</c:v>
                </c:pt>
                <c:pt idx="4">
                  <c:v>927</c:v>
                </c:pt>
                <c:pt idx="5">
                  <c:v>914</c:v>
                </c:pt>
                <c:pt idx="6">
                  <c:v>906</c:v>
                </c:pt>
                <c:pt idx="7">
                  <c:v>895</c:v>
                </c:pt>
                <c:pt idx="8">
                  <c:v>901</c:v>
                </c:pt>
                <c:pt idx="9">
                  <c:v>910</c:v>
                </c:pt>
                <c:pt idx="10">
                  <c:v>898</c:v>
                </c:pt>
                <c:pt idx="11">
                  <c:v>896</c:v>
                </c:pt>
                <c:pt idx="12">
                  <c:v>901</c:v>
                </c:pt>
              </c:numCache>
            </c:numRef>
          </c:val>
          <c:smooth val="0"/>
          <c:extLst>
            <c:ext xmlns:c16="http://schemas.microsoft.com/office/drawing/2014/chart" uri="{C3380CC4-5D6E-409C-BE32-E72D297353CC}">
              <c16:uniqueId val="{00000000-FAD7-4262-8B45-9B0AEDEDDFE0}"/>
            </c:ext>
          </c:extLst>
        </c:ser>
        <c:dLbls>
          <c:showLegendKey val="0"/>
          <c:showVal val="0"/>
          <c:showCatName val="0"/>
          <c:showSerName val="0"/>
          <c:showPercent val="0"/>
          <c:showBubbleSize val="0"/>
        </c:dLbls>
        <c:marker val="1"/>
        <c:smooth val="0"/>
        <c:axId val="955673088"/>
        <c:axId val="948934272"/>
      </c:lineChart>
      <c:dateAx>
        <c:axId val="95567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48934272"/>
        <c:crosses val="autoZero"/>
        <c:auto val="1"/>
        <c:lblOffset val="100"/>
        <c:baseTimeUnit val="months"/>
        <c:majorUnit val="1"/>
        <c:majorTimeUnit val="months"/>
        <c:minorUnit val="1"/>
        <c:minorTimeUnit val="months"/>
      </c:dateAx>
      <c:valAx>
        <c:axId val="948934272"/>
        <c:scaling>
          <c:orientation val="minMax"/>
          <c:max val="1900"/>
          <c:min val="4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$/kilo</a:t>
                </a:r>
              </a:p>
            </c:rich>
          </c:tx>
          <c:layout>
            <c:manualLayout>
              <c:xMode val="edge"/>
              <c:yMode val="edge"/>
              <c:x val="8.743027565294435E-3"/>
              <c:y val="0.35624421428649217"/>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55673088"/>
        <c:crosses val="autoZero"/>
        <c:crossBetween val="between"/>
      </c:valAx>
      <c:spPr>
        <a:noFill/>
        <a:ln w="25400">
          <a:noFill/>
        </a:ln>
      </c:spPr>
    </c:plotArea>
    <c:legend>
      <c:legendPos val="r"/>
      <c:layout>
        <c:manualLayout>
          <c:xMode val="edge"/>
          <c:yMode val="edge"/>
          <c:x val="3.782006646950431E-2"/>
          <c:y val="0.79878154234870014"/>
          <c:w val="0.91397947681262504"/>
          <c:h val="0.14589342307315323"/>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a:solidFill>
                  <a:sysClr val="windowText" lastClr="000000"/>
                </a:solidFill>
              </a:rPr>
              <a:t>Gráfico 13.</a:t>
            </a:r>
            <a:r>
              <a:rPr lang="en-US" sz="900" b="1" baseline="0">
                <a:solidFill>
                  <a:sysClr val="windowText" lastClr="000000"/>
                </a:solidFill>
              </a:rPr>
              <a:t> Í</a:t>
            </a:r>
            <a:r>
              <a:rPr lang="en-US" sz="900" b="1">
                <a:solidFill>
                  <a:sysClr val="windowText" lastClr="000000"/>
                </a:solidFill>
              </a:rPr>
              <a:t>ndice de precios a consumidor arroz grado 2 largo ancho y delgado en supermercados de la RM, Costo de Importación (CIF) y Costo Alternativo de Importación</a:t>
            </a:r>
            <a:r>
              <a:rPr lang="en-US" sz="900" b="1" baseline="0">
                <a:solidFill>
                  <a:sysClr val="windowText" lastClr="000000"/>
                </a:solidFill>
              </a:rPr>
              <a:t> (CAI) </a:t>
            </a:r>
          </a:p>
          <a:p>
            <a:pPr>
              <a:defRPr sz="900" b="1"/>
            </a:pPr>
            <a:r>
              <a:rPr lang="en-US" sz="900" b="1" baseline="0">
                <a:solidFill>
                  <a:sysClr val="windowText" lastClr="000000"/>
                </a:solidFill>
              </a:rPr>
              <a:t>2019 -2021 </a:t>
            </a:r>
          </a:p>
          <a:p>
            <a:pPr>
              <a:defRPr sz="900" b="1"/>
            </a:pPr>
            <a:r>
              <a:rPr lang="en-US" sz="900" b="1" baseline="0">
                <a:solidFill>
                  <a:sysClr val="windowText" lastClr="000000"/>
                </a:solidFill>
              </a:rPr>
              <a:t>Base enero 2018 = 100</a:t>
            </a:r>
            <a:endParaRPr lang="en-US" sz="900" b="1">
              <a:solidFill>
                <a:sysClr val="windowText" lastClr="000000"/>
              </a:solidFill>
            </a:endParaRPr>
          </a:p>
        </c:rich>
      </c:tx>
      <c:layout>
        <c:manualLayout>
          <c:xMode val="edge"/>
          <c:yMode val="edge"/>
          <c:x val="0.12981100502933002"/>
          <c:y val="1.1472275334608031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1931251919998706"/>
          <c:y val="0.21015412511332729"/>
          <c:w val="0.75326327022263906"/>
          <c:h val="0.43102405037085684"/>
        </c:manualLayout>
      </c:layout>
      <c:lineChart>
        <c:grouping val="standard"/>
        <c:varyColors val="0"/>
        <c:ser>
          <c:idx val="0"/>
          <c:order val="0"/>
          <c:tx>
            <c:strRef>
              <c:f>'61'!$I$1</c:f>
              <c:strCache>
                <c:ptCount val="1"/>
                <c:pt idx="0">
                  <c:v>  Indice  Costo importación CIF </c:v>
                </c:pt>
              </c:strCache>
            </c:strRef>
          </c:tx>
          <c:spPr>
            <a:ln w="28575" cap="rnd">
              <a:solidFill>
                <a:schemeClr val="accent1"/>
              </a:solidFill>
              <a:round/>
            </a:ln>
            <a:effectLst/>
          </c:spPr>
          <c:marker>
            <c:symbol val="none"/>
          </c:marker>
          <c:cat>
            <c:numRef>
              <c:f>'61'!$A$2:$A$38</c:f>
              <c:numCache>
                <c:formatCode>mmm\-yy</c:formatCode>
                <c:ptCount val="37"/>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numCache>
            </c:numRef>
          </c:cat>
          <c:val>
            <c:numRef>
              <c:f>'61'!$I$2:$I$38</c:f>
              <c:numCache>
                <c:formatCode>0.0</c:formatCode>
                <c:ptCount val="37"/>
                <c:pt idx="0">
                  <c:v>100</c:v>
                </c:pt>
                <c:pt idx="1">
                  <c:v>99.927272065014265</c:v>
                </c:pt>
                <c:pt idx="2">
                  <c:v>99.976224889045341</c:v>
                </c:pt>
                <c:pt idx="3">
                  <c:v>99.924007291400926</c:v>
                </c:pt>
                <c:pt idx="4">
                  <c:v>99.930553176100304</c:v>
                </c:pt>
                <c:pt idx="5">
                  <c:v>99.976209527769115</c:v>
                </c:pt>
                <c:pt idx="6">
                  <c:v>99.997865194301326</c:v>
                </c:pt>
                <c:pt idx="7">
                  <c:v>99.999440638263906</c:v>
                </c:pt>
                <c:pt idx="8">
                  <c:v>100.17812362859078</c:v>
                </c:pt>
                <c:pt idx="9">
                  <c:v>100.06536507509256</c:v>
                </c:pt>
                <c:pt idx="10">
                  <c:v>100.05360820794698</c:v>
                </c:pt>
                <c:pt idx="11">
                  <c:v>100.08993928607843</c:v>
                </c:pt>
                <c:pt idx="12">
                  <c:v>100.05253712103101</c:v>
                </c:pt>
                <c:pt idx="13">
                  <c:v>100.0131323553468</c:v>
                </c:pt>
                <c:pt idx="14">
                  <c:v>100.00853878045183</c:v>
                </c:pt>
                <c:pt idx="15">
                  <c:v>100.00923561817298</c:v>
                </c:pt>
                <c:pt idx="16">
                  <c:v>100.06113081768856</c:v>
                </c:pt>
                <c:pt idx="17">
                  <c:v>100.06324795738223</c:v>
                </c:pt>
                <c:pt idx="18">
                  <c:v>100.053967549693</c:v>
                </c:pt>
                <c:pt idx="19">
                  <c:v>100.05505412696856</c:v>
                </c:pt>
                <c:pt idx="20">
                  <c:v>100.04678831306555</c:v>
                </c:pt>
                <c:pt idx="21">
                  <c:v>100.10611608081156</c:v>
                </c:pt>
                <c:pt idx="22">
                  <c:v>100.21285323270538</c:v>
                </c:pt>
                <c:pt idx="23">
                  <c:v>100.1842089561556</c:v>
                </c:pt>
                <c:pt idx="24">
                  <c:v>100.20183232338867</c:v>
                </c:pt>
                <c:pt idx="25">
                  <c:v>100.23663362991871</c:v>
                </c:pt>
                <c:pt idx="26">
                  <c:v>100.30594701725381</c:v>
                </c:pt>
                <c:pt idx="27">
                  <c:v>100.30429464725269</c:v>
                </c:pt>
                <c:pt idx="28">
                  <c:v>100.27260008653492</c:v>
                </c:pt>
                <c:pt idx="29">
                  <c:v>100.27319028247787</c:v>
                </c:pt>
                <c:pt idx="30">
                  <c:v>100.31764783616636</c:v>
                </c:pt>
                <c:pt idx="31">
                  <c:v>100.34040816188887</c:v>
                </c:pt>
                <c:pt idx="32">
                  <c:v>100.32664229888603</c:v>
                </c:pt>
                <c:pt idx="33">
                  <c:v>100.45089876562831</c:v>
                </c:pt>
                <c:pt idx="34">
                  <c:v>100.50536040851733</c:v>
                </c:pt>
                <c:pt idx="35">
                  <c:v>100.2704858278244</c:v>
                </c:pt>
                <c:pt idx="36">
                  <c:v>100.25858318997886</c:v>
                </c:pt>
              </c:numCache>
            </c:numRef>
          </c:val>
          <c:smooth val="0"/>
          <c:extLst>
            <c:ext xmlns:c16="http://schemas.microsoft.com/office/drawing/2014/chart" uri="{C3380CC4-5D6E-409C-BE32-E72D297353CC}">
              <c16:uniqueId val="{00000000-8A87-4C97-9E0E-640F734FD69B}"/>
            </c:ext>
          </c:extLst>
        </c:ser>
        <c:ser>
          <c:idx val="1"/>
          <c:order val="1"/>
          <c:tx>
            <c:strRef>
              <c:f>'61'!$J$1</c:f>
              <c:strCache>
                <c:ptCount val="1"/>
                <c:pt idx="0">
                  <c:v> Indice Costo de importación CAI (Odepa) </c:v>
                </c:pt>
              </c:strCache>
            </c:strRef>
          </c:tx>
          <c:spPr>
            <a:ln w="28575" cap="rnd">
              <a:solidFill>
                <a:schemeClr val="accent2"/>
              </a:solidFill>
              <a:round/>
            </a:ln>
            <a:effectLst/>
          </c:spPr>
          <c:marker>
            <c:symbol val="none"/>
          </c:marker>
          <c:cat>
            <c:numRef>
              <c:f>'61'!$A$2:$A$38</c:f>
              <c:numCache>
                <c:formatCode>mmm\-yy</c:formatCode>
                <c:ptCount val="37"/>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numCache>
            </c:numRef>
          </c:cat>
          <c:val>
            <c:numRef>
              <c:f>'61'!$J$2:$J$38</c:f>
              <c:numCache>
                <c:formatCode>0.0</c:formatCode>
                <c:ptCount val="37"/>
                <c:pt idx="0">
                  <c:v>100</c:v>
                </c:pt>
                <c:pt idx="1">
                  <c:v>99.98175250735261</c:v>
                </c:pt>
                <c:pt idx="2">
                  <c:v>99.982995279168904</c:v>
                </c:pt>
                <c:pt idx="3">
                  <c:v>99.960105012937575</c:v>
                </c:pt>
                <c:pt idx="4">
                  <c:v>99.992814656707793</c:v>
                </c:pt>
                <c:pt idx="5">
                  <c:v>100.00937942117902</c:v>
                </c:pt>
                <c:pt idx="6">
                  <c:v>100.03962354701451</c:v>
                </c:pt>
                <c:pt idx="7">
                  <c:v>100.03540170894425</c:v>
                </c:pt>
                <c:pt idx="8">
                  <c:v>100.07408088025335</c:v>
                </c:pt>
                <c:pt idx="9">
                  <c:v>100.07421606426161</c:v>
                </c:pt>
                <c:pt idx="10">
                  <c:v>100.06369987743331</c:v>
                </c:pt>
                <c:pt idx="11">
                  <c:v>100.05681967638316</c:v>
                </c:pt>
                <c:pt idx="12">
                  <c:v>100.02141430091112</c:v>
                </c:pt>
                <c:pt idx="13">
                  <c:v>99.985929850900348</c:v>
                </c:pt>
                <c:pt idx="14">
                  <c:v>100.00033692977335</c:v>
                </c:pt>
                <c:pt idx="15">
                  <c:v>100.00597516522436</c:v>
                </c:pt>
                <c:pt idx="16">
                  <c:v>100.04034995993852</c:v>
                </c:pt>
                <c:pt idx="17">
                  <c:v>100.03449697237217</c:v>
                </c:pt>
                <c:pt idx="18">
                  <c:v>100.02151226036877</c:v>
                </c:pt>
                <c:pt idx="19">
                  <c:v>100.04542854502763</c:v>
                </c:pt>
                <c:pt idx="20">
                  <c:v>100.04666443435541</c:v>
                </c:pt>
                <c:pt idx="21">
                  <c:v>100.07578992089263</c:v>
                </c:pt>
                <c:pt idx="22">
                  <c:v>100.17230523512485</c:v>
                </c:pt>
                <c:pt idx="23">
                  <c:v>100.20087768042724</c:v>
                </c:pt>
                <c:pt idx="24">
                  <c:v>100.20743709620443</c:v>
                </c:pt>
                <c:pt idx="25">
                  <c:v>100.24084060356016</c:v>
                </c:pt>
                <c:pt idx="26">
                  <c:v>100.28602596880016</c:v>
                </c:pt>
                <c:pt idx="27">
                  <c:v>100.32547087832059</c:v>
                </c:pt>
                <c:pt idx="28">
                  <c:v>100.32440017877758</c:v>
                </c:pt>
                <c:pt idx="29">
                  <c:v>100.30450740951234</c:v>
                </c:pt>
                <c:pt idx="30">
                  <c:v>100.32531523822232</c:v>
                </c:pt>
                <c:pt idx="31">
                  <c:v>100.41130706955028</c:v>
                </c:pt>
                <c:pt idx="32">
                  <c:v>100.62905017451742</c:v>
                </c:pt>
                <c:pt idx="33">
                  <c:v>100.64817290719175</c:v>
                </c:pt>
                <c:pt idx="34">
                  <c:v>100.58342664240617</c:v>
                </c:pt>
                <c:pt idx="35">
                  <c:v>100.532513947376</c:v>
                </c:pt>
                <c:pt idx="36">
                  <c:v>100.44999982669886</c:v>
                </c:pt>
              </c:numCache>
            </c:numRef>
          </c:val>
          <c:smooth val="0"/>
          <c:extLst>
            <c:ext xmlns:c16="http://schemas.microsoft.com/office/drawing/2014/chart" uri="{C3380CC4-5D6E-409C-BE32-E72D297353CC}">
              <c16:uniqueId val="{00000001-8A87-4C97-9E0E-640F734FD69B}"/>
            </c:ext>
          </c:extLst>
        </c:ser>
        <c:ser>
          <c:idx val="2"/>
          <c:order val="2"/>
          <c:tx>
            <c:strRef>
              <c:f>'61'!$K$1</c:f>
              <c:strCache>
                <c:ptCount val="1"/>
                <c:pt idx="0">
                  <c:v> Indice Precio promedio arroz grano ancho grado 2 </c:v>
                </c:pt>
              </c:strCache>
            </c:strRef>
          </c:tx>
          <c:spPr>
            <a:ln w="28575" cap="rnd">
              <a:solidFill>
                <a:schemeClr val="accent3"/>
              </a:solidFill>
              <a:round/>
            </a:ln>
            <a:effectLst/>
          </c:spPr>
          <c:marker>
            <c:symbol val="none"/>
          </c:marker>
          <c:cat>
            <c:numRef>
              <c:f>'61'!$A$2:$A$38</c:f>
              <c:numCache>
                <c:formatCode>mmm\-yy</c:formatCode>
                <c:ptCount val="37"/>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numCache>
            </c:numRef>
          </c:cat>
          <c:val>
            <c:numRef>
              <c:f>'61'!$K$2:$K$38</c:f>
              <c:numCache>
                <c:formatCode>0.0</c:formatCode>
                <c:ptCount val="37"/>
                <c:pt idx="0">
                  <c:v>100</c:v>
                </c:pt>
                <c:pt idx="1">
                  <c:v>99.984186046511624</c:v>
                </c:pt>
                <c:pt idx="2">
                  <c:v>99.981350507759259</c:v>
                </c:pt>
                <c:pt idx="3">
                  <c:v>99.966184630982013</c:v>
                </c:pt>
                <c:pt idx="4">
                  <c:v>99.970034486612434</c:v>
                </c:pt>
                <c:pt idx="5">
                  <c:v>99.958529213362198</c:v>
                </c:pt>
                <c:pt idx="6">
                  <c:v>99.982777515981013</c:v>
                </c:pt>
                <c:pt idx="7">
                  <c:v>99.98561842507192</c:v>
                </c:pt>
                <c:pt idx="8">
                  <c:v>99.950679803731035</c:v>
                </c:pt>
                <c:pt idx="9">
                  <c:v>99.962421486705594</c:v>
                </c:pt>
                <c:pt idx="10">
                  <c:v>99.975961138543113</c:v>
                </c:pt>
                <c:pt idx="11">
                  <c:v>99.953060375184336</c:v>
                </c:pt>
                <c:pt idx="12">
                  <c:v>99.958919750184336</c:v>
                </c:pt>
                <c:pt idx="13">
                  <c:v>99.967657614262009</c:v>
                </c:pt>
                <c:pt idx="14">
                  <c:v>99.958032975185972</c:v>
                </c:pt>
                <c:pt idx="15">
                  <c:v>99.929850273533887</c:v>
                </c:pt>
                <c:pt idx="16">
                  <c:v>99.932850273533887</c:v>
                </c:pt>
                <c:pt idx="17">
                  <c:v>99.926868219695407</c:v>
                </c:pt>
                <c:pt idx="18">
                  <c:v>99.949937427318275</c:v>
                </c:pt>
                <c:pt idx="19">
                  <c:v>99.948957035161413</c:v>
                </c:pt>
                <c:pt idx="20">
                  <c:v>99.965640057732557</c:v>
                </c:pt>
                <c:pt idx="21">
                  <c:v>99.946335038427534</c:v>
                </c:pt>
                <c:pt idx="22">
                  <c:v>99.948303542364542</c:v>
                </c:pt>
                <c:pt idx="23">
                  <c:v>99.942409632737821</c:v>
                </c:pt>
                <c:pt idx="24">
                  <c:v>99.950314771077743</c:v>
                </c:pt>
                <c:pt idx="25">
                  <c:v>99.957177516175776</c:v>
                </c:pt>
                <c:pt idx="26">
                  <c:v>99.975678003030694</c:v>
                </c:pt>
                <c:pt idx="27">
                  <c:v>99.985238232476206</c:v>
                </c:pt>
                <c:pt idx="28">
                  <c:v>100.01838217187014</c:v>
                </c:pt>
                <c:pt idx="29">
                  <c:v>100.00096695647143</c:v>
                </c:pt>
                <c:pt idx="30">
                  <c:v>99.980444568411727</c:v>
                </c:pt>
                <c:pt idx="31">
                  <c:v>99.971873139840298</c:v>
                </c:pt>
                <c:pt idx="32">
                  <c:v>99.985321746948841</c:v>
                </c:pt>
                <c:pt idx="33">
                  <c:v>100.08295207870239</c:v>
                </c:pt>
                <c:pt idx="34">
                  <c:v>100.00609542930688</c:v>
                </c:pt>
                <c:pt idx="35">
                  <c:v>100.00048270713663</c:v>
                </c:pt>
                <c:pt idx="36">
                  <c:v>99.999541973364288</c:v>
                </c:pt>
              </c:numCache>
            </c:numRef>
          </c:val>
          <c:smooth val="0"/>
          <c:extLst>
            <c:ext xmlns:c16="http://schemas.microsoft.com/office/drawing/2014/chart" uri="{C3380CC4-5D6E-409C-BE32-E72D297353CC}">
              <c16:uniqueId val="{00000002-8A87-4C97-9E0E-640F734FD69B}"/>
            </c:ext>
          </c:extLst>
        </c:ser>
        <c:ser>
          <c:idx val="3"/>
          <c:order val="3"/>
          <c:tx>
            <c:strRef>
              <c:f>'61'!$L$1</c:f>
              <c:strCache>
                <c:ptCount val="1"/>
                <c:pt idx="0">
                  <c:v> Indice Precio promedio arroz grano delgado grano 2 </c:v>
                </c:pt>
              </c:strCache>
            </c:strRef>
          </c:tx>
          <c:spPr>
            <a:ln w="28575" cap="rnd">
              <a:solidFill>
                <a:schemeClr val="accent4"/>
              </a:solidFill>
              <a:round/>
            </a:ln>
            <a:effectLst/>
          </c:spPr>
          <c:marker>
            <c:symbol val="none"/>
          </c:marker>
          <c:cat>
            <c:numRef>
              <c:f>'61'!$A$2:$A$38</c:f>
              <c:numCache>
                <c:formatCode>mmm\-yy</c:formatCode>
                <c:ptCount val="37"/>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numCache>
            </c:numRef>
          </c:cat>
          <c:val>
            <c:numRef>
              <c:f>'61'!$L$2:$L$38</c:f>
              <c:numCache>
                <c:formatCode>0.0</c:formatCode>
                <c:ptCount val="37"/>
                <c:pt idx="0">
                  <c:v>100</c:v>
                </c:pt>
                <c:pt idx="1">
                  <c:v>99.991745283018872</c:v>
                </c:pt>
                <c:pt idx="2">
                  <c:v>100.02503898099746</c:v>
                </c:pt>
                <c:pt idx="3">
                  <c:v>100.01123000516317</c:v>
                </c:pt>
                <c:pt idx="4">
                  <c:v>100.00889628287612</c:v>
                </c:pt>
                <c:pt idx="5">
                  <c:v>100.01240505480595</c:v>
                </c:pt>
                <c:pt idx="6">
                  <c:v>100.00191554431645</c:v>
                </c:pt>
                <c:pt idx="7">
                  <c:v>100.00191554431645</c:v>
                </c:pt>
                <c:pt idx="8">
                  <c:v>100.00898268212563</c:v>
                </c:pt>
                <c:pt idx="9">
                  <c:v>99.989099641189966</c:v>
                </c:pt>
                <c:pt idx="10">
                  <c:v>100.00103281541431</c:v>
                </c:pt>
                <c:pt idx="11">
                  <c:v>100.01518375881054</c:v>
                </c:pt>
                <c:pt idx="12">
                  <c:v>100.02681166578728</c:v>
                </c:pt>
                <c:pt idx="13">
                  <c:v>100.00612201061486</c:v>
                </c:pt>
                <c:pt idx="14">
                  <c:v>100.01551168197636</c:v>
                </c:pt>
                <c:pt idx="15">
                  <c:v>100.00620935639496</c:v>
                </c:pt>
                <c:pt idx="16">
                  <c:v>100.00620935639496</c:v>
                </c:pt>
                <c:pt idx="17">
                  <c:v>100.00855677423533</c:v>
                </c:pt>
                <c:pt idx="18">
                  <c:v>100.01324061498474</c:v>
                </c:pt>
                <c:pt idx="19">
                  <c:v>100.00391660566073</c:v>
                </c:pt>
                <c:pt idx="20">
                  <c:v>100.01568131154309</c:v>
                </c:pt>
                <c:pt idx="21">
                  <c:v>99.997076660380301</c:v>
                </c:pt>
                <c:pt idx="22">
                  <c:v>100.01603400635186</c:v>
                </c:pt>
                <c:pt idx="23">
                  <c:v>100.04742935518907</c:v>
                </c:pt>
                <c:pt idx="24">
                  <c:v>100.05193893805266</c:v>
                </c:pt>
                <c:pt idx="25">
                  <c:v>100.04632726577432</c:v>
                </c:pt>
                <c:pt idx="26">
                  <c:v>100.07567263823482</c:v>
                </c:pt>
                <c:pt idx="27">
                  <c:v>100.07676912946289</c:v>
                </c:pt>
                <c:pt idx="28">
                  <c:v>100.09210319298973</c:v>
                </c:pt>
                <c:pt idx="29">
                  <c:v>100.07807946051939</c:v>
                </c:pt>
                <c:pt idx="30">
                  <c:v>100.06932672528963</c:v>
                </c:pt>
                <c:pt idx="31">
                  <c:v>100.05718544493642</c:v>
                </c:pt>
                <c:pt idx="32">
                  <c:v>100.0627720371152</c:v>
                </c:pt>
                <c:pt idx="33">
                  <c:v>100.0738831482263</c:v>
                </c:pt>
                <c:pt idx="34">
                  <c:v>100.06069633503948</c:v>
                </c:pt>
                <c:pt idx="35">
                  <c:v>100.05846916354727</c:v>
                </c:pt>
                <c:pt idx="36">
                  <c:v>100.06404952069013</c:v>
                </c:pt>
              </c:numCache>
            </c:numRef>
          </c:val>
          <c:smooth val="0"/>
          <c:extLst>
            <c:ext xmlns:c16="http://schemas.microsoft.com/office/drawing/2014/chart" uri="{C3380CC4-5D6E-409C-BE32-E72D297353CC}">
              <c16:uniqueId val="{00000003-8A87-4C97-9E0E-640F734FD69B}"/>
            </c:ext>
          </c:extLst>
        </c:ser>
        <c:dLbls>
          <c:showLegendKey val="0"/>
          <c:showVal val="0"/>
          <c:showCatName val="0"/>
          <c:showSerName val="0"/>
          <c:showPercent val="0"/>
          <c:showBubbleSize val="0"/>
        </c:dLbls>
        <c:smooth val="0"/>
        <c:axId val="1865813151"/>
        <c:axId val="1802194095"/>
      </c:lineChart>
      <c:dateAx>
        <c:axId val="1865813151"/>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02194095"/>
        <c:crosses val="autoZero"/>
        <c:auto val="1"/>
        <c:lblOffset val="100"/>
        <c:baseTimeUnit val="months"/>
      </c:dateAx>
      <c:valAx>
        <c:axId val="1802194095"/>
        <c:scaling>
          <c:orientation val="minMax"/>
          <c:max val="100.7"/>
          <c:min val="99.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Indice de precios de arroz base enero 2018 = 100</a:t>
                </a:r>
              </a:p>
            </c:rich>
          </c:tx>
          <c:layout>
            <c:manualLayout>
              <c:xMode val="edge"/>
              <c:yMode val="edge"/>
              <c:x val="5.1180147936053452E-3"/>
              <c:y val="7.5700243351933955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65813151"/>
        <c:crosses val="autoZero"/>
        <c:crossBetween val="between"/>
      </c:valAx>
      <c:spPr>
        <a:noFill/>
        <a:ln>
          <a:noFill/>
        </a:ln>
        <a:effectLst/>
      </c:spPr>
    </c:plotArea>
    <c:legend>
      <c:legendPos val="r"/>
      <c:layout>
        <c:manualLayout>
          <c:xMode val="edge"/>
          <c:yMode val="edge"/>
          <c:x val="0.1189823602645152"/>
          <c:y val="0.78169316324126747"/>
          <c:w val="0.61613057608045407"/>
          <c:h val="0.201618206609033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2018 - 2021</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5841657853"/>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2"/>
          <c:order val="0"/>
          <c:tx>
            <c:strRef>
              <c:f>'12'!#REF!</c:f>
              <c:strCache>
                <c:ptCount val="1"/>
                <c:pt idx="0">
                  <c:v>#REF!</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'12'!#REF!</c:f>
              <c:numCache>
                <c:formatCode>General</c:formatCode>
                <c:ptCount val="1"/>
                <c:pt idx="0">
                  <c:v>1</c:v>
                </c:pt>
              </c:numCache>
            </c:numRef>
          </c:val>
          <c:extLst>
            <c:ext xmlns:c16="http://schemas.microsoft.com/office/drawing/2014/chart" uri="{C3380CC4-5D6E-409C-BE32-E72D297353CC}">
              <c16:uniqueId val="{00000001-BF06-4A3D-95C4-F679E17186F0}"/>
            </c:ext>
          </c:extLst>
        </c:ser>
        <c:ser>
          <c:idx val="3"/>
          <c:order val="1"/>
          <c:tx>
            <c:strRef>
              <c:f>'12'!$C$6</c:f>
              <c:strCache>
                <c:ptCount val="1"/>
                <c:pt idx="0">
                  <c:v>2018</c:v>
                </c:pt>
              </c:strCache>
            </c:strRef>
          </c:tx>
          <c:invertIfNegative val="0"/>
          <c:val>
            <c:numRef>
              <c:f>'12'!$C$7:$C$18</c:f>
              <c:numCache>
                <c:formatCode>#,##0</c:formatCode>
                <c:ptCount val="12"/>
                <c:pt idx="0">
                  <c:v>100066.55</c:v>
                </c:pt>
                <c:pt idx="1">
                  <c:v>32375.59</c:v>
                </c:pt>
                <c:pt idx="2">
                  <c:v>98255.790999999997</c:v>
                </c:pt>
                <c:pt idx="3">
                  <c:v>89868.4</c:v>
                </c:pt>
                <c:pt idx="4">
                  <c:v>130281.515</c:v>
                </c:pt>
                <c:pt idx="5">
                  <c:v>125274.86</c:v>
                </c:pt>
                <c:pt idx="6">
                  <c:v>74378.89</c:v>
                </c:pt>
                <c:pt idx="7">
                  <c:v>19843.32</c:v>
                </c:pt>
                <c:pt idx="8">
                  <c:v>77654.850000000006</c:v>
                </c:pt>
                <c:pt idx="9">
                  <c:v>70782.711599999995</c:v>
                </c:pt>
                <c:pt idx="10">
                  <c:v>104883.17567</c:v>
                </c:pt>
                <c:pt idx="11">
                  <c:v>146130.49</c:v>
                </c:pt>
              </c:numCache>
            </c:numRef>
          </c:val>
          <c:extLst>
            <c:ext xmlns:c16="http://schemas.microsoft.com/office/drawing/2014/chart" uri="{C3380CC4-5D6E-409C-BE32-E72D297353CC}">
              <c16:uniqueId val="{00000002-BF06-4A3D-95C4-F679E17186F0}"/>
            </c:ext>
          </c:extLst>
        </c:ser>
        <c:ser>
          <c:idx val="1"/>
          <c:order val="2"/>
          <c:tx>
            <c:strRef>
              <c:f>'12'!$D$6</c:f>
              <c:strCache>
                <c:ptCount val="1"/>
                <c:pt idx="0">
                  <c:v>2019</c:v>
                </c:pt>
              </c:strCache>
            </c:strRef>
          </c:tx>
          <c:invertIfNegative val="0"/>
          <c:val>
            <c:numRef>
              <c:f>'12'!$D$7:$D$18</c:f>
              <c:numCache>
                <c:formatCode>#,##0</c:formatCode>
                <c:ptCount val="12"/>
                <c:pt idx="0">
                  <c:v>110928.26</c:v>
                </c:pt>
                <c:pt idx="1">
                  <c:v>130574.61</c:v>
                </c:pt>
                <c:pt idx="2">
                  <c:v>58957.94</c:v>
                </c:pt>
                <c:pt idx="3">
                  <c:v>117091.58500000001</c:v>
                </c:pt>
                <c:pt idx="4">
                  <c:v>90954.182000000001</c:v>
                </c:pt>
                <c:pt idx="5">
                  <c:v>47586.582000000002</c:v>
                </c:pt>
                <c:pt idx="6">
                  <c:v>112338.01</c:v>
                </c:pt>
                <c:pt idx="7">
                  <c:v>92228.86</c:v>
                </c:pt>
                <c:pt idx="8">
                  <c:v>139531.95000000001</c:v>
                </c:pt>
                <c:pt idx="9">
                  <c:v>45828.93</c:v>
                </c:pt>
                <c:pt idx="10">
                  <c:v>84061.69</c:v>
                </c:pt>
                <c:pt idx="11">
                  <c:v>85715.07</c:v>
                </c:pt>
              </c:numCache>
            </c:numRef>
          </c:val>
          <c:extLst>
            <c:ext xmlns:c16="http://schemas.microsoft.com/office/drawing/2014/chart" uri="{C3380CC4-5D6E-409C-BE32-E72D297353CC}">
              <c16:uniqueId val="{00000001-00F9-4C08-8774-7E1232E762A3}"/>
            </c:ext>
          </c:extLst>
        </c:ser>
        <c:ser>
          <c:idx val="0"/>
          <c:order val="3"/>
          <c:tx>
            <c:strRef>
              <c:f>'12'!$E$6</c:f>
              <c:strCache>
                <c:ptCount val="1"/>
                <c:pt idx="0">
                  <c:v>2020</c:v>
                </c:pt>
              </c:strCache>
            </c:strRef>
          </c:tx>
          <c:invertIfNegative val="0"/>
          <c:val>
            <c:numRef>
              <c:f>'12'!$E$7:$E$18</c:f>
              <c:numCache>
                <c:formatCode>#,##0</c:formatCode>
                <c:ptCount val="12"/>
                <c:pt idx="0">
                  <c:v>96514.718999999997</c:v>
                </c:pt>
                <c:pt idx="1">
                  <c:v>69539.14</c:v>
                </c:pt>
                <c:pt idx="2">
                  <c:v>119307.88800000001</c:v>
                </c:pt>
                <c:pt idx="3">
                  <c:v>124223.18</c:v>
                </c:pt>
                <c:pt idx="4">
                  <c:v>62552.36</c:v>
                </c:pt>
                <c:pt idx="5">
                  <c:v>13641.522000000001</c:v>
                </c:pt>
                <c:pt idx="6">
                  <c:v>123117.16</c:v>
                </c:pt>
                <c:pt idx="7">
                  <c:v>92572.023770000014</c:v>
                </c:pt>
                <c:pt idx="8">
                  <c:v>98529.35</c:v>
                </c:pt>
                <c:pt idx="9">
                  <c:v>155516.505</c:v>
                </c:pt>
                <c:pt idx="10">
                  <c:v>85724.653000000006</c:v>
                </c:pt>
                <c:pt idx="11">
                  <c:v>95680.2693</c:v>
                </c:pt>
              </c:numCache>
            </c:numRef>
          </c:val>
          <c:extLst>
            <c:ext xmlns:c16="http://schemas.microsoft.com/office/drawing/2014/chart" uri="{C3380CC4-5D6E-409C-BE32-E72D297353CC}">
              <c16:uniqueId val="{00000003-BF06-4A3D-95C4-F679E17186F0}"/>
            </c:ext>
          </c:extLst>
        </c:ser>
        <c:dLbls>
          <c:showLegendKey val="0"/>
          <c:showVal val="0"/>
          <c:showCatName val="0"/>
          <c:showSerName val="0"/>
          <c:showPercent val="0"/>
          <c:showBubbleSize val="0"/>
        </c:dLbls>
        <c:gapWidth val="150"/>
        <c:axId val="242664448"/>
        <c:axId val="984106112"/>
      </c:barChart>
      <c:catAx>
        <c:axId val="24266444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6112"/>
        <c:crosses val="autoZero"/>
        <c:auto val="1"/>
        <c:lblAlgn val="ctr"/>
        <c:lblOffset val="100"/>
        <c:tickLblSkip val="1"/>
        <c:tickMarkSkip val="1"/>
        <c:noMultiLvlLbl val="0"/>
      </c:catAx>
      <c:valAx>
        <c:axId val="984106112"/>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700238962665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2664448"/>
        <c:crosses val="autoZero"/>
        <c:crossBetween val="between"/>
      </c:valAx>
      <c:spPr>
        <a:noFill/>
        <a:ln w="25400">
          <a:noFill/>
        </a:ln>
      </c:spPr>
    </c:plotArea>
    <c:legend>
      <c:legendPos val="r"/>
      <c:layout>
        <c:manualLayout>
          <c:xMode val="edge"/>
          <c:yMode val="edge"/>
          <c:x val="0.10597359658400909"/>
          <c:y val="0.83006837961044344"/>
          <c:w val="0.29465710815998747"/>
          <c:h val="0.13045793617903026"/>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6. Chile. Participación por país de origen en las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importaciones de trigo panadero, 2021</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22756705761430171"/>
          <c:y val="4.6193541768191029E-2"/>
        </c:manualLayout>
      </c:layout>
      <c:overlay val="1"/>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
          <c:y val="0.28955054756086518"/>
          <c:w val="1"/>
          <c:h val="0.48024334458192725"/>
        </c:manualLayout>
      </c:layout>
      <c:pie3DChart>
        <c:varyColors val="1"/>
        <c:ser>
          <c:idx val="0"/>
          <c:order val="0"/>
          <c:tx>
            <c:strRef>
              <c:f>'13'!$M$2</c:f>
              <c:strCache>
                <c:ptCount val="1"/>
              </c:strCache>
            </c:strRef>
          </c:tx>
          <c:dPt>
            <c:idx val="0"/>
            <c:bubble3D val="0"/>
            <c:spPr>
              <a:solidFill>
                <a:srgbClr val="92D05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3E30-4D7B-9569-A3DA0EDAA388}"/>
              </c:ext>
            </c:extLst>
          </c:dPt>
          <c:dPt>
            <c:idx val="1"/>
            <c:bubble3D val="0"/>
            <c:spPr>
              <a:solidFill>
                <a:srgbClr val="FF000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3E30-4D7B-9569-A3DA0EDAA388}"/>
              </c:ext>
            </c:extLst>
          </c:dPt>
          <c:dPt>
            <c:idx val="2"/>
            <c:bubble3D val="0"/>
            <c:spPr>
              <a:solidFill>
                <a:srgbClr val="00B0F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5-3E30-4D7B-9569-A3DA0EDAA388}"/>
              </c:ext>
            </c:extLst>
          </c:dPt>
          <c:dPt>
            <c:idx val="3"/>
            <c:bubble3D val="0"/>
            <c:spPr>
              <a:solidFill>
                <a:schemeClr val="accent2">
                  <a:lumMod val="75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7-3E30-4D7B-9569-A3DA0EDAA388}"/>
              </c:ext>
            </c:extLst>
          </c:dPt>
          <c:dLbls>
            <c:dLbl>
              <c:idx val="0"/>
              <c:layout>
                <c:manualLayout>
                  <c:x val="3.0090270812437311E-2"/>
                  <c:y val="-4.787812840043533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E30-4D7B-9569-A3DA0EDAA388}"/>
                </c:ext>
              </c:extLst>
            </c:dLbl>
            <c:spPr>
              <a:noFill/>
              <a:ln>
                <a:noFill/>
              </a:ln>
              <a:effectLst/>
            </c:spPr>
            <c:dLblPos val="outEnd"/>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'13'!$N$1:$Q$1</c:f>
              <c:strCache>
                <c:ptCount val="4"/>
                <c:pt idx="0">
                  <c:v>Argentina</c:v>
                </c:pt>
                <c:pt idx="1">
                  <c:v>Canadá</c:v>
                </c:pt>
                <c:pt idx="2">
                  <c:v>EE.UU.</c:v>
                </c:pt>
                <c:pt idx="3">
                  <c:v>Otros</c:v>
                </c:pt>
              </c:strCache>
            </c:strRef>
          </c:cat>
          <c:val>
            <c:numRef>
              <c:f>'13'!$N$2:$Q$2</c:f>
              <c:numCache>
                <c:formatCode>#,##0.00</c:formatCode>
                <c:ptCount val="4"/>
                <c:pt idx="0">
                  <c:v>0.58726558901385117</c:v>
                </c:pt>
                <c:pt idx="1">
                  <c:v>4.1506233564497487E-2</c:v>
                </c:pt>
                <c:pt idx="2">
                  <c:v>0.37106413687328843</c:v>
                </c:pt>
                <c:pt idx="3" formatCode="#,##0.000">
                  <c:v>1.6404054836288706E-4</c:v>
                </c:pt>
              </c:numCache>
            </c:numRef>
          </c:val>
          <c:extLst>
            <c:ext xmlns:c16="http://schemas.microsoft.com/office/drawing/2014/chart" uri="{C3380CC4-5D6E-409C-BE32-E72D297353CC}">
              <c16:uniqueId val="{00000009-3E30-4D7B-9569-A3DA0EDAA388}"/>
            </c:ext>
          </c:extLst>
        </c:ser>
        <c:dLbls>
          <c:showLegendKey val="0"/>
          <c:showVal val="0"/>
          <c:showCatName val="0"/>
          <c:showSerName val="0"/>
          <c:showPercent val="0"/>
          <c:showBubbleSize val="0"/>
          <c:showLeaderLines val="1"/>
        </c:dLbls>
      </c:pie3DChart>
      <c:spPr>
        <a:noFill/>
        <a:ln w="25400">
          <a:noFill/>
        </a:ln>
      </c:spPr>
    </c:plotArea>
    <c:legend>
      <c:legendPos val="r"/>
      <c:overlay val="1"/>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7. Chile. Participación por tipo en las importaciones de trigo panadero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2021</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16864317174028456"/>
          <c:y val="4.6983639240216923E-2"/>
        </c:manualLayout>
      </c:layout>
      <c:overlay val="1"/>
    </c:title>
    <c:autoTitleDeleted val="0"/>
    <c:view3D>
      <c:rotX val="20"/>
      <c:rotY val="0"/>
      <c:rAngAx val="0"/>
      <c:perspective val="10"/>
    </c:view3D>
    <c:floor>
      <c:thickness val="0"/>
    </c:floor>
    <c:sideWall>
      <c:thickness val="0"/>
    </c:sideWall>
    <c:backWall>
      <c:thickness val="0"/>
    </c:backWall>
    <c:plotArea>
      <c:layout>
        <c:manualLayout>
          <c:layoutTarget val="inner"/>
          <c:xMode val="edge"/>
          <c:yMode val="edge"/>
          <c:x val="2.8847723514329494E-2"/>
          <c:y val="0.31345679351056727"/>
          <c:w val="0.97089603382910805"/>
          <c:h val="0.46595767579264064"/>
        </c:manualLayout>
      </c:layout>
      <c:pie3DChart>
        <c:varyColors val="1"/>
        <c:ser>
          <c:idx val="0"/>
          <c:order val="0"/>
          <c:spPr>
            <a:blipFill>
              <a:blip xmlns:r="http://schemas.openxmlformats.org/officeDocument/2006/relationships" r:embed="rId1"/>
              <a:stretch>
                <a:fillRect/>
              </a:stretch>
            </a:blipFill>
          </c:spPr>
          <c:explosion val="4"/>
          <c:dPt>
            <c:idx val="0"/>
            <c:bubble3D val="0"/>
            <c:spPr>
              <a:solidFill>
                <a:srgbClr val="92D050"/>
              </a:solidFill>
            </c:spPr>
            <c:extLst>
              <c:ext xmlns:c16="http://schemas.microsoft.com/office/drawing/2014/chart" uri="{C3380CC4-5D6E-409C-BE32-E72D297353CC}">
                <c16:uniqueId val="{00000000-3167-4BBE-A90A-21CF1A31E358}"/>
              </c:ext>
            </c:extLst>
          </c:dPt>
          <c:dPt>
            <c:idx val="1"/>
            <c:bubble3D val="0"/>
            <c:spPr>
              <a:solidFill>
                <a:srgbClr val="FFFF00"/>
              </a:solidFill>
            </c:spPr>
            <c:extLst>
              <c:ext xmlns:c16="http://schemas.microsoft.com/office/drawing/2014/chart" uri="{C3380CC4-5D6E-409C-BE32-E72D297353CC}">
                <c16:uniqueId val="{00000001-3167-4BBE-A90A-21CF1A31E358}"/>
              </c:ext>
            </c:extLst>
          </c:dPt>
          <c:dPt>
            <c:idx val="2"/>
            <c:bubble3D val="0"/>
            <c:spPr>
              <a:solidFill>
                <a:srgbClr val="00B0F0"/>
              </a:solidFill>
            </c:spPr>
            <c:extLst>
              <c:ext xmlns:c16="http://schemas.microsoft.com/office/drawing/2014/chart" uri="{C3380CC4-5D6E-409C-BE32-E72D297353CC}">
                <c16:uniqueId val="{00000002-3167-4BBE-A90A-21CF1A31E358}"/>
              </c:ext>
            </c:extLst>
          </c:dPt>
          <c:dLbls>
            <c:dLbl>
              <c:idx val="0"/>
              <c:layout>
                <c:manualLayout>
                  <c:x val="4.2565958156964484E-2"/>
                  <c:y val="-3.054551634283126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167-4BBE-A90A-21CF1A31E358}"/>
                </c:ext>
              </c:extLst>
            </c:dLbl>
            <c:dLbl>
              <c:idx val="1"/>
              <c:layout>
                <c:manualLayout>
                  <c:x val="-0.1314363555432764"/>
                  <c:y val="5.8178147312005407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167-4BBE-A90A-21CF1A31E358}"/>
                </c:ext>
              </c:extLst>
            </c:dLbl>
            <c:dLbl>
              <c:idx val="2"/>
              <c:layout>
                <c:manualLayout>
                  <c:x val="-7.7706977379272679E-3"/>
                  <c:y val="-3.789270945448370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167-4BBE-A90A-21CF1A31E358}"/>
                </c:ext>
              </c:extLst>
            </c:dLbl>
            <c:dLbl>
              <c:idx val="3"/>
              <c:layout>
                <c:manualLayout>
                  <c:x val="8.4775840881161538E-2"/>
                  <c:y val="-7.6308266344755682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167-4BBE-A90A-21CF1A31E358}"/>
                </c:ext>
              </c:extLst>
            </c:dLbl>
            <c:dLbl>
              <c:idx val="4"/>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167-4BBE-A90A-21CF1A31E358}"/>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'14'!$M$1:$O$1</c:f>
              <c:strCache>
                <c:ptCount val="3"/>
                <c:pt idx="0">
                  <c:v>Suave</c:v>
                </c:pt>
                <c:pt idx="1">
                  <c:v>Intermedio</c:v>
                </c:pt>
                <c:pt idx="2">
                  <c:v>Fuerte</c:v>
                </c:pt>
              </c:strCache>
            </c:strRef>
          </c:cat>
          <c:val>
            <c:numRef>
              <c:f>'14'!$M$2:$O$2</c:f>
              <c:numCache>
                <c:formatCode>#,##0.00</c:formatCode>
                <c:ptCount val="3"/>
                <c:pt idx="0">
                  <c:v>0.36839027593497237</c:v>
                </c:pt>
                <c:pt idx="1">
                  <c:v>0.42801838433971756</c:v>
                </c:pt>
                <c:pt idx="2">
                  <c:v>0.18415884399616086</c:v>
                </c:pt>
              </c:numCache>
            </c:numRef>
          </c:val>
          <c:extLst>
            <c:ext xmlns:c16="http://schemas.microsoft.com/office/drawing/2014/chart" uri="{C3380CC4-5D6E-409C-BE32-E72D297353CC}">
              <c16:uniqueId val="{00000005-3167-4BBE-A90A-21CF1A31E358}"/>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mn-ea"/>
                <a:ea typeface="+mn-ea"/>
                <a:cs typeface="+mn-ea"/>
              </a:rPr>
              <a:t>°</a:t>
            </a:r>
            <a:r>
              <a:rPr lang="es-CL" sz="1000" b="1" i="0" u="none" strike="noStrike" baseline="0">
                <a:solidFill>
                  <a:srgbClr val="000000"/>
                </a:solidFill>
                <a:latin typeface="Arial"/>
                <a:ea typeface="+mn-ea"/>
                <a:cs typeface="Arial"/>
              </a:rPr>
              <a:t>8.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Chile. Costo promedio ponderado de las importaciones de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trigo panadero por tipo, 2020 - 2021</a:t>
            </a:r>
            <a:endParaRPr lang="es-CL" sz="1000" b="1" i="0" u="none" strike="noStrike" baseline="0">
              <a:solidFill>
                <a:srgbClr val="FF0000"/>
              </a:solidFill>
              <a:latin typeface="Arial"/>
              <a:cs typeface="Arial"/>
            </a:endParaRP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 CIF)</a:t>
            </a:r>
          </a:p>
          <a:p>
            <a:pPr>
              <a:defRPr sz="9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0.10235967364953313"/>
          <c:y val="0.25892757207002021"/>
          <c:w val="0.85706808483000763"/>
          <c:h val="0.48772312206221369"/>
        </c:manualLayout>
      </c:layout>
      <c:lineChart>
        <c:grouping val="standard"/>
        <c:varyColors val="0"/>
        <c:ser>
          <c:idx val="1"/>
          <c:order val="0"/>
          <c:tx>
            <c:strRef>
              <c:f>'16'!$C$6:$D$6</c:f>
              <c:strCache>
                <c:ptCount val="1"/>
                <c:pt idx="0">
                  <c:v>Trigo Pan Argentino</c:v>
                </c:pt>
              </c:strCache>
            </c:strRef>
          </c:tx>
          <c:marker>
            <c:spPr>
              <a:solidFill>
                <a:schemeClr val="accent2"/>
              </a:solidFill>
            </c:spPr>
          </c:marker>
          <c:cat>
            <c:numRef>
              <c:f>'16'!$N$8:$N$20</c:f>
              <c:numCache>
                <c:formatCode>mmm\-yy</c:formatCode>
                <c:ptCount val="1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numCache>
            </c:numRef>
          </c:cat>
          <c:val>
            <c:numRef>
              <c:f>'16'!$Q$8:$Q$20</c:f>
              <c:numCache>
                <c:formatCode>0</c:formatCode>
                <c:ptCount val="13"/>
                <c:pt idx="0">
                  <c:v>170.00229653909187</c:v>
                </c:pt>
                <c:pt idx="1">
                  <c:v>173.69576799811472</c:v>
                </c:pt>
                <c:pt idx="2">
                  <c:v>182.75104898120671</c:v>
                </c:pt>
                <c:pt idx="3">
                  <c:v>199.60643765752232</c:v>
                </c:pt>
                <c:pt idx="4">
                  <c:v>197.54904988549347</c:v>
                </c:pt>
                <c:pt idx="5">
                  <c:v>183.22657214412229</c:v>
                </c:pt>
                <c:pt idx="6">
                  <c:v>214.90895754181034</c:v>
                </c:pt>
                <c:pt idx="7">
                  <c:v>204.93150175571432</c:v>
                </c:pt>
                <c:pt idx="11">
                  <c:v>170.59636438599611</c:v>
                </c:pt>
                <c:pt idx="12">
                  <c:v>175.87005961990735</c:v>
                </c:pt>
              </c:numCache>
            </c:numRef>
          </c:val>
          <c:smooth val="0"/>
          <c:extLst>
            <c:ext xmlns:c16="http://schemas.microsoft.com/office/drawing/2014/chart" uri="{C3380CC4-5D6E-409C-BE32-E72D297353CC}">
              <c16:uniqueId val="{00000000-6290-4F66-9647-6ADB87BBAA07}"/>
            </c:ext>
          </c:extLst>
        </c:ser>
        <c:ser>
          <c:idx val="0"/>
          <c:order val="1"/>
          <c:tx>
            <c:strRef>
              <c:f>'16'!$E$6:$F$6</c:f>
              <c:strCache>
                <c:ptCount val="1"/>
                <c:pt idx="0">
                  <c:v>Fuerte</c:v>
                </c:pt>
              </c:strCache>
            </c:strRef>
          </c:tx>
          <c:cat>
            <c:numRef>
              <c:f>'16'!$N$8:$N$20</c:f>
              <c:numCache>
                <c:formatCode>mmm\-yy</c:formatCode>
                <c:ptCount val="1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numCache>
            </c:numRef>
          </c:cat>
          <c:val>
            <c:numRef>
              <c:f>'16'!$O$8:$O$20</c:f>
              <c:numCache>
                <c:formatCode>0</c:formatCode>
                <c:ptCount val="13"/>
                <c:pt idx="0">
                  <c:v>181.49013191736245</c:v>
                </c:pt>
                <c:pt idx="1">
                  <c:v>189.39620218483532</c:v>
                </c:pt>
                <c:pt idx="2">
                  <c:v>217.85601603699948</c:v>
                </c:pt>
                <c:pt idx="4" formatCode="General">
                  <c:v>213</c:v>
                </c:pt>
                <c:pt idx="5" formatCode="General">
                  <c:v>199</c:v>
                </c:pt>
                <c:pt idx="6" formatCode="General">
                  <c:v>215</c:v>
                </c:pt>
                <c:pt idx="7" formatCode="General">
                  <c:v>194</c:v>
                </c:pt>
                <c:pt idx="8" formatCode="General">
                  <c:v>192</c:v>
                </c:pt>
                <c:pt idx="9" formatCode="General">
                  <c:v>185</c:v>
                </c:pt>
                <c:pt idx="10" formatCode="General">
                  <c:v>178</c:v>
                </c:pt>
                <c:pt idx="12">
                  <c:v>173.93033387186944</c:v>
                </c:pt>
              </c:numCache>
            </c:numRef>
          </c:val>
          <c:smooth val="0"/>
          <c:extLst>
            <c:ext xmlns:c16="http://schemas.microsoft.com/office/drawing/2014/chart" uri="{C3380CC4-5D6E-409C-BE32-E72D297353CC}">
              <c16:uniqueId val="{00000000-4B66-40FF-B803-3E78220A9B2D}"/>
            </c:ext>
          </c:extLst>
        </c:ser>
        <c:ser>
          <c:idx val="2"/>
          <c:order val="2"/>
          <c:tx>
            <c:strRef>
              <c:f>'16'!$G$6:$H$6</c:f>
              <c:strCache>
                <c:ptCount val="1"/>
                <c:pt idx="0">
                  <c:v>Canadian WRS</c:v>
                </c:pt>
              </c:strCache>
            </c:strRef>
          </c:tx>
          <c:cat>
            <c:numRef>
              <c:f>'16'!$N$8:$N$20</c:f>
              <c:numCache>
                <c:formatCode>mmm\-yy</c:formatCode>
                <c:ptCount val="1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numCache>
            </c:numRef>
          </c:cat>
          <c:val>
            <c:numRef>
              <c:f>'16'!$P$8:$P$20</c:f>
              <c:numCache>
                <c:formatCode>0</c:formatCode>
                <c:ptCount val="13"/>
                <c:pt idx="0">
                  <c:v>179.84608737526446</c:v>
                </c:pt>
                <c:pt idx="1">
                  <c:v>186.75110999999998</c:v>
                </c:pt>
                <c:pt idx="2">
                  <c:v>220.90781266580973</c:v>
                </c:pt>
                <c:pt idx="4" formatCode="General">
                  <c:v>208</c:v>
                </c:pt>
                <c:pt idx="5" formatCode="General">
                  <c:v>199</c:v>
                </c:pt>
                <c:pt idx="6" formatCode="General">
                  <c:v>204</c:v>
                </c:pt>
                <c:pt idx="7" formatCode="General">
                  <c:v>195</c:v>
                </c:pt>
                <c:pt idx="8" formatCode="General">
                  <c:v>192</c:v>
                </c:pt>
                <c:pt idx="9" formatCode="General">
                  <c:v>186</c:v>
                </c:pt>
                <c:pt idx="10" formatCode="General">
                  <c:v>187</c:v>
                </c:pt>
                <c:pt idx="12">
                  <c:v>162.40294117833042</c:v>
                </c:pt>
              </c:numCache>
            </c:numRef>
          </c:val>
          <c:smooth val="0"/>
          <c:extLst>
            <c:ext xmlns:c16="http://schemas.microsoft.com/office/drawing/2014/chart" uri="{C3380CC4-5D6E-409C-BE32-E72D297353CC}">
              <c16:uniqueId val="{00000001-4B66-40FF-B803-3E78220A9B2D}"/>
            </c:ext>
          </c:extLst>
        </c:ser>
        <c:dLbls>
          <c:showLegendKey val="0"/>
          <c:showVal val="0"/>
          <c:showCatName val="0"/>
          <c:showSerName val="0"/>
          <c:showPercent val="0"/>
          <c:showBubbleSize val="0"/>
        </c:dLbls>
        <c:marker val="1"/>
        <c:smooth val="0"/>
        <c:axId val="986326528"/>
        <c:axId val="984110720"/>
      </c:lineChart>
      <c:dateAx>
        <c:axId val="98632652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84110720"/>
        <c:crosses val="autoZero"/>
        <c:auto val="1"/>
        <c:lblOffset val="100"/>
        <c:baseTimeUnit val="months"/>
      </c:dateAx>
      <c:valAx>
        <c:axId val="984110720"/>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Arial"/>
                    <a:ea typeface="Arial"/>
                    <a:cs typeface="Arial"/>
                  </a:defRPr>
                </a:pPr>
                <a:r>
                  <a:rPr lang="es-CL"/>
                  <a:t>$/kilo nominal CIF</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6326528"/>
        <c:crosses val="autoZero"/>
        <c:crossBetween val="between"/>
      </c:valAx>
      <c:spPr>
        <a:noFill/>
        <a:ln w="25400">
          <a:noFill/>
        </a:ln>
      </c:spPr>
    </c:plotArea>
    <c:legend>
      <c:legendPos val="r"/>
      <c:layout>
        <c:manualLayout>
          <c:xMode val="edge"/>
          <c:yMode val="edge"/>
          <c:x val="8.4494872595973214E-2"/>
          <c:y val="0.90243891790753861"/>
          <c:w val="0.68115622664193598"/>
          <c:h val="9.44498323848132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Chile. Precios promedio nacionales informados por la industria</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por tipo de trigo, </a:t>
            </a:r>
            <a:r>
              <a:rPr lang="es-CL" sz="900" b="1" i="0" u="none" strike="noStrike" baseline="0">
                <a:solidFill>
                  <a:sysClr val="windowText" lastClr="000000"/>
                </a:solidFill>
                <a:latin typeface="Arial"/>
                <a:cs typeface="Arial"/>
              </a:rPr>
              <a:t>2020-2021</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 kilo nominal)  </a:t>
            </a:r>
          </a:p>
        </c:rich>
      </c:tx>
      <c:overlay val="0"/>
      <c:spPr>
        <a:noFill/>
        <a:ln w="25400">
          <a:noFill/>
        </a:ln>
      </c:spPr>
    </c:title>
    <c:autoTitleDeleted val="0"/>
    <c:plotArea>
      <c:layout>
        <c:manualLayout>
          <c:layoutTarget val="inner"/>
          <c:xMode val="edge"/>
          <c:yMode val="edge"/>
          <c:x val="0.15663598868323281"/>
          <c:y val="0.18967178607624541"/>
          <c:w val="0.73706839785123479"/>
          <c:h val="0.61137716360065231"/>
        </c:manualLayout>
      </c:layout>
      <c:lineChart>
        <c:grouping val="standard"/>
        <c:varyColors val="0"/>
        <c:ser>
          <c:idx val="5"/>
          <c:order val="0"/>
          <c:tx>
            <c:strRef>
              <c:f>'18'!$N$7</c:f>
              <c:strCache>
                <c:ptCount val="1"/>
                <c:pt idx="0">
                  <c:v>Suave </c:v>
                </c:pt>
              </c:strCache>
            </c:strRef>
          </c:tx>
          <c:marker>
            <c:symbol val="none"/>
          </c:marker>
          <c:cat>
            <c:numRef>
              <c:f>'18'!$M$8:$M$20</c:f>
              <c:numCache>
                <c:formatCode>mmm\-yy</c:formatCode>
                <c:ptCount val="1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numCache>
            </c:numRef>
          </c:cat>
          <c:val>
            <c:numRef>
              <c:f>'18'!$N$8:$N$31</c:f>
              <c:numCache>
                <c:formatCode>_-* #,##0_-;\-* #,##0_-;_-* \-??_-;_-@_-</c:formatCode>
                <c:ptCount val="24"/>
                <c:pt idx="0">
                  <c:v>167.84891608145881</c:v>
                </c:pt>
                <c:pt idx="1">
                  <c:v>173.21892904509284</c:v>
                </c:pt>
                <c:pt idx="2">
                  <c:v>177.25376344086021</c:v>
                </c:pt>
                <c:pt idx="3">
                  <c:v>189.05</c:v>
                </c:pt>
                <c:pt idx="4">
                  <c:v>197.32885304659499</c:v>
                </c:pt>
                <c:pt idx="5">
                  <c:v>194.96666666666673</c:v>
                </c:pt>
                <c:pt idx="6">
                  <c:v>186.45161290322579</c:v>
                </c:pt>
                <c:pt idx="7">
                  <c:v>193.46774193548387</c:v>
                </c:pt>
                <c:pt idx="8">
                  <c:v>201.16666666666669</c:v>
                </c:pt>
                <c:pt idx="9">
                  <c:v>191.77419354838707</c:v>
                </c:pt>
                <c:pt idx="10">
                  <c:v>214.70833333333331</c:v>
                </c:pt>
                <c:pt idx="11">
                  <c:v>204.22916666666669</c:v>
                </c:pt>
                <c:pt idx="12">
                  <c:v>190.97270416174587</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0-04A0-4971-8DE5-8425A9B76861}"/>
            </c:ext>
          </c:extLst>
        </c:ser>
        <c:ser>
          <c:idx val="1"/>
          <c:order val="1"/>
          <c:tx>
            <c:strRef>
              <c:f>'18'!$O$7</c:f>
              <c:strCache>
                <c:ptCount val="1"/>
                <c:pt idx="0">
                  <c:v>Intermedio</c:v>
                </c:pt>
              </c:strCache>
            </c:strRef>
          </c:tx>
          <c:marker>
            <c:symbol val="none"/>
          </c:marker>
          <c:cat>
            <c:numRef>
              <c:f>'18'!$M$8:$M$20</c:f>
              <c:numCache>
                <c:formatCode>mmm\-yy</c:formatCode>
                <c:ptCount val="1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numCache>
            </c:numRef>
          </c:cat>
          <c:val>
            <c:numRef>
              <c:f>'18'!$O$8:$O$31</c:f>
              <c:numCache>
                <c:formatCode>_-* #,##0_-;\-* #,##0_-;_-* \-??_-;_-@_-</c:formatCode>
                <c:ptCount val="24"/>
                <c:pt idx="0">
                  <c:v>173.5213821241872</c:v>
                </c:pt>
                <c:pt idx="1">
                  <c:v>179.82508836490845</c:v>
                </c:pt>
                <c:pt idx="2">
                  <c:v>191.72243401759533</c:v>
                </c:pt>
                <c:pt idx="3">
                  <c:v>201.28435185185182</c:v>
                </c:pt>
                <c:pt idx="4">
                  <c:v>202.50035842293906</c:v>
                </c:pt>
                <c:pt idx="5">
                  <c:v>198.63240740740741</c:v>
                </c:pt>
                <c:pt idx="6">
                  <c:v>197.90322580645162</c:v>
                </c:pt>
                <c:pt idx="7">
                  <c:v>198.85080645161293</c:v>
                </c:pt>
                <c:pt idx="8">
                  <c:v>199.99107142857144</c:v>
                </c:pt>
                <c:pt idx="9">
                  <c:v>194.58525345622118</c:v>
                </c:pt>
                <c:pt idx="10">
                  <c:v>202.5</c:v>
                </c:pt>
                <c:pt idx="11">
                  <c:v>207.93729321753514</c:v>
                </c:pt>
                <c:pt idx="12">
                  <c:v>195.2924834177893</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2-04A0-4971-8DE5-8425A9B76861}"/>
            </c:ext>
          </c:extLst>
        </c:ser>
        <c:ser>
          <c:idx val="0"/>
          <c:order val="2"/>
          <c:tx>
            <c:strRef>
              <c:f>'18'!$P$7</c:f>
              <c:strCache>
                <c:ptCount val="1"/>
                <c:pt idx="0">
                  <c:v>Fuerte</c:v>
                </c:pt>
              </c:strCache>
            </c:strRef>
          </c:tx>
          <c:marker>
            <c:symbol val="none"/>
          </c:marker>
          <c:cat>
            <c:numRef>
              <c:f>'18'!$M$8:$M$20</c:f>
              <c:numCache>
                <c:formatCode>mmm\-yy</c:formatCode>
                <c:ptCount val="1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numCache>
            </c:numRef>
          </c:cat>
          <c:val>
            <c:numRef>
              <c:f>'18'!$P$8:$P$31</c:f>
              <c:numCache>
                <c:formatCode>_-* #,##0_-;\-* #,##0_-;_-* \-??_-;_-@_-</c:formatCode>
                <c:ptCount val="24"/>
                <c:pt idx="0">
                  <c:v>177.34495979445921</c:v>
                </c:pt>
                <c:pt idx="1">
                  <c:v>182.2215413164561</c:v>
                </c:pt>
                <c:pt idx="2">
                  <c:v>187.74655870445341</c:v>
                </c:pt>
                <c:pt idx="3">
                  <c:v>202.02111111111108</c:v>
                </c:pt>
                <c:pt idx="4">
                  <c:v>199.39354838709679</c:v>
                </c:pt>
                <c:pt idx="5">
                  <c:v>192.68333333333331</c:v>
                </c:pt>
                <c:pt idx="6">
                  <c:v>190</c:v>
                </c:pt>
                <c:pt idx="7">
                  <c:v>202.17741935483872</c:v>
                </c:pt>
                <c:pt idx="8">
                  <c:v>202.88888888888891</c:v>
                </c:pt>
                <c:pt idx="9">
                  <c:v>199.78494623655916</c:v>
                </c:pt>
                <c:pt idx="10">
                  <c:v>208.75</c:v>
                </c:pt>
                <c:pt idx="11">
                  <c:v>212.88076542161855</c:v>
                </c:pt>
                <c:pt idx="12">
                  <c:v>199.25540605546121</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0-78B1-4618-90DC-4E663D90ECA0}"/>
            </c:ext>
          </c:extLst>
        </c:ser>
        <c:dLbls>
          <c:showLegendKey val="0"/>
          <c:showVal val="0"/>
          <c:showCatName val="0"/>
          <c:showSerName val="0"/>
          <c:showPercent val="0"/>
          <c:showBubbleSize val="0"/>
        </c:dLbls>
        <c:smooth val="0"/>
        <c:axId val="244237312"/>
        <c:axId val="244178944"/>
      </c:lineChart>
      <c:dateAx>
        <c:axId val="244237312"/>
        <c:scaling>
          <c:orientation val="minMax"/>
        </c:scaling>
        <c:delete val="0"/>
        <c:axPos val="b"/>
        <c:numFmt formatCode="mmm\-yy"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244178944"/>
        <c:crosses val="autoZero"/>
        <c:auto val="0"/>
        <c:lblOffset val="100"/>
        <c:baseTimeUnit val="months"/>
      </c:dateAx>
      <c:valAx>
        <c:axId val="244178944"/>
        <c:scaling>
          <c:orientation val="minMax"/>
          <c:max val="215"/>
          <c:min val="155"/>
        </c:scaling>
        <c:delete val="0"/>
        <c:axPos val="l"/>
        <c:majorGridlines/>
        <c:title>
          <c:tx>
            <c:rich>
              <a:bodyPr/>
              <a:lstStyle/>
              <a:p>
                <a:pPr>
                  <a:defRPr sz="900" b="0" i="0" u="none" strike="noStrike" baseline="0">
                    <a:solidFill>
                      <a:srgbClr val="000000"/>
                    </a:solidFill>
                    <a:latin typeface="Arial"/>
                    <a:ea typeface="Arial"/>
                    <a:cs typeface="Arial"/>
                  </a:defRPr>
                </a:pPr>
                <a:r>
                  <a:rPr lang="es-CL"/>
                  <a:t> $ / kilo nominal
</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4237312"/>
        <c:crosses val="autoZero"/>
        <c:crossBetween val="between"/>
      </c:valAx>
      <c:spPr>
        <a:pattFill prst="pct5">
          <a:fgClr>
            <a:srgbClr val="FFFFFF"/>
          </a:fgClr>
          <a:bgClr>
            <a:schemeClr val="bg1"/>
          </a:bgClr>
        </a:pattFill>
        <a:ln w="12700">
          <a:noFill/>
          <a:prstDash val="solid"/>
        </a:ln>
      </c:spPr>
    </c:plotArea>
    <c:legend>
      <c:legendPos val="r"/>
      <c:layout>
        <c:manualLayout>
          <c:xMode val="edge"/>
          <c:yMode val="edge"/>
          <c:x val="0.16721975080489923"/>
          <c:y val="0.91473159953001404"/>
          <c:w val="0.67314068833183305"/>
          <c:h val="8.081400012665977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66675</xdr:rowOff>
    </xdr:from>
    <xdr:to>
      <xdr:col>2</xdr:col>
      <xdr:colOff>400050</xdr:colOff>
      <xdr:row>41</xdr:row>
      <xdr:rowOff>180975</xdr:rowOff>
    </xdr:to>
    <xdr:pic>
      <xdr:nvPicPr>
        <xdr:cNvPr id="27229411" name="Picture 1" descr="LOGO_FUCOA">
          <a:extLst>
            <a:ext uri="{FF2B5EF4-FFF2-40B4-BE49-F238E27FC236}">
              <a16:creationId xmlns:a16="http://schemas.microsoft.com/office/drawing/2014/main" id="{D4831FB8-F99F-404F-8871-76F9E473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467850"/>
          <a:ext cx="36957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83</xdr:row>
      <xdr:rowOff>66675</xdr:rowOff>
    </xdr:from>
    <xdr:to>
      <xdr:col>1</xdr:col>
      <xdr:colOff>466725</xdr:colOff>
      <xdr:row>83</xdr:row>
      <xdr:rowOff>114300</xdr:rowOff>
    </xdr:to>
    <xdr:pic>
      <xdr:nvPicPr>
        <xdr:cNvPr id="27229412" name="Picture 41" descr="pie">
          <a:extLst>
            <a:ext uri="{FF2B5EF4-FFF2-40B4-BE49-F238E27FC236}">
              <a16:creationId xmlns:a16="http://schemas.microsoft.com/office/drawing/2014/main" id="{5097D4E3-F137-4B64-A07E-53085C1EF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50050"/>
          <a:ext cx="2381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0</xdr:row>
      <xdr:rowOff>38100</xdr:rowOff>
    </xdr:from>
    <xdr:to>
      <xdr:col>0</xdr:col>
      <xdr:colOff>666750</xdr:colOff>
      <xdr:row>5</xdr:row>
      <xdr:rowOff>76200</xdr:rowOff>
    </xdr:to>
    <xdr:pic>
      <xdr:nvPicPr>
        <xdr:cNvPr id="5" name="Imagen 4">
          <a:extLst>
            <a:ext uri="{FF2B5EF4-FFF2-40B4-BE49-F238E27FC236}">
              <a16:creationId xmlns:a16="http://schemas.microsoft.com/office/drawing/2014/main" id="{3F579069-C9C0-480C-A3DE-8C4D4B9AFF28}"/>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45381"/>
        <a:stretch/>
      </xdr:blipFill>
      <xdr:spPr bwMode="auto">
        <a:xfrm>
          <a:off x="38098" y="38100"/>
          <a:ext cx="1295402" cy="11811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180975</xdr:colOff>
      <xdr:row>17</xdr:row>
      <xdr:rowOff>114300</xdr:rowOff>
    </xdr:from>
    <xdr:to>
      <xdr:col>10</xdr:col>
      <xdr:colOff>0</xdr:colOff>
      <xdr:row>35</xdr:row>
      <xdr:rowOff>57150</xdr:rowOff>
    </xdr:to>
    <xdr:graphicFrame macro="">
      <xdr:nvGraphicFramePr>
        <xdr:cNvPr id="7908" name="Chart 3">
          <a:extLst>
            <a:ext uri="{FF2B5EF4-FFF2-40B4-BE49-F238E27FC236}">
              <a16:creationId xmlns:a16="http://schemas.microsoft.com/office/drawing/2014/main" id="{1CF63120-7FEC-427D-A9FC-CC7E1812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0.01094</cdr:x>
      <cdr:y>0.93222</cdr:y>
    </cdr:from>
    <cdr:to>
      <cdr:x>0.79939</cdr:x>
      <cdr:y>0.98919</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133350</xdr:colOff>
      <xdr:row>20</xdr:row>
      <xdr:rowOff>123825</xdr:rowOff>
    </xdr:from>
    <xdr:to>
      <xdr:col>5</xdr:col>
      <xdr:colOff>1257300</xdr:colOff>
      <xdr:row>36</xdr:row>
      <xdr:rowOff>76200</xdr:rowOff>
    </xdr:to>
    <xdr:graphicFrame macro="">
      <xdr:nvGraphicFramePr>
        <xdr:cNvPr id="8932" name="Chart 3">
          <a:extLst>
            <a:ext uri="{FF2B5EF4-FFF2-40B4-BE49-F238E27FC236}">
              <a16:creationId xmlns:a16="http://schemas.microsoft.com/office/drawing/2014/main" id="{178F135C-D364-4F19-9FEF-0C98F8F80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0.01094</cdr:x>
      <cdr:y>0.92502</cdr:y>
    </cdr:from>
    <cdr:to>
      <cdr:x>0.80283</cdr:x>
      <cdr:y>0.99015</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57150</xdr:colOff>
      <xdr:row>22</xdr:row>
      <xdr:rowOff>76200</xdr:rowOff>
    </xdr:from>
    <xdr:to>
      <xdr:col>10</xdr:col>
      <xdr:colOff>571500</xdr:colOff>
      <xdr:row>37</xdr:row>
      <xdr:rowOff>98425</xdr:rowOff>
    </xdr:to>
    <xdr:graphicFrame macro="">
      <xdr:nvGraphicFramePr>
        <xdr:cNvPr id="4" name="3 Gráfico">
          <a:extLst>
            <a:ext uri="{FF2B5EF4-FFF2-40B4-BE49-F238E27FC236}">
              <a16:creationId xmlns:a16="http://schemas.microsoft.com/office/drawing/2014/main" id="{1B40EAA3-7CFE-4024-B6CA-5F91C5BADE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0.02018</cdr:x>
      <cdr:y>0.90463</cdr:y>
    </cdr:from>
    <cdr:to>
      <cdr:x>0.17774</cdr:x>
      <cdr:y>0.91565</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47625</xdr:colOff>
      <xdr:row>23</xdr:row>
      <xdr:rowOff>57150</xdr:rowOff>
    </xdr:from>
    <xdr:to>
      <xdr:col>10</xdr:col>
      <xdr:colOff>466725</xdr:colOff>
      <xdr:row>37</xdr:row>
      <xdr:rowOff>133350</xdr:rowOff>
    </xdr:to>
    <xdr:graphicFrame macro="">
      <xdr:nvGraphicFramePr>
        <xdr:cNvPr id="10980" name="3 Gráfico">
          <a:extLst>
            <a:ext uri="{FF2B5EF4-FFF2-40B4-BE49-F238E27FC236}">
              <a16:creationId xmlns:a16="http://schemas.microsoft.com/office/drawing/2014/main" id="{6BD6827C-70A9-4525-AE9F-DF1E62634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0.001</cdr:x>
      <cdr:y>0.93601</cdr:y>
    </cdr:from>
    <cdr:to>
      <cdr:x>0.00125</cdr:x>
      <cdr:y>0.93601</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57151</xdr:colOff>
      <xdr:row>20</xdr:row>
      <xdr:rowOff>95250</xdr:rowOff>
    </xdr:from>
    <xdr:to>
      <xdr:col>10</xdr:col>
      <xdr:colOff>501651</xdr:colOff>
      <xdr:row>32</xdr:row>
      <xdr:rowOff>104775</xdr:rowOff>
    </xdr:to>
    <xdr:graphicFrame macro="">
      <xdr:nvGraphicFramePr>
        <xdr:cNvPr id="5" name="Gráfico 1">
          <a:extLst>
            <a:ext uri="{FF2B5EF4-FFF2-40B4-BE49-F238E27FC236}">
              <a16:creationId xmlns:a16="http://schemas.microsoft.com/office/drawing/2014/main" id="{0E9D8E57-1F10-43FC-922B-9D98A94C5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69850</xdr:colOff>
      <xdr:row>21</xdr:row>
      <xdr:rowOff>69850</xdr:rowOff>
    </xdr:from>
    <xdr:to>
      <xdr:col>10</xdr:col>
      <xdr:colOff>520700</xdr:colOff>
      <xdr:row>31</xdr:row>
      <xdr:rowOff>241300</xdr:rowOff>
    </xdr:to>
    <xdr:graphicFrame macro="">
      <xdr:nvGraphicFramePr>
        <xdr:cNvPr id="2" name="Chart 1">
          <a:extLst>
            <a:ext uri="{FF2B5EF4-FFF2-40B4-BE49-F238E27FC236}">
              <a16:creationId xmlns:a16="http://schemas.microsoft.com/office/drawing/2014/main" id="{AAAD1866-FF33-4F44-9805-D6A25E16E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114300</xdr:rowOff>
    </xdr:from>
    <xdr:to>
      <xdr:col>2</xdr:col>
      <xdr:colOff>400050</xdr:colOff>
      <xdr:row>11</xdr:row>
      <xdr:rowOff>238125</xdr:rowOff>
    </xdr:to>
    <xdr:pic>
      <xdr:nvPicPr>
        <xdr:cNvPr id="2788" name="Picture 1" descr="LOGO_FUCOA">
          <a:extLst>
            <a:ext uri="{FF2B5EF4-FFF2-40B4-BE49-F238E27FC236}">
              <a16:creationId xmlns:a16="http://schemas.microsoft.com/office/drawing/2014/main" id="{7AF39EF1-870F-4A13-973C-FC53E1C63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163050"/>
          <a:ext cx="3152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4.44444E-6</cdr:x>
      <cdr:y>0.95678</cdr:y>
    </cdr:from>
    <cdr:to>
      <cdr:x>4.44444E-6</cdr:x>
      <cdr:y>0.95799</cdr:y>
    </cdr:to>
    <cdr:sp macro="" textlink="">
      <cdr:nvSpPr>
        <cdr:cNvPr id="2" name="1 CuadroTexto">
          <a:extLst xmlns:a="http://schemas.openxmlformats.org/drawingml/2006/main">
            <a:ext uri="{FF2B5EF4-FFF2-40B4-BE49-F238E27FC236}">
              <a16:creationId xmlns:a16="http://schemas.microsoft.com/office/drawing/2014/main" id="{BE64FD9A-50C5-47C1-8245-59F61945BF8B}"/>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cdr:x>
      <cdr:y>0.9705</cdr:y>
    </cdr:from>
    <cdr:to>
      <cdr:x>0</cdr:x>
      <cdr:y>0.97123</cdr:y>
    </cdr:to>
    <cdr:sp macro="" textlink="">
      <cdr:nvSpPr>
        <cdr:cNvPr id="4" name="1 CuadroTexto">
          <a:extLst xmlns:a="http://schemas.openxmlformats.org/drawingml/2006/main">
            <a:ext uri="{FF2B5EF4-FFF2-40B4-BE49-F238E27FC236}">
              <a16:creationId xmlns:a16="http://schemas.microsoft.com/office/drawing/2014/main" id="{3FD1A8B0-7FB4-45A5-980C-84BE6362E7EE}"/>
            </a:ext>
          </a:extLst>
        </cdr:cNvPr>
        <cdr:cNvSpPr txBox="1"/>
      </cdr:nvSpPr>
      <cdr:spPr>
        <a:xfrm xmlns:a="http://schemas.openxmlformats.org/drawingml/2006/main">
          <a:off x="0" y="2901294"/>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1</xdr:col>
      <xdr:colOff>0</xdr:colOff>
      <xdr:row>21</xdr:row>
      <xdr:rowOff>0</xdr:rowOff>
    </xdr:from>
    <xdr:to>
      <xdr:col>1</xdr:col>
      <xdr:colOff>0</xdr:colOff>
      <xdr:row>35</xdr:row>
      <xdr:rowOff>238125</xdr:rowOff>
    </xdr:to>
    <xdr:graphicFrame macro="">
      <xdr:nvGraphicFramePr>
        <xdr:cNvPr id="21006791" name="Chart 1">
          <a:extLst>
            <a:ext uri="{FF2B5EF4-FFF2-40B4-BE49-F238E27FC236}">
              <a16:creationId xmlns:a16="http://schemas.microsoft.com/office/drawing/2014/main" id="{70DB32E3-85AF-40C1-9DF2-28C502FCA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37</xdr:row>
      <xdr:rowOff>0</xdr:rowOff>
    </xdr:from>
    <xdr:to>
      <xdr:col>1</xdr:col>
      <xdr:colOff>0</xdr:colOff>
      <xdr:row>64</xdr:row>
      <xdr:rowOff>714375</xdr:rowOff>
    </xdr:to>
    <xdr:graphicFrame macro="">
      <xdr:nvGraphicFramePr>
        <xdr:cNvPr id="21006792" name="Chart 2">
          <a:extLst>
            <a:ext uri="{FF2B5EF4-FFF2-40B4-BE49-F238E27FC236}">
              <a16:creationId xmlns:a16="http://schemas.microsoft.com/office/drawing/2014/main" id="{1BD41E46-C4E4-482B-8F38-5F09CBC33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66675</xdr:colOff>
      <xdr:row>20</xdr:row>
      <xdr:rowOff>28575</xdr:rowOff>
    </xdr:from>
    <xdr:to>
      <xdr:col>7</xdr:col>
      <xdr:colOff>914400</xdr:colOff>
      <xdr:row>36</xdr:row>
      <xdr:rowOff>57150</xdr:rowOff>
    </xdr:to>
    <xdr:graphicFrame macro="">
      <xdr:nvGraphicFramePr>
        <xdr:cNvPr id="6" name="Chart 4">
          <a:extLst>
            <a:ext uri="{FF2B5EF4-FFF2-40B4-BE49-F238E27FC236}">
              <a16:creationId xmlns:a16="http://schemas.microsoft.com/office/drawing/2014/main" id="{6D27DDED-BDC1-4C65-A19E-7E745344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0.00575</cdr:x>
      <cdr:y>0.92709</cdr:y>
    </cdr:from>
    <cdr:to>
      <cdr:x>0.85627</cdr:x>
      <cdr:y>0.99976</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mj-lt"/>
              <a:cs typeface="Calibri" panose="020F0502020204030204" pitchFamily="34" charset="0"/>
            </a:rPr>
            <a:t>Fuente</a:t>
          </a:r>
          <a:r>
            <a:rPr lang="es-CL" sz="900">
              <a:latin typeface="+mj-lt"/>
              <a:cs typeface="Calibri" panose="020F0502020204030204" pitchFamily="34" charset="0"/>
            </a:rPr>
            <a:t>: </a:t>
          </a:r>
          <a:r>
            <a:rPr lang="es-CL" sz="900">
              <a:solidFill>
                <a:sysClr val="windowText" lastClr="000000"/>
              </a:solidFill>
              <a:latin typeface="+mj-lt"/>
              <a:cs typeface="Calibri" panose="020F0502020204030204" pitchFamily="34" charset="0"/>
            </a:rPr>
            <a:t>e</a:t>
          </a:r>
          <a:r>
            <a:rPr lang="es-ES" sz="900">
              <a:solidFill>
                <a:sysClr val="windowText" lastClr="000000"/>
              </a:solidFill>
              <a:latin typeface="+mj-lt"/>
              <a:ea typeface="+mn-ea"/>
              <a:cs typeface="Calibri" panose="020F0502020204030204" pitchFamily="34" charset="0"/>
            </a:rPr>
            <a:t>laborado </a:t>
          </a:r>
          <a:r>
            <a:rPr lang="es-ES" sz="900">
              <a:latin typeface="+mj-lt"/>
              <a:ea typeface="+mn-ea"/>
              <a:cs typeface="Calibri" panose="020F0502020204030204" pitchFamily="34" charset="0"/>
            </a:rPr>
            <a:t>por Odepa con información de Cotrisa, bolsas y Reuters.</a:t>
          </a:r>
          <a:endParaRPr lang="es-CL" sz="900">
            <a:latin typeface="+mj-lt"/>
            <a:ea typeface="+mn-ea"/>
            <a:cs typeface="Calibri" panose="020F0502020204030204"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1</xdr:col>
      <xdr:colOff>12698</xdr:colOff>
      <xdr:row>1</xdr:row>
      <xdr:rowOff>79376</xdr:rowOff>
    </xdr:from>
    <xdr:to>
      <xdr:col>9</xdr:col>
      <xdr:colOff>514350</xdr:colOff>
      <xdr:row>19</xdr:row>
      <xdr:rowOff>215900</xdr:rowOff>
    </xdr:to>
    <xdr:graphicFrame macro="">
      <xdr:nvGraphicFramePr>
        <xdr:cNvPr id="16" name="Gráfico 2">
          <a:extLst>
            <a:ext uri="{FF2B5EF4-FFF2-40B4-BE49-F238E27FC236}">
              <a16:creationId xmlns:a16="http://schemas.microsoft.com/office/drawing/2014/main" id="{E07820D3-A987-448E-AFDF-007D81C41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0.9435</cdr:y>
    </cdr:from>
    <cdr:to>
      <cdr:x>0</cdr:x>
      <cdr:y>0.94423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39</xdr:row>
      <xdr:rowOff>57150</xdr:rowOff>
    </xdr:from>
    <xdr:to>
      <xdr:col>1</xdr:col>
      <xdr:colOff>428625</xdr:colOff>
      <xdr:row>39</xdr:row>
      <xdr:rowOff>123825</xdr:rowOff>
    </xdr:to>
    <xdr:pic>
      <xdr:nvPicPr>
        <xdr:cNvPr id="17124" name="Picture 41" descr="pie">
          <a:extLst>
            <a:ext uri="{FF2B5EF4-FFF2-40B4-BE49-F238E27FC236}">
              <a16:creationId xmlns:a16="http://schemas.microsoft.com/office/drawing/2014/main" id="{8C2D716D-7F23-41F9-A440-3A6E29F6F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9175"/>
          <a:ext cx="1057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79375</xdr:colOff>
      <xdr:row>18</xdr:row>
      <xdr:rowOff>133350</xdr:rowOff>
    </xdr:from>
    <xdr:to>
      <xdr:col>7</xdr:col>
      <xdr:colOff>930275</xdr:colOff>
      <xdr:row>33</xdr:row>
      <xdr:rowOff>158750</xdr:rowOff>
    </xdr:to>
    <xdr:graphicFrame macro="">
      <xdr:nvGraphicFramePr>
        <xdr:cNvPr id="18148" name="3 Gráfico">
          <a:extLst>
            <a:ext uri="{FF2B5EF4-FFF2-40B4-BE49-F238E27FC236}">
              <a16:creationId xmlns:a16="http://schemas.microsoft.com/office/drawing/2014/main" id="{3B5FDF75-9764-43A1-AC9B-B13D8D72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0.93125</cdr:y>
    </cdr:from>
    <cdr:to>
      <cdr:x>0</cdr:x>
      <cdr:y>0.93197</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29.xml><?xml version="1.0" encoding="utf-8"?>
<xdr:wsDr xmlns:xdr="http://schemas.openxmlformats.org/drawingml/2006/spreadsheetDrawing" xmlns:a="http://schemas.openxmlformats.org/drawingml/2006/main">
  <xdr:twoCellAnchor>
    <xdr:from>
      <xdr:col>1</xdr:col>
      <xdr:colOff>28575</xdr:colOff>
      <xdr:row>16</xdr:row>
      <xdr:rowOff>171450</xdr:rowOff>
    </xdr:from>
    <xdr:to>
      <xdr:col>6</xdr:col>
      <xdr:colOff>1104900</xdr:colOff>
      <xdr:row>31</xdr:row>
      <xdr:rowOff>180975</xdr:rowOff>
    </xdr:to>
    <xdr:graphicFrame macro="">
      <xdr:nvGraphicFramePr>
        <xdr:cNvPr id="12" name="3 Gráfico">
          <a:extLst>
            <a:ext uri="{FF2B5EF4-FFF2-40B4-BE49-F238E27FC236}">
              <a16:creationId xmlns:a16="http://schemas.microsoft.com/office/drawing/2014/main" id="{7FCCCAF0-AAA6-426D-A49E-92DD99EF5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57150</xdr:rowOff>
    </xdr:from>
    <xdr:to>
      <xdr:col>1</xdr:col>
      <xdr:colOff>447675</xdr:colOff>
      <xdr:row>43</xdr:row>
      <xdr:rowOff>123825</xdr:rowOff>
    </xdr:to>
    <xdr:pic>
      <xdr:nvPicPr>
        <xdr:cNvPr id="3812" name="Picture 41" descr="pie">
          <a:extLst>
            <a:ext uri="{FF2B5EF4-FFF2-40B4-BE49-F238E27FC236}">
              <a16:creationId xmlns:a16="http://schemas.microsoft.com/office/drawing/2014/main" id="{0F8AB1CD-ED06-4717-B477-263E3864D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0.00049</cdr:x>
      <cdr:y>0.94506</cdr:y>
    </cdr:from>
    <cdr:to>
      <cdr:x>0.00049</cdr:x>
      <cdr:y>0.94578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209550</xdr:colOff>
      <xdr:row>17</xdr:row>
      <xdr:rowOff>0</xdr:rowOff>
    </xdr:from>
    <xdr:to>
      <xdr:col>4</xdr:col>
      <xdr:colOff>1428750</xdr:colOff>
      <xdr:row>34</xdr:row>
      <xdr:rowOff>76200</xdr:rowOff>
    </xdr:to>
    <xdr:graphicFrame macro="">
      <xdr:nvGraphicFramePr>
        <xdr:cNvPr id="20196" name="5 Gráfico">
          <a:extLst>
            <a:ext uri="{FF2B5EF4-FFF2-40B4-BE49-F238E27FC236}">
              <a16:creationId xmlns:a16="http://schemas.microsoft.com/office/drawing/2014/main" id="{6372E3B6-DCBB-4948-9296-48FF5571C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0.00025</cdr:x>
      <cdr:y>0.91325</cdr:y>
    </cdr:from>
    <cdr:to>
      <cdr:x>0.00025</cdr:x>
      <cdr:y>0.91469</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33.xml><?xml version="1.0" encoding="utf-8"?>
<xdr:wsDr xmlns:xdr="http://schemas.openxmlformats.org/drawingml/2006/spreadsheetDrawing" xmlns:a="http://schemas.openxmlformats.org/drawingml/2006/main">
  <xdr:twoCellAnchor>
    <xdr:from>
      <xdr:col>1</xdr:col>
      <xdr:colOff>66675</xdr:colOff>
      <xdr:row>19</xdr:row>
      <xdr:rowOff>76200</xdr:rowOff>
    </xdr:from>
    <xdr:to>
      <xdr:col>7</xdr:col>
      <xdr:colOff>800100</xdr:colOff>
      <xdr:row>37</xdr:row>
      <xdr:rowOff>133350</xdr:rowOff>
    </xdr:to>
    <xdr:graphicFrame macro="">
      <xdr:nvGraphicFramePr>
        <xdr:cNvPr id="3" name="Chart 3">
          <a:extLst>
            <a:ext uri="{FF2B5EF4-FFF2-40B4-BE49-F238E27FC236}">
              <a16:creationId xmlns:a16="http://schemas.microsoft.com/office/drawing/2014/main" id="{BECEE883-5856-429B-BA32-C170DE2D8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0.01247</cdr:x>
      <cdr:y>0.88681</cdr:y>
    </cdr:from>
    <cdr:to>
      <cdr:x>0.9347</cdr:x>
      <cdr:y>0.93356</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35.xml><?xml version="1.0" encoding="utf-8"?>
<xdr:wsDr xmlns:xdr="http://schemas.openxmlformats.org/drawingml/2006/spreadsheetDrawing" xmlns:a="http://schemas.openxmlformats.org/drawingml/2006/main">
  <xdr:twoCellAnchor>
    <xdr:from>
      <xdr:col>1</xdr:col>
      <xdr:colOff>47625</xdr:colOff>
      <xdr:row>20</xdr:row>
      <xdr:rowOff>123825</xdr:rowOff>
    </xdr:from>
    <xdr:to>
      <xdr:col>6</xdr:col>
      <xdr:colOff>914400</xdr:colOff>
      <xdr:row>37</xdr:row>
      <xdr:rowOff>504825</xdr:rowOff>
    </xdr:to>
    <xdr:graphicFrame macro="">
      <xdr:nvGraphicFramePr>
        <xdr:cNvPr id="22244" name="Chart 3">
          <a:extLst>
            <a:ext uri="{FF2B5EF4-FFF2-40B4-BE49-F238E27FC236}">
              <a16:creationId xmlns:a16="http://schemas.microsoft.com/office/drawing/2014/main" id="{CC422EC3-E74C-408E-9154-DAC4D94D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0.01094</cdr:x>
      <cdr:y>0.92501</cdr:y>
    </cdr:from>
    <cdr:to>
      <cdr:x>0.8016</cdr:x>
      <cdr:y>0.99015</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37.xml><?xml version="1.0" encoding="utf-8"?>
<xdr:wsDr xmlns:xdr="http://schemas.openxmlformats.org/drawingml/2006/spreadsheetDrawing" xmlns:a="http://schemas.openxmlformats.org/drawingml/2006/main">
  <xdr:twoCellAnchor>
    <xdr:from>
      <xdr:col>1</xdr:col>
      <xdr:colOff>9524</xdr:colOff>
      <xdr:row>22</xdr:row>
      <xdr:rowOff>95250</xdr:rowOff>
    </xdr:from>
    <xdr:to>
      <xdr:col>9</xdr:col>
      <xdr:colOff>600074</xdr:colOff>
      <xdr:row>38</xdr:row>
      <xdr:rowOff>47625</xdr:rowOff>
    </xdr:to>
    <xdr:graphicFrame macro="">
      <xdr:nvGraphicFramePr>
        <xdr:cNvPr id="23268" name="3 Gráfico">
          <a:extLst>
            <a:ext uri="{FF2B5EF4-FFF2-40B4-BE49-F238E27FC236}">
              <a16:creationId xmlns:a16="http://schemas.microsoft.com/office/drawing/2014/main" id="{84513811-0152-45F6-93E7-6BA83C85C0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0.001</cdr:x>
      <cdr:y>0.93721</cdr:y>
    </cdr:from>
    <cdr:to>
      <cdr:x>0.001</cdr:x>
      <cdr:y>0.93721</cdr:y>
    </cdr:to>
    <cdr:sp macro="" textlink="">
      <cdr:nvSpPr>
        <cdr:cNvPr id="2" name="1 CuadroTexto">
          <a:extLst xmlns:a="http://schemas.openxmlformats.org/drawingml/2006/main">
            <a:ext uri="{FF2B5EF4-FFF2-40B4-BE49-F238E27FC236}">
              <a16:creationId xmlns:a16="http://schemas.microsoft.com/office/drawing/2014/main" id="{9E03E778-F2B1-42A0-955A-4E0A6FF33E04}"/>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i="0">
              <a:latin typeface="Arial"/>
            </a:rPr>
            <a:t> </a:t>
          </a:r>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39.xml><?xml version="1.0" encoding="utf-8"?>
<xdr:wsDr xmlns:xdr="http://schemas.openxmlformats.org/drawingml/2006/spreadsheetDrawing" xmlns:a="http://schemas.openxmlformats.org/drawingml/2006/main">
  <xdr:twoCellAnchor>
    <xdr:from>
      <xdr:col>1</xdr:col>
      <xdr:colOff>47625</xdr:colOff>
      <xdr:row>14</xdr:row>
      <xdr:rowOff>95250</xdr:rowOff>
    </xdr:from>
    <xdr:to>
      <xdr:col>5</xdr:col>
      <xdr:colOff>1371600</xdr:colOff>
      <xdr:row>32</xdr:row>
      <xdr:rowOff>123825</xdr:rowOff>
    </xdr:to>
    <xdr:graphicFrame macro="">
      <xdr:nvGraphicFramePr>
        <xdr:cNvPr id="24292" name="Chart 1">
          <a:extLst>
            <a:ext uri="{FF2B5EF4-FFF2-40B4-BE49-F238E27FC236}">
              <a16:creationId xmlns:a16="http://schemas.microsoft.com/office/drawing/2014/main" id="{82E9D0E5-822D-4E5F-AA0F-C0B3B1391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18</xdr:row>
      <xdr:rowOff>190500</xdr:rowOff>
    </xdr:from>
    <xdr:to>
      <xdr:col>6</xdr:col>
      <xdr:colOff>1038225</xdr:colOff>
      <xdr:row>34</xdr:row>
      <xdr:rowOff>184150</xdr:rowOff>
    </xdr:to>
    <xdr:graphicFrame macro="">
      <xdr:nvGraphicFramePr>
        <xdr:cNvPr id="4836" name="3 Gráfico">
          <a:extLst>
            <a:ext uri="{FF2B5EF4-FFF2-40B4-BE49-F238E27FC236}">
              <a16:creationId xmlns:a16="http://schemas.microsoft.com/office/drawing/2014/main" id="{65EDB086-3D95-4DA7-BC26-9337E2665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0.0005</cdr:x>
      <cdr:y>0.89863</cdr:y>
    </cdr:from>
    <cdr:to>
      <cdr:x>0.0005</cdr:x>
      <cdr:y>0.90008</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0.01899</cdr:x>
      <cdr:y>0.91071</cdr:y>
    </cdr:from>
    <cdr:to>
      <cdr:x>0.81208</cdr:x>
      <cdr:y>0.99744</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126233" y="3064931"/>
          <a:ext cx="5143191" cy="2665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41.xml><?xml version="1.0" encoding="utf-8"?>
<xdr:wsDr xmlns:xdr="http://schemas.openxmlformats.org/drawingml/2006/spreadsheetDrawing" xmlns:a="http://schemas.openxmlformats.org/drawingml/2006/main">
  <xdr:twoCellAnchor>
    <xdr:from>
      <xdr:col>2</xdr:col>
      <xdr:colOff>47625</xdr:colOff>
      <xdr:row>14</xdr:row>
      <xdr:rowOff>76200</xdr:rowOff>
    </xdr:from>
    <xdr:to>
      <xdr:col>7</xdr:col>
      <xdr:colOff>0</xdr:colOff>
      <xdr:row>35</xdr:row>
      <xdr:rowOff>38100</xdr:rowOff>
    </xdr:to>
    <xdr:graphicFrame macro="">
      <xdr:nvGraphicFramePr>
        <xdr:cNvPr id="25316" name="Chart 1">
          <a:extLst>
            <a:ext uri="{FF2B5EF4-FFF2-40B4-BE49-F238E27FC236}">
              <a16:creationId xmlns:a16="http://schemas.microsoft.com/office/drawing/2014/main" id="{451BF93A-948A-49AE-9395-B1C80D880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0.95823</cdr:y>
    </cdr:from>
    <cdr:to>
      <cdr:x>0</cdr:x>
      <cdr:y>0.95944</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0.90309</cdr:y>
    </cdr:from>
    <cdr:to>
      <cdr:x>0.014</cdr:x>
      <cdr:y>0.90453</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cdr:x>
      <cdr:y>0.92353</cdr:y>
    </cdr:from>
    <cdr:to>
      <cdr:x>0</cdr:x>
      <cdr:y>0.92426</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43.xml><?xml version="1.0" encoding="utf-8"?>
<xdr:wsDr xmlns:xdr="http://schemas.openxmlformats.org/drawingml/2006/spreadsheetDrawing" xmlns:a="http://schemas.openxmlformats.org/drawingml/2006/main">
  <xdr:twoCellAnchor>
    <xdr:from>
      <xdr:col>1</xdr:col>
      <xdr:colOff>57150</xdr:colOff>
      <xdr:row>19</xdr:row>
      <xdr:rowOff>47625</xdr:rowOff>
    </xdr:from>
    <xdr:to>
      <xdr:col>6</xdr:col>
      <xdr:colOff>981075</xdr:colOff>
      <xdr:row>41</xdr:row>
      <xdr:rowOff>0</xdr:rowOff>
    </xdr:to>
    <xdr:graphicFrame macro="">
      <xdr:nvGraphicFramePr>
        <xdr:cNvPr id="26340" name="Chart 3">
          <a:extLst>
            <a:ext uri="{FF2B5EF4-FFF2-40B4-BE49-F238E27FC236}">
              <a16:creationId xmlns:a16="http://schemas.microsoft.com/office/drawing/2014/main" id="{AB5506B2-4155-4A30-9A32-055B8D466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0.96026</cdr:y>
    </cdr:from>
    <cdr:to>
      <cdr:x>0</cdr:x>
      <cdr:y>0.96123</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19065" y="3182813"/>
          <a:ext cx="3561954" cy="1699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45.xml><?xml version="1.0" encoding="utf-8"?>
<xdr:wsDr xmlns:xdr="http://schemas.openxmlformats.org/drawingml/2006/spreadsheetDrawing" xmlns:a="http://schemas.openxmlformats.org/drawingml/2006/main">
  <xdr:twoCellAnchor>
    <xdr:from>
      <xdr:col>1</xdr:col>
      <xdr:colOff>76200</xdr:colOff>
      <xdr:row>31</xdr:row>
      <xdr:rowOff>28575</xdr:rowOff>
    </xdr:from>
    <xdr:to>
      <xdr:col>7</xdr:col>
      <xdr:colOff>0</xdr:colOff>
      <xdr:row>48</xdr:row>
      <xdr:rowOff>152400</xdr:rowOff>
    </xdr:to>
    <xdr:graphicFrame macro="">
      <xdr:nvGraphicFramePr>
        <xdr:cNvPr id="6" name="Chart 4">
          <a:extLst>
            <a:ext uri="{FF2B5EF4-FFF2-40B4-BE49-F238E27FC236}">
              <a16:creationId xmlns:a16="http://schemas.microsoft.com/office/drawing/2014/main" id="{3A535F4E-2940-4911-958B-4491709DF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0.00575</cdr:x>
      <cdr:y>0.92809</cdr:y>
    </cdr:from>
    <cdr:to>
      <cdr:x>0.85088</cdr:x>
      <cdr:y>0.99976</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163513</xdr:colOff>
      <xdr:row>1</xdr:row>
      <xdr:rowOff>69849</xdr:rowOff>
    </xdr:from>
    <xdr:to>
      <xdr:col>4</xdr:col>
      <xdr:colOff>1593850</xdr:colOff>
      <xdr:row>23</xdr:row>
      <xdr:rowOff>149224</xdr:rowOff>
    </xdr:to>
    <xdr:graphicFrame macro="">
      <xdr:nvGraphicFramePr>
        <xdr:cNvPr id="12" name="Gráfico 2">
          <a:extLst>
            <a:ext uri="{FF2B5EF4-FFF2-40B4-BE49-F238E27FC236}">
              <a16:creationId xmlns:a16="http://schemas.microsoft.com/office/drawing/2014/main" id="{C28F9968-59D8-4AE3-B8B9-76F3386E39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38</xdr:row>
      <xdr:rowOff>57150</xdr:rowOff>
    </xdr:from>
    <xdr:to>
      <xdr:col>1</xdr:col>
      <xdr:colOff>447675</xdr:colOff>
      <xdr:row>38</xdr:row>
      <xdr:rowOff>123825</xdr:rowOff>
    </xdr:to>
    <xdr:pic>
      <xdr:nvPicPr>
        <xdr:cNvPr id="29412" name="Picture 41" descr="pie">
          <a:extLst>
            <a:ext uri="{FF2B5EF4-FFF2-40B4-BE49-F238E27FC236}">
              <a16:creationId xmlns:a16="http://schemas.microsoft.com/office/drawing/2014/main" id="{E0D1B0ED-F498-4DF9-BB2E-9F786706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xdr:from>
      <xdr:col>1</xdr:col>
      <xdr:colOff>66675</xdr:colOff>
      <xdr:row>19</xdr:row>
      <xdr:rowOff>95250</xdr:rowOff>
    </xdr:from>
    <xdr:to>
      <xdr:col>6</xdr:col>
      <xdr:colOff>1047750</xdr:colOff>
      <xdr:row>34</xdr:row>
      <xdr:rowOff>266700</xdr:rowOff>
    </xdr:to>
    <xdr:graphicFrame macro="">
      <xdr:nvGraphicFramePr>
        <xdr:cNvPr id="30436" name="3 Gráfico">
          <a:extLst>
            <a:ext uri="{FF2B5EF4-FFF2-40B4-BE49-F238E27FC236}">
              <a16:creationId xmlns:a16="http://schemas.microsoft.com/office/drawing/2014/main" id="{A3403974-0C22-46DF-B33F-FFD7CA353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0.92414</cdr:y>
    </cdr:from>
    <cdr:to>
      <cdr:x>0</cdr:x>
      <cdr:y>0.92655</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c:userShapes xmlns:c="http://schemas.openxmlformats.org/drawingml/2006/chart">
  <cdr:relSizeAnchor xmlns:cdr="http://schemas.openxmlformats.org/drawingml/2006/chartDrawing">
    <cdr:from>
      <cdr:x>0.0005</cdr:x>
      <cdr:y>0.92749</cdr:y>
    </cdr:from>
    <cdr:to>
      <cdr:x>0.99975</cdr:x>
      <cdr:y>0.99373</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1.xml><?xml version="1.0" encoding="utf-8"?>
<xdr:wsDr xmlns:xdr="http://schemas.openxmlformats.org/drawingml/2006/spreadsheetDrawing" xmlns:a="http://schemas.openxmlformats.org/drawingml/2006/main">
  <xdr:twoCellAnchor>
    <xdr:from>
      <xdr:col>1</xdr:col>
      <xdr:colOff>44450</xdr:colOff>
      <xdr:row>16</xdr:row>
      <xdr:rowOff>12700</xdr:rowOff>
    </xdr:from>
    <xdr:to>
      <xdr:col>6</xdr:col>
      <xdr:colOff>955675</xdr:colOff>
      <xdr:row>35</xdr:row>
      <xdr:rowOff>85725</xdr:rowOff>
    </xdr:to>
    <xdr:graphicFrame macro="">
      <xdr:nvGraphicFramePr>
        <xdr:cNvPr id="12" name="3 Gráfico">
          <a:extLst>
            <a:ext uri="{FF2B5EF4-FFF2-40B4-BE49-F238E27FC236}">
              <a16:creationId xmlns:a16="http://schemas.microsoft.com/office/drawing/2014/main" id="{6A797A1D-6B5F-4675-9CBD-636F2DAE3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0.916</cdr:y>
    </cdr:from>
    <cdr:to>
      <cdr:x>0</cdr:x>
      <cdr:y>0.91648</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dr:relSizeAnchor xmlns:cdr="http://schemas.openxmlformats.org/drawingml/2006/chartDrawing">
    <cdr:from>
      <cdr:x>0.00328</cdr:x>
      <cdr:y>0.93525</cdr:y>
    </cdr:from>
    <cdr:to>
      <cdr:x>0.9674</cdr:x>
      <cdr:y>1</cdr:y>
    </cdr:to>
    <cdr:sp macro="" textlink="">
      <cdr:nvSpPr>
        <cdr:cNvPr id="3" name="1 CuadroTexto">
          <a:extLst xmlns:a="http://schemas.openxmlformats.org/drawingml/2006/main">
            <a:ext uri="{FF2B5EF4-FFF2-40B4-BE49-F238E27FC236}">
              <a16:creationId xmlns:a16="http://schemas.microsoft.com/office/drawing/2014/main" id="{AA0308D6-51D5-4A5C-934F-BBDA3D9D1CC8}"/>
            </a:ext>
          </a:extLst>
        </cdr:cNvPr>
        <cdr:cNvSpPr txBox="1"/>
      </cdr:nvSpPr>
      <cdr:spPr>
        <a:xfrm xmlns:a="http://schemas.openxmlformats.org/drawingml/2006/main">
          <a:off x="22225" y="2779364"/>
          <a:ext cx="6529249" cy="19243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3.xml><?xml version="1.0" encoding="utf-8"?>
<xdr:wsDr xmlns:xdr="http://schemas.openxmlformats.org/drawingml/2006/spreadsheetDrawing" xmlns:a="http://schemas.openxmlformats.org/drawingml/2006/main">
  <xdr:twoCellAnchor>
    <xdr:from>
      <xdr:col>1</xdr:col>
      <xdr:colOff>9525</xdr:colOff>
      <xdr:row>19</xdr:row>
      <xdr:rowOff>142875</xdr:rowOff>
    </xdr:from>
    <xdr:to>
      <xdr:col>4</xdr:col>
      <xdr:colOff>1562100</xdr:colOff>
      <xdr:row>43</xdr:row>
      <xdr:rowOff>76200</xdr:rowOff>
    </xdr:to>
    <xdr:graphicFrame macro="">
      <xdr:nvGraphicFramePr>
        <xdr:cNvPr id="32484" name="5 Gráfico">
          <a:extLst>
            <a:ext uri="{FF2B5EF4-FFF2-40B4-BE49-F238E27FC236}">
              <a16:creationId xmlns:a16="http://schemas.microsoft.com/office/drawing/2014/main" id="{44F208E6-CF44-4752-8679-4C80CE752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0.00304</cdr:x>
      <cdr:y>0.9404</cdr:y>
    </cdr:from>
    <cdr:to>
      <cdr:x>0.75029</cdr:x>
      <cdr:y>0.98425</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19050" y="3412742"/>
          <a:ext cx="4676234" cy="15913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55.xml><?xml version="1.0" encoding="utf-8"?>
<xdr:wsDr xmlns:xdr="http://schemas.openxmlformats.org/drawingml/2006/spreadsheetDrawing" xmlns:a="http://schemas.openxmlformats.org/drawingml/2006/main">
  <xdr:twoCellAnchor>
    <xdr:from>
      <xdr:col>1</xdr:col>
      <xdr:colOff>38100</xdr:colOff>
      <xdr:row>21</xdr:row>
      <xdr:rowOff>123825</xdr:rowOff>
    </xdr:from>
    <xdr:to>
      <xdr:col>6</xdr:col>
      <xdr:colOff>1114425</xdr:colOff>
      <xdr:row>37</xdr:row>
      <xdr:rowOff>85725</xdr:rowOff>
    </xdr:to>
    <xdr:graphicFrame macro="">
      <xdr:nvGraphicFramePr>
        <xdr:cNvPr id="33508" name="Chart 3">
          <a:extLst>
            <a:ext uri="{FF2B5EF4-FFF2-40B4-BE49-F238E27FC236}">
              <a16:creationId xmlns:a16="http://schemas.microsoft.com/office/drawing/2014/main" id="{B7B6A705-CF89-4FE2-BBAA-368B15CD6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0.01094</cdr:x>
      <cdr:y>0.89275</cdr:y>
    </cdr:from>
    <cdr:to>
      <cdr:x>0.96221</cdr:x>
      <cdr:y>0.98943</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 e</a:t>
          </a:r>
          <a:r>
            <a:rPr lang="es-CL" sz="900" baseline="0">
              <a:solidFill>
                <a:sysClr val="windowText" lastClr="000000"/>
              </a:solidFill>
              <a:latin typeface="Arial" pitchFamily="34" charset="0"/>
              <a:ea typeface="+mn-ea"/>
              <a:cs typeface="Arial" pitchFamily="34" charset="0"/>
            </a:rPr>
            <a:t> INE.</a:t>
          </a:r>
        </a:p>
      </cdr:txBody>
    </cdr:sp>
  </cdr:relSizeAnchor>
</c:userShapes>
</file>

<file path=xl/drawings/drawing57.xml><?xml version="1.0" encoding="utf-8"?>
<xdr:wsDr xmlns:xdr="http://schemas.openxmlformats.org/drawingml/2006/spreadsheetDrawing" xmlns:a="http://schemas.openxmlformats.org/drawingml/2006/main">
  <xdr:twoCellAnchor>
    <xdr:from>
      <xdr:col>1</xdr:col>
      <xdr:colOff>76200</xdr:colOff>
      <xdr:row>19</xdr:row>
      <xdr:rowOff>95250</xdr:rowOff>
    </xdr:from>
    <xdr:to>
      <xdr:col>6</xdr:col>
      <xdr:colOff>838200</xdr:colOff>
      <xdr:row>37</xdr:row>
      <xdr:rowOff>133350</xdr:rowOff>
    </xdr:to>
    <xdr:graphicFrame macro="">
      <xdr:nvGraphicFramePr>
        <xdr:cNvPr id="34532" name="Chart 3">
          <a:extLst>
            <a:ext uri="{FF2B5EF4-FFF2-40B4-BE49-F238E27FC236}">
              <a16:creationId xmlns:a16="http://schemas.microsoft.com/office/drawing/2014/main" id="{8CECABFE-9611-473B-9606-91330744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0.0094</cdr:x>
      <cdr:y>0.89233</cdr:y>
    </cdr:from>
    <cdr:to>
      <cdr:x>0.80325</cdr:x>
      <cdr:y>0.95772</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42261" y="2694331"/>
          <a:ext cx="3568990" cy="1974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59.xml><?xml version="1.0" encoding="utf-8"?>
<xdr:wsDr xmlns:xdr="http://schemas.openxmlformats.org/drawingml/2006/spreadsheetDrawing" xmlns:a="http://schemas.openxmlformats.org/drawingml/2006/main">
  <xdr:twoCellAnchor>
    <xdr:from>
      <xdr:col>1</xdr:col>
      <xdr:colOff>76200</xdr:colOff>
      <xdr:row>21</xdr:row>
      <xdr:rowOff>152401</xdr:rowOff>
    </xdr:from>
    <xdr:to>
      <xdr:col>12</xdr:col>
      <xdr:colOff>457200</xdr:colOff>
      <xdr:row>37</xdr:row>
      <xdr:rowOff>88901</xdr:rowOff>
    </xdr:to>
    <xdr:graphicFrame macro="">
      <xdr:nvGraphicFramePr>
        <xdr:cNvPr id="35556" name="3 Gráfico">
          <a:extLst>
            <a:ext uri="{FF2B5EF4-FFF2-40B4-BE49-F238E27FC236}">
              <a16:creationId xmlns:a16="http://schemas.microsoft.com/office/drawing/2014/main" id="{708C5FA3-9F82-442C-9D76-509CF7AF6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50801</xdr:colOff>
      <xdr:row>17</xdr:row>
      <xdr:rowOff>9525</xdr:rowOff>
    </xdr:from>
    <xdr:to>
      <xdr:col>6</xdr:col>
      <xdr:colOff>920751</xdr:colOff>
      <xdr:row>36</xdr:row>
      <xdr:rowOff>53975</xdr:rowOff>
    </xdr:to>
    <xdr:graphicFrame macro="">
      <xdr:nvGraphicFramePr>
        <xdr:cNvPr id="8" name="3 Gráfico">
          <a:extLst>
            <a:ext uri="{FF2B5EF4-FFF2-40B4-BE49-F238E27FC236}">
              <a16:creationId xmlns:a16="http://schemas.microsoft.com/office/drawing/2014/main" id="{493F2B43-6B23-47D1-AFC2-FF1279BDA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0.0005</cdr:x>
      <cdr:y>0.93072</cdr:y>
    </cdr:from>
    <cdr:to>
      <cdr:x>0.0005</cdr:x>
      <cdr:y>0.93072</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61.xml><?xml version="1.0" encoding="utf-8"?>
<xdr:wsDr xmlns:xdr="http://schemas.openxmlformats.org/drawingml/2006/spreadsheetDrawing" xmlns:a="http://schemas.openxmlformats.org/drawingml/2006/main">
  <xdr:twoCellAnchor>
    <xdr:from>
      <xdr:col>1</xdr:col>
      <xdr:colOff>9525</xdr:colOff>
      <xdr:row>16</xdr:row>
      <xdr:rowOff>66675</xdr:rowOff>
    </xdr:from>
    <xdr:to>
      <xdr:col>9</xdr:col>
      <xdr:colOff>0</xdr:colOff>
      <xdr:row>32</xdr:row>
      <xdr:rowOff>57150</xdr:rowOff>
    </xdr:to>
    <xdr:graphicFrame macro="">
      <xdr:nvGraphicFramePr>
        <xdr:cNvPr id="36580" name="Chart 1">
          <a:extLst>
            <a:ext uri="{FF2B5EF4-FFF2-40B4-BE49-F238E27FC236}">
              <a16:creationId xmlns:a16="http://schemas.microsoft.com/office/drawing/2014/main" id="{4A205E68-DD32-4472-A2AA-95A78EB62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3.xml><?xml version="1.0" encoding="utf-8"?>
<xdr:wsDr xmlns:xdr="http://schemas.openxmlformats.org/drawingml/2006/spreadsheetDrawing" xmlns:a="http://schemas.openxmlformats.org/drawingml/2006/main">
  <xdr:twoCellAnchor>
    <xdr:from>
      <xdr:col>1</xdr:col>
      <xdr:colOff>66676</xdr:colOff>
      <xdr:row>17</xdr:row>
      <xdr:rowOff>95251</xdr:rowOff>
    </xdr:from>
    <xdr:to>
      <xdr:col>6</xdr:col>
      <xdr:colOff>762000</xdr:colOff>
      <xdr:row>32</xdr:row>
      <xdr:rowOff>781050</xdr:rowOff>
    </xdr:to>
    <xdr:graphicFrame macro="">
      <xdr:nvGraphicFramePr>
        <xdr:cNvPr id="37604" name="Chart 1">
          <a:extLst>
            <a:ext uri="{FF2B5EF4-FFF2-40B4-BE49-F238E27FC236}">
              <a16:creationId xmlns:a16="http://schemas.microsoft.com/office/drawing/2014/main" id="{546E2345-A328-462B-8590-A0305CDF83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0.95728</cdr:y>
    </cdr:from>
    <cdr:to>
      <cdr:x>0</cdr:x>
      <cdr:y>0.95873</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0.04166</cdr:x>
      <cdr:y>0.89738</cdr:y>
    </cdr:from>
    <cdr:to>
      <cdr:x>0.85218</cdr:x>
      <cdr:y>0.95988</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215462" y="3117002"/>
          <a:ext cx="4192069" cy="2170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5.xml><?xml version="1.0" encoding="utf-8"?>
<xdr:wsDr xmlns:xdr="http://schemas.openxmlformats.org/drawingml/2006/spreadsheetDrawing" xmlns:a="http://schemas.openxmlformats.org/drawingml/2006/main">
  <xdr:twoCellAnchor>
    <xdr:from>
      <xdr:col>1</xdr:col>
      <xdr:colOff>0</xdr:colOff>
      <xdr:row>34</xdr:row>
      <xdr:rowOff>419100</xdr:rowOff>
    </xdr:from>
    <xdr:to>
      <xdr:col>1</xdr:col>
      <xdr:colOff>0</xdr:colOff>
      <xdr:row>48</xdr:row>
      <xdr:rowOff>238125</xdr:rowOff>
    </xdr:to>
    <xdr:graphicFrame macro="">
      <xdr:nvGraphicFramePr>
        <xdr:cNvPr id="26195352" name="Chart 1">
          <a:extLst>
            <a:ext uri="{FF2B5EF4-FFF2-40B4-BE49-F238E27FC236}">
              <a16:creationId xmlns:a16="http://schemas.microsoft.com/office/drawing/2014/main" id="{78349310-29AD-4620-8624-6939E694E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xdr:col>
      <xdr:colOff>0</xdr:colOff>
      <xdr:row>77</xdr:row>
      <xdr:rowOff>714375</xdr:rowOff>
    </xdr:to>
    <xdr:graphicFrame macro="">
      <xdr:nvGraphicFramePr>
        <xdr:cNvPr id="26195353" name="Chart 2">
          <a:extLst>
            <a:ext uri="{FF2B5EF4-FFF2-40B4-BE49-F238E27FC236}">
              <a16:creationId xmlns:a16="http://schemas.microsoft.com/office/drawing/2014/main" id="{8D32D967-7D56-4B12-8803-CC162ED9E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123825</xdr:colOff>
      <xdr:row>20</xdr:row>
      <xdr:rowOff>57150</xdr:rowOff>
    </xdr:from>
    <xdr:to>
      <xdr:col>8</xdr:col>
      <xdr:colOff>0</xdr:colOff>
      <xdr:row>30</xdr:row>
      <xdr:rowOff>9525</xdr:rowOff>
    </xdr:to>
    <xdr:graphicFrame macro="">
      <xdr:nvGraphicFramePr>
        <xdr:cNvPr id="26195354" name="Chart 3">
          <a:extLst>
            <a:ext uri="{FF2B5EF4-FFF2-40B4-BE49-F238E27FC236}">
              <a16:creationId xmlns:a16="http://schemas.microsoft.com/office/drawing/2014/main" id="{4AB1ADA4-DE32-443B-B503-C47F824CD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17</xdr:row>
      <xdr:rowOff>0</xdr:rowOff>
    </xdr:from>
    <xdr:ext cx="337724"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wsDr>
</file>

<file path=xl/drawings/drawing66.xml><?xml version="1.0" encoding="utf-8"?>
<c:userShapes xmlns:c="http://schemas.openxmlformats.org/drawingml/2006/chart">
  <cdr:relSizeAnchor xmlns:cdr="http://schemas.openxmlformats.org/drawingml/2006/chartDrawing">
    <cdr:from>
      <cdr:x>0.01069</cdr:x>
      <cdr:y>0.9255</cdr:y>
    </cdr:from>
    <cdr:to>
      <cdr:x>0.85714</cdr:x>
      <cdr:y>0.97911</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57733" y="3376293"/>
          <a:ext cx="4571417" cy="19558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67.xml><?xml version="1.0" encoding="utf-8"?>
<xdr:wsDr xmlns:xdr="http://schemas.openxmlformats.org/drawingml/2006/spreadsheetDrawing" xmlns:a="http://schemas.openxmlformats.org/drawingml/2006/main">
  <xdr:twoCellAnchor>
    <xdr:from>
      <xdr:col>1</xdr:col>
      <xdr:colOff>0</xdr:colOff>
      <xdr:row>22</xdr:row>
      <xdr:rowOff>400050</xdr:rowOff>
    </xdr:from>
    <xdr:to>
      <xdr:col>1</xdr:col>
      <xdr:colOff>0</xdr:colOff>
      <xdr:row>43</xdr:row>
      <xdr:rowOff>238125</xdr:rowOff>
    </xdr:to>
    <xdr:graphicFrame macro="">
      <xdr:nvGraphicFramePr>
        <xdr:cNvPr id="21034439" name="Chart 1">
          <a:extLst>
            <a:ext uri="{FF2B5EF4-FFF2-40B4-BE49-F238E27FC236}">
              <a16:creationId xmlns:a16="http://schemas.microsoft.com/office/drawing/2014/main" id="{2B31E8AF-E23F-43BF-829D-A9E4C5335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0</xdr:rowOff>
    </xdr:from>
    <xdr:to>
      <xdr:col>1</xdr:col>
      <xdr:colOff>0</xdr:colOff>
      <xdr:row>72</xdr:row>
      <xdr:rowOff>714375</xdr:rowOff>
    </xdr:to>
    <xdr:graphicFrame macro="">
      <xdr:nvGraphicFramePr>
        <xdr:cNvPr id="21034440" name="Chart 2">
          <a:extLst>
            <a:ext uri="{FF2B5EF4-FFF2-40B4-BE49-F238E27FC236}">
              <a16:creationId xmlns:a16="http://schemas.microsoft.com/office/drawing/2014/main" id="{19037D96-F524-4FA9-93D0-8352DE6B0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1</xdr:col>
      <xdr:colOff>28575</xdr:colOff>
      <xdr:row>20</xdr:row>
      <xdr:rowOff>123825</xdr:rowOff>
    </xdr:from>
    <xdr:to>
      <xdr:col>8</xdr:col>
      <xdr:colOff>895350</xdr:colOff>
      <xdr:row>40</xdr:row>
      <xdr:rowOff>123825</xdr:rowOff>
    </xdr:to>
    <xdr:graphicFrame macro="">
      <xdr:nvGraphicFramePr>
        <xdr:cNvPr id="7" name="Chart 4">
          <a:extLst>
            <a:ext uri="{FF2B5EF4-FFF2-40B4-BE49-F238E27FC236}">
              <a16:creationId xmlns:a16="http://schemas.microsoft.com/office/drawing/2014/main" id="{52D9C5A1-EFC3-41E5-81CA-402FE67C6A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cdr:x>
      <cdr:y>0.93825</cdr:y>
    </cdr:from>
    <cdr:to>
      <cdr:x>0</cdr:x>
      <cdr:y>0.93922</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0.002</cdr:x>
      <cdr:y>0.91252</cdr:y>
    </cdr:from>
    <cdr:to>
      <cdr:x>0.00323</cdr:x>
      <cdr:y>0.91373</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xdr:wsDr xmlns:xdr="http://schemas.openxmlformats.org/drawingml/2006/spreadsheetDrawing" xmlns:a="http://schemas.openxmlformats.org/drawingml/2006/main">
  <xdr:twoCellAnchor>
    <xdr:from>
      <xdr:col>0</xdr:col>
      <xdr:colOff>88900</xdr:colOff>
      <xdr:row>0</xdr:row>
      <xdr:rowOff>76200</xdr:rowOff>
    </xdr:from>
    <xdr:to>
      <xdr:col>4</xdr:col>
      <xdr:colOff>2098675</xdr:colOff>
      <xdr:row>20</xdr:row>
      <xdr:rowOff>101600</xdr:rowOff>
    </xdr:to>
    <xdr:graphicFrame macro="">
      <xdr:nvGraphicFramePr>
        <xdr:cNvPr id="18" name="Gráfico 1">
          <a:extLst>
            <a:ext uri="{FF2B5EF4-FFF2-40B4-BE49-F238E27FC236}">
              <a16:creationId xmlns:a16="http://schemas.microsoft.com/office/drawing/2014/main" id="{0C6AFE34-2EAE-4434-A7FE-BC61072A8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269875</xdr:colOff>
      <xdr:row>19</xdr:row>
      <xdr:rowOff>19049</xdr:rowOff>
    </xdr:from>
    <xdr:to>
      <xdr:col>3</xdr:col>
      <xdr:colOff>393700</xdr:colOff>
      <xdr:row>20</xdr:row>
      <xdr:rowOff>142944</xdr:rowOff>
    </xdr:to>
    <xdr:sp macro="" textlink="">
      <xdr:nvSpPr>
        <xdr:cNvPr id="3" name="CuadroTexto 2">
          <a:extLst>
            <a:ext uri="{FF2B5EF4-FFF2-40B4-BE49-F238E27FC236}">
              <a16:creationId xmlns:a16="http://schemas.microsoft.com/office/drawing/2014/main" id="{E95CDBC0-085A-4F69-A117-A3CB8D3F8A23}"/>
            </a:ext>
          </a:extLst>
        </xdr:cNvPr>
        <xdr:cNvSpPr txBox="1"/>
      </xdr:nvSpPr>
      <xdr:spPr>
        <a:xfrm>
          <a:off x="269875" y="3035299"/>
          <a:ext cx="3159125" cy="282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0</xdr:col>
      <xdr:colOff>381000</xdr:colOff>
      <xdr:row>0</xdr:row>
      <xdr:rowOff>114300</xdr:rowOff>
    </xdr:from>
    <xdr:to>
      <xdr:col>5</xdr:col>
      <xdr:colOff>1047750</xdr:colOff>
      <xdr:row>20</xdr:row>
      <xdr:rowOff>133350</xdr:rowOff>
    </xdr:to>
    <xdr:graphicFrame macro="">
      <xdr:nvGraphicFramePr>
        <xdr:cNvPr id="42724" name="Gráfico 2">
          <a:extLst>
            <a:ext uri="{FF2B5EF4-FFF2-40B4-BE49-F238E27FC236}">
              <a16:creationId xmlns:a16="http://schemas.microsoft.com/office/drawing/2014/main" id="{8ED0EAF8-EC64-43E8-85E4-894B6BF87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0.01586</cdr:x>
      <cdr:y>0.94915</cdr:y>
    </cdr:from>
    <cdr:to>
      <cdr:x>0.70672</cdr:x>
      <cdr:y>0.99289</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95331" y="4357581"/>
          <a:ext cx="4152258" cy="2008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drawings/drawing73.xml><?xml version="1.0" encoding="utf-8"?>
<xdr:wsDr xmlns:xdr="http://schemas.openxmlformats.org/drawingml/2006/spreadsheetDrawing" xmlns:a="http://schemas.openxmlformats.org/drawingml/2006/main">
  <xdr:twoCellAnchor>
    <xdr:from>
      <xdr:col>0</xdr:col>
      <xdr:colOff>76199</xdr:colOff>
      <xdr:row>0</xdr:row>
      <xdr:rowOff>174625</xdr:rowOff>
    </xdr:from>
    <xdr:to>
      <xdr:col>4</xdr:col>
      <xdr:colOff>1314450</xdr:colOff>
      <xdr:row>16</xdr:row>
      <xdr:rowOff>19050</xdr:rowOff>
    </xdr:to>
    <xdr:graphicFrame macro="">
      <xdr:nvGraphicFramePr>
        <xdr:cNvPr id="2" name="Gráfico 1">
          <a:extLst>
            <a:ext uri="{FF2B5EF4-FFF2-40B4-BE49-F238E27FC236}">
              <a16:creationId xmlns:a16="http://schemas.microsoft.com/office/drawing/2014/main" id="{3B0068D4-F4A4-43D7-B26E-04A70A45B5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xdr:colOff>
      <xdr:row>20</xdr:row>
      <xdr:rowOff>47625</xdr:rowOff>
    </xdr:from>
    <xdr:to>
      <xdr:col>8</xdr:col>
      <xdr:colOff>0</xdr:colOff>
      <xdr:row>37</xdr:row>
      <xdr:rowOff>381000</xdr:rowOff>
    </xdr:to>
    <xdr:graphicFrame macro="">
      <xdr:nvGraphicFramePr>
        <xdr:cNvPr id="6884" name="5 Gráfico">
          <a:extLst>
            <a:ext uri="{FF2B5EF4-FFF2-40B4-BE49-F238E27FC236}">
              <a16:creationId xmlns:a16="http://schemas.microsoft.com/office/drawing/2014/main" id="{04017974-3573-4351-BA0A-AB0D48E41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4.16667E-6</cdr:x>
      <cdr:y>0.91939</cdr:y>
    </cdr:from>
    <cdr:to>
      <cdr:x>0.99975</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magyp.gob.ar/sitio/areas/ss_mercados_agropecuarios/logistica/_archivos/000022_Posici&#243;n%20de%20Buques%20en%20Puertos%20y%20Anunciados%20(Line%20up)/000008_Movimientos%20Portuarios%20Internos%20-%20Actual.pdf"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9.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6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6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7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7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sheetPr>
  <dimension ref="A1:F87"/>
  <sheetViews>
    <sheetView showFormulas="1" tabSelected="1" zoomScaleNormal="100" workbookViewId="0">
      <selection activeCell="G48" sqref="G48"/>
    </sheetView>
  </sheetViews>
  <sheetFormatPr baseColWidth="10" defaultRowHeight="18"/>
  <cols>
    <col min="1" max="4" width="6.90625" customWidth="1"/>
    <col min="5" max="5" width="6.7265625" customWidth="1"/>
  </cols>
  <sheetData>
    <row r="1" spans="1:5">
      <c r="A1" s="444"/>
      <c r="B1" s="445"/>
      <c r="C1" s="445"/>
      <c r="D1" s="445"/>
      <c r="E1" s="445"/>
    </row>
    <row r="2" spans="1:5">
      <c r="A2" s="445"/>
      <c r="B2" s="445"/>
      <c r="C2" s="445"/>
      <c r="D2" s="445"/>
      <c r="E2" s="445"/>
    </row>
    <row r="3" spans="1:5">
      <c r="B3" s="445"/>
      <c r="C3" s="445"/>
      <c r="D3" s="445"/>
      <c r="E3" s="445"/>
    </row>
    <row r="4" spans="1:5">
      <c r="A4" s="445"/>
      <c r="B4" s="445"/>
      <c r="C4" s="445"/>
      <c r="D4" s="446"/>
      <c r="E4" s="445"/>
    </row>
    <row r="5" spans="1:5">
      <c r="A5" s="444"/>
      <c r="C5" s="445"/>
      <c r="D5" s="447"/>
      <c r="E5" s="445"/>
    </row>
    <row r="6" spans="1:5">
      <c r="A6" s="444"/>
      <c r="B6" s="445"/>
      <c r="C6" s="445"/>
      <c r="D6" s="445"/>
      <c r="E6" s="445"/>
    </row>
    <row r="7" spans="1:5">
      <c r="A7" s="444"/>
      <c r="B7" s="445"/>
      <c r="C7" s="445"/>
      <c r="D7" s="445"/>
      <c r="E7" s="445"/>
    </row>
    <row r="8" spans="1:5">
      <c r="A8" s="445"/>
      <c r="B8" s="445"/>
      <c r="C8" s="445"/>
      <c r="D8" s="446"/>
      <c r="E8" s="445"/>
    </row>
    <row r="9" spans="1:5">
      <c r="A9" s="448"/>
      <c r="B9" s="445"/>
      <c r="C9" s="445"/>
      <c r="D9" s="445"/>
      <c r="E9" s="445"/>
    </row>
    <row r="10" spans="1:5">
      <c r="A10" s="444"/>
      <c r="B10" s="445"/>
      <c r="C10" s="445"/>
      <c r="D10" s="445"/>
      <c r="E10" s="445"/>
    </row>
    <row r="11" spans="1:5">
      <c r="A11" s="444"/>
      <c r="B11" s="445"/>
      <c r="C11" s="445"/>
      <c r="D11" s="445"/>
      <c r="E11" s="445"/>
    </row>
    <row r="12" spans="1:5">
      <c r="A12" s="444"/>
      <c r="B12" s="445"/>
      <c r="C12" s="445"/>
      <c r="D12" s="445"/>
      <c r="E12" s="445"/>
    </row>
    <row r="13" spans="1:5">
      <c r="A13" s="444"/>
      <c r="B13" s="445"/>
      <c r="C13" s="445"/>
      <c r="D13" s="445"/>
      <c r="E13" s="445"/>
    </row>
    <row r="14" spans="1:5">
      <c r="A14" s="444"/>
      <c r="B14" s="445"/>
      <c r="C14" s="445"/>
      <c r="D14" s="445"/>
      <c r="E14" s="445"/>
    </row>
    <row r="15" spans="1:5">
      <c r="A15" s="444"/>
      <c r="B15" s="445"/>
      <c r="C15" s="445"/>
      <c r="D15" s="445"/>
      <c r="E15" s="445"/>
    </row>
    <row r="16" spans="1:5">
      <c r="A16" s="444"/>
      <c r="B16" s="445"/>
      <c r="C16" s="445"/>
      <c r="D16" s="445"/>
      <c r="E16" s="445"/>
    </row>
    <row r="17" spans="1:5">
      <c r="A17" s="444"/>
      <c r="B17" s="445"/>
      <c r="C17" s="445"/>
      <c r="D17" s="445"/>
      <c r="E17" s="445"/>
    </row>
    <row r="18" spans="1:5" ht="19.350000000000001" customHeight="1">
      <c r="A18" s="1053" t="s">
        <v>357</v>
      </c>
      <c r="B18" s="1053"/>
      <c r="C18" s="1053"/>
      <c r="D18" s="1053"/>
      <c r="E18" s="1053"/>
    </row>
    <row r="19" spans="1:5" ht="19.5">
      <c r="A19" s="445"/>
      <c r="B19" s="445"/>
      <c r="C19" s="1054"/>
      <c r="D19" s="1054"/>
      <c r="E19" s="1054"/>
    </row>
    <row r="20" spans="1:5">
      <c r="A20" s="445"/>
      <c r="B20" s="445"/>
      <c r="C20" s="445"/>
      <c r="D20" s="445"/>
      <c r="E20" s="445"/>
    </row>
    <row r="21" spans="1:5">
      <c r="A21" s="445"/>
      <c r="B21" s="445"/>
      <c r="C21" s="445"/>
      <c r="D21" s="449"/>
      <c r="E21" s="445"/>
    </row>
    <row r="22" spans="1:5">
      <c r="A22" s="1055"/>
      <c r="B22" s="1055"/>
      <c r="C22" s="1055"/>
      <c r="D22" s="1055"/>
      <c r="E22" s="1055"/>
    </row>
    <row r="23" spans="1:5">
      <c r="A23" s="445"/>
      <c r="B23" s="445"/>
      <c r="C23" s="445"/>
      <c r="D23" s="445"/>
      <c r="E23" s="445"/>
    </row>
    <row r="24" spans="1:5">
      <c r="A24" s="444"/>
      <c r="B24" s="445"/>
      <c r="C24" s="445"/>
      <c r="D24" s="445"/>
      <c r="E24" s="445"/>
    </row>
    <row r="25" spans="1:5">
      <c r="A25" s="444"/>
      <c r="B25" s="445"/>
      <c r="C25" s="445"/>
      <c r="D25" s="446"/>
      <c r="E25" s="445"/>
    </row>
    <row r="26" spans="1:5">
      <c r="A26" s="450"/>
      <c r="B26" s="451"/>
      <c r="C26" s="451"/>
      <c r="D26" s="449"/>
      <c r="E26" s="451"/>
    </row>
    <row r="27" spans="1:5">
      <c r="B27" s="451"/>
      <c r="C27" s="451"/>
      <c r="D27" s="451"/>
      <c r="E27" s="451"/>
    </row>
    <row r="28" spans="1:5">
      <c r="A28" s="444"/>
      <c r="B28" s="445"/>
      <c r="C28" s="445"/>
      <c r="D28" s="445"/>
      <c r="E28" s="445"/>
    </row>
    <row r="29" spans="1:5">
      <c r="A29" s="444"/>
      <c r="B29" s="445"/>
      <c r="C29" s="445"/>
      <c r="D29" s="445"/>
      <c r="E29" s="445"/>
    </row>
    <row r="30" spans="1:5">
      <c r="A30" s="444"/>
      <c r="B30" s="445"/>
      <c r="C30" s="445"/>
      <c r="D30" s="446"/>
      <c r="E30" s="445"/>
    </row>
    <row r="31" spans="1:5">
      <c r="A31" s="444"/>
      <c r="B31" s="445"/>
      <c r="C31" s="445"/>
      <c r="D31" s="445"/>
      <c r="E31" s="445"/>
    </row>
    <row r="32" spans="1:5">
      <c r="A32" s="444"/>
      <c r="B32" s="445"/>
      <c r="C32" s="445"/>
      <c r="D32" s="445"/>
      <c r="E32" s="445"/>
    </row>
    <row r="33" spans="1:5">
      <c r="A33" s="444"/>
      <c r="B33" s="445"/>
      <c r="C33" s="445"/>
      <c r="D33" s="445"/>
      <c r="E33" s="445"/>
    </row>
    <row r="34" spans="1:5">
      <c r="A34" s="444"/>
      <c r="B34" s="445"/>
      <c r="C34" s="445"/>
      <c r="D34" s="445"/>
      <c r="E34" s="445"/>
    </row>
    <row r="35" spans="1:5">
      <c r="A35" s="452"/>
      <c r="B35" s="452"/>
      <c r="C35" s="452"/>
      <c r="D35" s="452"/>
      <c r="E35" s="452"/>
    </row>
    <row r="36" spans="1:5">
      <c r="A36" s="444"/>
      <c r="B36" s="445"/>
      <c r="C36" s="445"/>
      <c r="D36" s="445"/>
      <c r="E36" s="445"/>
    </row>
    <row r="37" spans="1:5">
      <c r="A37" s="444"/>
      <c r="B37" s="445"/>
      <c r="C37" s="445"/>
      <c r="D37" s="445"/>
      <c r="E37" s="445"/>
    </row>
    <row r="38" spans="1:5">
      <c r="A38" s="444"/>
      <c r="B38" s="445"/>
      <c r="C38" s="445"/>
      <c r="D38" s="445"/>
      <c r="E38" s="445"/>
    </row>
    <row r="39" spans="1:5">
      <c r="A39" s="453"/>
      <c r="B39" s="445"/>
      <c r="C39" s="453"/>
      <c r="D39" s="454"/>
      <c r="E39" s="445"/>
    </row>
    <row r="40" spans="1:5">
      <c r="A40" s="444"/>
      <c r="B40" s="1057" t="s">
        <v>683</v>
      </c>
      <c r="C40" s="1057"/>
      <c r="D40" s="1057"/>
      <c r="E40" s="661"/>
    </row>
    <row r="41" spans="1:5">
      <c r="A41" s="444"/>
      <c r="B41" s="902"/>
      <c r="C41" s="902"/>
      <c r="D41" s="902"/>
      <c r="E41" s="661"/>
    </row>
    <row r="42" spans="1:5">
      <c r="A42" s="452"/>
      <c r="B42" s="452"/>
      <c r="E42" s="445"/>
    </row>
    <row r="43" spans="1:5">
      <c r="A43" s="452"/>
      <c r="B43" s="452"/>
      <c r="C43" s="452"/>
      <c r="D43" s="452"/>
      <c r="E43" s="452"/>
    </row>
    <row r="44" spans="1:5">
      <c r="A44" s="452"/>
      <c r="B44" s="452"/>
      <c r="C44" s="452"/>
      <c r="D44" s="452"/>
      <c r="E44" s="452"/>
    </row>
    <row r="45" spans="1:5">
      <c r="A45" s="452"/>
      <c r="B45" s="452"/>
      <c r="C45" s="452"/>
      <c r="D45" s="452"/>
      <c r="E45" s="452"/>
    </row>
    <row r="46" spans="1:5">
      <c r="A46" s="452"/>
      <c r="B46" s="452"/>
      <c r="C46" s="452"/>
      <c r="D46" s="452"/>
      <c r="E46" s="452"/>
    </row>
    <row r="47" spans="1:5">
      <c r="A47" s="452"/>
      <c r="B47" s="452"/>
      <c r="C47" s="452"/>
      <c r="D47" s="452"/>
      <c r="E47" s="452"/>
    </row>
    <row r="48" spans="1:5">
      <c r="A48" s="452"/>
      <c r="B48" s="452"/>
      <c r="C48" s="452"/>
      <c r="D48" s="452"/>
      <c r="E48" s="452"/>
    </row>
    <row r="49" spans="1:6">
      <c r="A49" s="452"/>
      <c r="B49" s="452"/>
      <c r="C49" s="452"/>
      <c r="D49" s="452"/>
      <c r="E49" s="452"/>
    </row>
    <row r="50" spans="1:6">
      <c r="A50" s="452"/>
      <c r="B50" s="452"/>
      <c r="C50" s="452"/>
      <c r="D50" s="452"/>
      <c r="E50" s="452"/>
    </row>
    <row r="51" spans="1:6">
      <c r="A51" s="1056" t="s">
        <v>449</v>
      </c>
      <c r="B51" s="1056"/>
      <c r="C51" s="1056"/>
      <c r="D51" s="1056"/>
      <c r="E51" s="1056"/>
      <c r="F51" s="455"/>
    </row>
    <row r="52" spans="1:6" ht="48" customHeight="1">
      <c r="A52" s="1048" t="s">
        <v>684</v>
      </c>
      <c r="B52" s="1049"/>
      <c r="C52" s="1049"/>
      <c r="D52" s="1049"/>
      <c r="E52" s="1049"/>
      <c r="F52" s="456"/>
    </row>
    <row r="53" spans="1:6">
      <c r="A53" s="1050" t="s">
        <v>512</v>
      </c>
      <c r="B53" s="1051"/>
      <c r="C53" s="1051"/>
      <c r="D53" s="1051"/>
      <c r="E53" s="1051"/>
    </row>
    <row r="54" spans="1:6">
      <c r="A54" s="1050" t="s">
        <v>513</v>
      </c>
      <c r="B54" s="1051"/>
      <c r="C54" s="1051"/>
      <c r="D54" s="1051"/>
      <c r="E54" s="1051"/>
    </row>
    <row r="55" spans="1:6">
      <c r="A55" s="1050" t="s">
        <v>514</v>
      </c>
      <c r="B55" s="1051"/>
      <c r="C55" s="1051"/>
      <c r="D55" s="1051"/>
      <c r="E55" s="1051"/>
    </row>
    <row r="57" spans="1:6">
      <c r="A57" s="1051"/>
      <c r="B57" s="1051"/>
      <c r="C57" s="1051"/>
      <c r="D57" s="1051"/>
      <c r="E57" s="1051"/>
    </row>
    <row r="58" spans="1:6">
      <c r="A58" s="1051" t="s">
        <v>365</v>
      </c>
      <c r="B58" s="1051"/>
      <c r="C58" s="1051"/>
      <c r="D58" s="1051"/>
      <c r="E58" s="1051"/>
    </row>
    <row r="59" spans="1:6">
      <c r="A59" s="1051" t="s">
        <v>494</v>
      </c>
      <c r="B59" s="1051"/>
      <c r="C59" s="1051"/>
      <c r="D59" s="1051"/>
      <c r="E59" s="1051"/>
    </row>
    <row r="60" spans="1:6">
      <c r="A60" s="452"/>
      <c r="B60" s="452"/>
      <c r="C60" s="452"/>
      <c r="D60" s="452"/>
      <c r="E60" s="452"/>
    </row>
    <row r="61" spans="1:6">
      <c r="A61" s="1052" t="s">
        <v>41</v>
      </c>
      <c r="B61" s="1052"/>
      <c r="C61" s="1052"/>
      <c r="D61" s="1052"/>
      <c r="E61" s="1052"/>
    </row>
    <row r="62" spans="1:6">
      <c r="A62" s="1051" t="s">
        <v>42</v>
      </c>
      <c r="B62" s="1051"/>
      <c r="C62" s="1051"/>
      <c r="D62" s="1051"/>
      <c r="E62" s="1051"/>
    </row>
    <row r="63" spans="1:6">
      <c r="A63" s="452"/>
      <c r="B63" s="452"/>
      <c r="C63" s="452"/>
      <c r="D63" s="452"/>
      <c r="E63" s="452"/>
    </row>
    <row r="64" spans="1:6">
      <c r="A64" s="452"/>
      <c r="B64" s="452"/>
      <c r="C64" s="452"/>
      <c r="D64" s="452"/>
      <c r="E64" s="452"/>
    </row>
    <row r="65" spans="1:5">
      <c r="A65" s="452"/>
      <c r="B65" s="452"/>
      <c r="C65" s="452"/>
      <c r="D65" s="452"/>
      <c r="E65" s="452"/>
    </row>
    <row r="66" spans="1:5">
      <c r="A66" s="452"/>
      <c r="B66" s="452"/>
      <c r="C66" s="452"/>
      <c r="D66" s="452"/>
      <c r="E66" s="452"/>
    </row>
    <row r="67" spans="1:5">
      <c r="A67" s="457"/>
      <c r="B67" s="452"/>
      <c r="C67" s="452"/>
      <c r="D67" s="452"/>
      <c r="E67" s="452"/>
    </row>
    <row r="68" spans="1:5">
      <c r="A68" s="1046" t="s">
        <v>672</v>
      </c>
      <c r="B68" s="1046"/>
      <c r="C68" s="1046"/>
      <c r="D68" s="1046"/>
      <c r="E68" s="1046"/>
    </row>
    <row r="69" spans="1:5">
      <c r="A69" s="1046" t="s">
        <v>673</v>
      </c>
      <c r="B69" s="1046"/>
      <c r="C69" s="1046"/>
      <c r="D69" s="1046"/>
      <c r="E69" s="1046"/>
    </row>
    <row r="70" spans="1:5">
      <c r="A70" s="457"/>
      <c r="B70" s="452"/>
      <c r="C70" s="452"/>
      <c r="D70" s="452"/>
      <c r="E70" s="452"/>
    </row>
    <row r="71" spans="1:5">
      <c r="A71" s="457"/>
      <c r="B71" s="452"/>
      <c r="C71" s="452"/>
      <c r="D71" s="452"/>
      <c r="E71" s="452"/>
    </row>
    <row r="72" spans="1:5">
      <c r="A72" s="457"/>
      <c r="B72" s="452"/>
      <c r="C72" s="452"/>
      <c r="D72" s="452"/>
      <c r="E72" s="452"/>
    </row>
    <row r="73" spans="1:5">
      <c r="A73" s="1047" t="s">
        <v>43</v>
      </c>
      <c r="B73" s="1047"/>
      <c r="C73" s="1047"/>
      <c r="D73" s="1047"/>
      <c r="E73" s="1047"/>
    </row>
    <row r="74" spans="1:5">
      <c r="A74" s="457"/>
      <c r="B74" s="452"/>
      <c r="C74" s="452"/>
      <c r="D74" s="452"/>
      <c r="E74" s="452"/>
    </row>
    <row r="75" spans="1:5">
      <c r="A75" s="457"/>
      <c r="B75" s="452"/>
      <c r="C75" s="452"/>
      <c r="D75" s="452"/>
      <c r="E75" s="452"/>
    </row>
    <row r="76" spans="1:5">
      <c r="A76" s="457"/>
      <c r="B76" s="452"/>
      <c r="C76" s="452"/>
      <c r="D76" s="452"/>
      <c r="E76" s="452"/>
    </row>
    <row r="77" spans="1:5">
      <c r="A77" s="457"/>
      <c r="B77" s="452"/>
      <c r="C77" s="452"/>
      <c r="D77" s="452"/>
      <c r="E77" s="452"/>
    </row>
    <row r="78" spans="1:5">
      <c r="A78" s="457"/>
      <c r="B78" s="452"/>
      <c r="C78" s="452"/>
      <c r="D78" s="452"/>
      <c r="E78" s="452"/>
    </row>
    <row r="79" spans="1:5">
      <c r="A79" s="458"/>
      <c r="B79" s="458"/>
      <c r="C79" s="452"/>
      <c r="D79" s="452"/>
      <c r="E79" s="452"/>
    </row>
    <row r="80" spans="1:5">
      <c r="A80" s="459" t="s">
        <v>16</v>
      </c>
      <c r="B80" s="452"/>
      <c r="C80" s="452"/>
      <c r="D80" s="452"/>
      <c r="E80" s="452"/>
    </row>
    <row r="81" spans="1:5">
      <c r="A81" s="459" t="s">
        <v>61</v>
      </c>
      <c r="B81" s="452"/>
      <c r="C81" s="452"/>
      <c r="D81" s="452"/>
      <c r="E81" s="452"/>
    </row>
    <row r="82" spans="1:5">
      <c r="A82" s="459" t="s">
        <v>62</v>
      </c>
      <c r="B82" s="452"/>
      <c r="C82" s="460"/>
      <c r="D82" s="461"/>
      <c r="E82" s="452"/>
    </row>
    <row r="83" spans="1:5">
      <c r="A83" s="462" t="s">
        <v>17</v>
      </c>
      <c r="B83" s="463"/>
      <c r="C83" s="452"/>
      <c r="D83" s="452"/>
      <c r="E83" s="452"/>
    </row>
    <row r="84" spans="1:5">
      <c r="A84" s="452"/>
      <c r="B84" s="452"/>
      <c r="C84" s="452"/>
      <c r="D84" s="452"/>
      <c r="E84" s="452"/>
    </row>
    <row r="85" spans="1:5">
      <c r="A85" s="77"/>
      <c r="B85" s="77"/>
      <c r="C85" s="77"/>
      <c r="D85" s="77"/>
      <c r="E85" s="77"/>
    </row>
    <row r="86" spans="1:5">
      <c r="A86" s="77"/>
      <c r="B86" s="77"/>
      <c r="C86" s="77"/>
      <c r="D86" s="77"/>
      <c r="E86" s="77"/>
    </row>
    <row r="87" spans="1:5">
      <c r="A87" s="77"/>
      <c r="B87" s="77"/>
      <c r="C87" s="77"/>
      <c r="D87" s="77"/>
      <c r="E87" s="77"/>
    </row>
  </sheetData>
  <mergeCells count="17">
    <mergeCell ref="A18:E18"/>
    <mergeCell ref="C19:E19"/>
    <mergeCell ref="A22:E22"/>
    <mergeCell ref="A51:E51"/>
    <mergeCell ref="A54:E54"/>
    <mergeCell ref="A53:E53"/>
    <mergeCell ref="B40:D40"/>
    <mergeCell ref="A68:E68"/>
    <mergeCell ref="A69:E69"/>
    <mergeCell ref="A73:E73"/>
    <mergeCell ref="A52:E52"/>
    <mergeCell ref="A55:E55"/>
    <mergeCell ref="A61:E61"/>
    <mergeCell ref="A62:E62"/>
    <mergeCell ref="A57:E57"/>
    <mergeCell ref="A58:E58"/>
    <mergeCell ref="A59:E59"/>
  </mergeCells>
  <pageMargins left="0.19685039370078741" right="0.70866141732283472" top="0.31496062992125984" bottom="0.31496062992125984" header="0.31496062992125984" footer="0.23622047244094491"/>
  <pageSetup paperSize="126"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79998168889431442"/>
    <pageSetUpPr fitToPage="1"/>
  </sheetPr>
  <dimension ref="B1:W54"/>
  <sheetViews>
    <sheetView zoomScaleNormal="100" zoomScaleSheetLayoutView="50" workbookViewId="0">
      <selection activeCell="F29" sqref="F29"/>
    </sheetView>
  </sheetViews>
  <sheetFormatPr baseColWidth="10" defaultColWidth="10.90625" defaultRowHeight="12.75"/>
  <cols>
    <col min="1" max="1" width="2.1796875" style="153" customWidth="1"/>
    <col min="2" max="2" width="13.90625" style="13" customWidth="1"/>
    <col min="3" max="3" width="15.36328125" style="13" customWidth="1"/>
    <col min="4" max="7" width="8.36328125" style="13" customWidth="1"/>
    <col min="8" max="8" width="3.54296875" style="13" customWidth="1"/>
    <col min="9" max="9" width="4.08984375" style="153" customWidth="1"/>
    <col min="10" max="10" width="14.1796875" style="153" customWidth="1"/>
    <col min="11" max="11" width="4.08984375" style="153" customWidth="1"/>
    <col min="12" max="16384" width="10.90625" style="153"/>
  </cols>
  <sheetData>
    <row r="1" spans="2:23">
      <c r="B1" s="1088" t="s">
        <v>74</v>
      </c>
      <c r="C1" s="1088"/>
      <c r="D1" s="1088"/>
      <c r="E1" s="1088"/>
      <c r="F1" s="1088"/>
      <c r="G1" s="1088"/>
      <c r="H1" s="1088"/>
    </row>
    <row r="2" spans="2:23">
      <c r="B2" s="59"/>
      <c r="C2" s="59"/>
      <c r="D2" s="59"/>
      <c r="E2" s="59"/>
      <c r="F2" s="59"/>
      <c r="G2" s="59"/>
      <c r="H2" s="59"/>
    </row>
    <row r="3" spans="2:23" ht="18" customHeight="1">
      <c r="B3" s="1123" t="s">
        <v>425</v>
      </c>
      <c r="C3" s="1123"/>
      <c r="D3" s="1124"/>
      <c r="E3" s="1124"/>
      <c r="F3" s="1124"/>
      <c r="G3" s="1124"/>
      <c r="H3" s="63"/>
    </row>
    <row r="4" spans="2:23" s="29" customFormat="1" ht="45" customHeight="1">
      <c r="B4" s="1090" t="s">
        <v>488</v>
      </c>
      <c r="C4" s="1125"/>
      <c r="D4" s="1125"/>
      <c r="E4" s="1125"/>
      <c r="F4" s="1125"/>
      <c r="G4" s="1125"/>
    </row>
    <row r="5" spans="2:23" s="29" customFormat="1" ht="15" customHeight="1">
      <c r="B5" s="1126" t="s">
        <v>165</v>
      </c>
      <c r="C5" s="1126"/>
      <c r="D5" s="1127" t="s">
        <v>489</v>
      </c>
      <c r="E5" s="1126"/>
      <c r="F5" s="1126"/>
      <c r="G5" s="1126"/>
    </row>
    <row r="6" spans="2:23" s="29" customFormat="1" ht="30.95" customHeight="1">
      <c r="B6" s="1126"/>
      <c r="C6" s="1126"/>
      <c r="D6" s="794" t="s">
        <v>490</v>
      </c>
      <c r="E6" s="794" t="s">
        <v>490</v>
      </c>
      <c r="F6" s="794" t="s">
        <v>491</v>
      </c>
      <c r="G6" s="794" t="s">
        <v>491</v>
      </c>
    </row>
    <row r="7" spans="2:23" s="29" customFormat="1" ht="15.75" customHeight="1">
      <c r="B7" s="1106" t="s">
        <v>166</v>
      </c>
      <c r="C7" s="1106"/>
      <c r="D7" s="675">
        <v>85</v>
      </c>
      <c r="E7" s="678">
        <v>60</v>
      </c>
      <c r="F7" s="678">
        <v>70</v>
      </c>
      <c r="G7" s="680">
        <v>50</v>
      </c>
    </row>
    <row r="8" spans="2:23" s="29" customFormat="1" ht="15.75" customHeight="1">
      <c r="B8" s="1105" t="s">
        <v>97</v>
      </c>
      <c r="C8" s="1106"/>
      <c r="D8" s="676">
        <v>60200</v>
      </c>
      <c r="E8" s="679">
        <v>53200</v>
      </c>
      <c r="F8" s="679">
        <v>47600</v>
      </c>
      <c r="G8" s="674">
        <v>33600</v>
      </c>
    </row>
    <row r="9" spans="2:23" s="13" customFormat="1" ht="15.75" customHeight="1">
      <c r="B9" s="1105" t="s">
        <v>98</v>
      </c>
      <c r="C9" s="1106"/>
      <c r="D9" s="676">
        <v>309100</v>
      </c>
      <c r="E9" s="679">
        <v>281600</v>
      </c>
      <c r="F9" s="679">
        <v>263800</v>
      </c>
      <c r="G9" s="674">
        <v>249800</v>
      </c>
      <c r="I9" s="168"/>
      <c r="J9" s="169"/>
      <c r="K9" s="164"/>
      <c r="L9" s="164"/>
      <c r="M9" s="164"/>
      <c r="N9" s="164"/>
      <c r="O9" s="164"/>
      <c r="P9" s="164"/>
      <c r="Q9" s="164"/>
      <c r="R9" s="164"/>
      <c r="S9" s="164"/>
    </row>
    <row r="10" spans="2:23" s="13" customFormat="1" ht="15.75" customHeight="1">
      <c r="B10" s="1105" t="s">
        <v>72</v>
      </c>
      <c r="C10" s="1106"/>
      <c r="D10" s="676">
        <v>641480</v>
      </c>
      <c r="E10" s="679">
        <v>422600</v>
      </c>
      <c r="F10" s="679">
        <v>565470</v>
      </c>
      <c r="G10" s="674">
        <v>419970</v>
      </c>
      <c r="I10" s="168"/>
      <c r="J10" s="169"/>
      <c r="K10" s="164"/>
      <c r="L10" s="164"/>
      <c r="M10" s="164"/>
      <c r="N10" s="164"/>
      <c r="O10" s="164"/>
      <c r="P10" s="164"/>
      <c r="Q10" s="164"/>
      <c r="R10" s="164"/>
      <c r="S10" s="164"/>
    </row>
    <row r="11" spans="2:23" s="13" customFormat="1" ht="15.75" customHeight="1">
      <c r="B11" s="1107" t="s">
        <v>163</v>
      </c>
      <c r="C11" s="1108"/>
      <c r="D11" s="676">
        <f>50539+71639+180000</f>
        <v>302178</v>
      </c>
      <c r="E11" s="679">
        <f>37870+53681</f>
        <v>91551</v>
      </c>
      <c r="F11" s="679">
        <f>43844+62148</f>
        <v>105992</v>
      </c>
      <c r="G11" s="674">
        <f>35169+49851</f>
        <v>85020</v>
      </c>
      <c r="I11" s="168"/>
      <c r="J11" s="169"/>
      <c r="K11" s="164"/>
      <c r="L11" s="164"/>
      <c r="M11" s="164"/>
      <c r="N11" s="164"/>
      <c r="O11" s="164"/>
      <c r="P11" s="164"/>
      <c r="Q11" s="164"/>
      <c r="R11" s="164"/>
      <c r="S11" s="164"/>
    </row>
    <row r="12" spans="2:23" ht="15.75" customHeight="1">
      <c r="B12" s="1105" t="s">
        <v>99</v>
      </c>
      <c r="C12" s="1106"/>
      <c r="D12" s="676">
        <f>SUM(D8:D11)</f>
        <v>1312958</v>
      </c>
      <c r="E12" s="679">
        <f>SUM(E8:E11)</f>
        <v>848951</v>
      </c>
      <c r="F12" s="679">
        <f>SUM(F8:F11)</f>
        <v>982862</v>
      </c>
      <c r="G12" s="679">
        <f>SUM(G8:G11)</f>
        <v>788390</v>
      </c>
      <c r="I12" s="163"/>
      <c r="J12" s="159"/>
      <c r="K12" s="165"/>
      <c r="L12" s="165"/>
      <c r="M12" s="165"/>
      <c r="N12" s="165"/>
      <c r="O12" s="165"/>
      <c r="P12" s="165"/>
      <c r="Q12" s="165"/>
      <c r="R12" s="165"/>
      <c r="S12" s="165"/>
    </row>
    <row r="13" spans="2:23" ht="19.5" customHeight="1">
      <c r="B13" s="1105" t="s">
        <v>618</v>
      </c>
      <c r="C13" s="1110"/>
      <c r="D13" s="677">
        <v>16800</v>
      </c>
      <c r="E13" s="677">
        <v>16800</v>
      </c>
      <c r="F13" s="677">
        <v>16800</v>
      </c>
      <c r="G13" s="677">
        <v>16800</v>
      </c>
      <c r="I13" s="163"/>
      <c r="J13" s="159"/>
      <c r="K13" s="165"/>
      <c r="L13" s="165"/>
      <c r="M13" s="166"/>
      <c r="N13" s="166"/>
      <c r="O13" s="166"/>
      <c r="P13" s="166"/>
      <c r="Q13" s="166"/>
      <c r="R13" s="166"/>
      <c r="S13" s="166"/>
      <c r="T13" s="156"/>
      <c r="U13" s="156"/>
      <c r="V13" s="156"/>
      <c r="W13" s="156"/>
    </row>
    <row r="14" spans="2:23" ht="16.5" customHeight="1">
      <c r="B14" s="1115" t="s">
        <v>137</v>
      </c>
      <c r="C14" s="1116"/>
      <c r="D14" s="676">
        <f>D13*D7</f>
        <v>1428000</v>
      </c>
      <c r="E14" s="676">
        <f>E13*E7</f>
        <v>1008000</v>
      </c>
      <c r="F14" s="676">
        <f>F13*F7</f>
        <v>1176000</v>
      </c>
      <c r="G14" s="676">
        <f>G13*G7</f>
        <v>840000</v>
      </c>
      <c r="I14" s="163"/>
      <c r="J14" s="159"/>
      <c r="K14" s="165"/>
      <c r="L14" s="170"/>
      <c r="M14" s="162"/>
      <c r="N14" s="161"/>
      <c r="O14" s="161"/>
      <c r="P14" s="161"/>
      <c r="Q14" s="161"/>
      <c r="R14" s="161"/>
      <c r="S14" s="161"/>
      <c r="T14" s="157"/>
      <c r="U14" s="157"/>
      <c r="V14" s="157"/>
      <c r="W14" s="157"/>
    </row>
    <row r="15" spans="2:23" ht="16.5" customHeight="1">
      <c r="B15" s="1115" t="s">
        <v>73</v>
      </c>
      <c r="C15" s="1116"/>
      <c r="D15" s="676">
        <f>D14-D12</f>
        <v>115042</v>
      </c>
      <c r="E15" s="676">
        <f>E14-E12</f>
        <v>159049</v>
      </c>
      <c r="F15" s="676">
        <f>F14-F12</f>
        <v>193138</v>
      </c>
      <c r="G15" s="676">
        <f>G14-G12</f>
        <v>51610</v>
      </c>
      <c r="I15" s="163"/>
      <c r="J15" s="159"/>
      <c r="K15" s="165"/>
      <c r="L15" s="170"/>
      <c r="M15" s="162"/>
      <c r="N15" s="161"/>
      <c r="O15" s="161"/>
      <c r="P15" s="161"/>
      <c r="Q15" s="161"/>
      <c r="R15" s="161"/>
      <c r="S15" s="161"/>
      <c r="T15" s="157"/>
      <c r="U15" s="157"/>
      <c r="V15" s="157"/>
      <c r="W15" s="157"/>
    </row>
    <row r="16" spans="2:23" ht="16.5" customHeight="1">
      <c r="B16" s="1120"/>
      <c r="C16" s="1121"/>
      <c r="D16" s="1118"/>
      <c r="E16" s="1118"/>
      <c r="F16" s="1121"/>
      <c r="G16" s="1122"/>
      <c r="I16" s="163"/>
      <c r="J16" s="159"/>
      <c r="K16" s="165"/>
      <c r="L16" s="170"/>
      <c r="M16" s="171"/>
      <c r="N16" s="167"/>
      <c r="O16" s="167"/>
      <c r="P16" s="167"/>
      <c r="Q16" s="167"/>
      <c r="R16" s="167"/>
      <c r="S16" s="167"/>
      <c r="T16" s="155"/>
      <c r="U16" s="155"/>
      <c r="V16" s="155"/>
      <c r="W16" s="155"/>
    </row>
    <row r="17" spans="2:19" s="30" customFormat="1" ht="16.5" customHeight="1">
      <c r="B17" s="1118" t="s">
        <v>492</v>
      </c>
      <c r="C17" s="1118"/>
      <c r="D17" s="1118"/>
      <c r="E17" s="1118"/>
      <c r="F17" s="1118"/>
      <c r="G17" s="1118"/>
      <c r="H17" s="29"/>
      <c r="I17" s="172"/>
      <c r="J17" s="173"/>
      <c r="K17" s="174"/>
      <c r="L17" s="174"/>
      <c r="M17" s="174"/>
      <c r="N17" s="174"/>
      <c r="O17" s="174"/>
      <c r="P17" s="174"/>
      <c r="Q17" s="174"/>
      <c r="R17" s="174"/>
      <c r="S17" s="174"/>
    </row>
    <row r="18" spans="2:19" ht="30" customHeight="1">
      <c r="B18" s="88" t="s">
        <v>95</v>
      </c>
      <c r="C18" s="91" t="s">
        <v>516</v>
      </c>
      <c r="D18" s="89">
        <v>75</v>
      </c>
      <c r="E18" s="89">
        <v>80</v>
      </c>
      <c r="F18" s="89">
        <v>85</v>
      </c>
      <c r="G18" s="89">
        <v>90</v>
      </c>
      <c r="H18" s="47"/>
      <c r="I18" s="163"/>
      <c r="J18" s="159"/>
      <c r="K18" s="165"/>
      <c r="L18" s="175"/>
      <c r="M18" s="165"/>
      <c r="N18" s="165"/>
      <c r="O18" s="165"/>
      <c r="P18" s="165"/>
      <c r="Q18" s="165"/>
      <c r="R18" s="165"/>
      <c r="S18" s="165"/>
    </row>
    <row r="19" spans="2:19" ht="15.75" customHeight="1">
      <c r="B19" s="88" t="s">
        <v>93</v>
      </c>
      <c r="C19" s="88">
        <v>17523</v>
      </c>
      <c r="D19" s="89">
        <f t="shared" ref="D19:G20" si="0">(D$18*$C19)-$D$12</f>
        <v>1267</v>
      </c>
      <c r="E19" s="89">
        <f t="shared" si="0"/>
        <v>88882</v>
      </c>
      <c r="F19" s="89">
        <f t="shared" si="0"/>
        <v>176497</v>
      </c>
      <c r="G19" s="89">
        <f t="shared" si="0"/>
        <v>264112</v>
      </c>
      <c r="H19" s="97"/>
      <c r="I19" s="163"/>
      <c r="J19" s="161"/>
      <c r="K19" s="161"/>
      <c r="L19" s="165"/>
      <c r="M19" s="165"/>
      <c r="N19" s="165"/>
      <c r="O19" s="165"/>
      <c r="P19" s="165"/>
      <c r="Q19" s="165"/>
      <c r="R19" s="165"/>
      <c r="S19" s="165"/>
    </row>
    <row r="20" spans="2:19" ht="15.75" customHeight="1">
      <c r="B20" s="88" t="s">
        <v>94</v>
      </c>
      <c r="C20" s="88">
        <v>17809</v>
      </c>
      <c r="D20" s="89">
        <f t="shared" si="0"/>
        <v>22717</v>
      </c>
      <c r="E20" s="89">
        <f t="shared" si="0"/>
        <v>111762</v>
      </c>
      <c r="F20" s="89">
        <f t="shared" si="0"/>
        <v>200807</v>
      </c>
      <c r="G20" s="89">
        <f t="shared" si="0"/>
        <v>289852</v>
      </c>
      <c r="H20" s="97"/>
      <c r="I20" s="176"/>
      <c r="J20" s="161"/>
      <c r="K20" s="161"/>
      <c r="L20" s="165"/>
      <c r="M20" s="165"/>
      <c r="N20" s="165"/>
      <c r="O20" s="165"/>
      <c r="P20" s="165"/>
      <c r="Q20" s="165"/>
      <c r="R20" s="165"/>
      <c r="S20" s="165"/>
    </row>
    <row r="21" spans="2:19" ht="15.75" customHeight="1">
      <c r="B21" s="90" t="s">
        <v>182</v>
      </c>
      <c r="C21" s="90"/>
      <c r="D21" s="89">
        <f>$D$12/D18</f>
        <v>17506.106666666667</v>
      </c>
      <c r="E21" s="89">
        <f>$D$12/E18</f>
        <v>16411.974999999999</v>
      </c>
      <c r="F21" s="89">
        <f>$D$12/F18</f>
        <v>15446.564705882352</v>
      </c>
      <c r="G21" s="89">
        <f>$D$12/G18</f>
        <v>14588.422222222222</v>
      </c>
      <c r="H21" s="97"/>
      <c r="I21" s="176"/>
      <c r="J21" s="161"/>
      <c r="K21" s="161"/>
      <c r="L21" s="165"/>
      <c r="M21" s="165"/>
      <c r="N21" s="165"/>
      <c r="O21" s="165"/>
      <c r="P21" s="165"/>
      <c r="Q21" s="165"/>
      <c r="R21" s="165"/>
      <c r="S21" s="165"/>
    </row>
    <row r="22" spans="2:19" ht="15.75" customHeight="1">
      <c r="B22" s="1119" t="s">
        <v>170</v>
      </c>
      <c r="C22" s="1119"/>
      <c r="D22" s="1119"/>
      <c r="E22" s="1119"/>
      <c r="F22" s="1119"/>
      <c r="G22" s="1119"/>
      <c r="H22" s="97"/>
      <c r="I22" s="176"/>
      <c r="J22" s="161"/>
      <c r="K22" s="161"/>
      <c r="L22" s="165"/>
      <c r="M22" s="165"/>
      <c r="N22" s="165"/>
      <c r="O22" s="165"/>
      <c r="P22" s="165"/>
      <c r="Q22" s="165"/>
      <c r="R22" s="165"/>
      <c r="S22" s="165"/>
    </row>
    <row r="23" spans="2:19" ht="15.75" customHeight="1">
      <c r="B23" s="1117" t="s">
        <v>439</v>
      </c>
      <c r="C23" s="1117"/>
      <c r="D23" s="1117"/>
      <c r="E23" s="1117"/>
      <c r="F23" s="1117"/>
      <c r="G23" s="1117"/>
      <c r="H23" s="97"/>
      <c r="I23" s="176"/>
      <c r="J23" s="161"/>
      <c r="K23" s="161"/>
      <c r="L23" s="165"/>
      <c r="M23" s="165"/>
      <c r="N23" s="165"/>
      <c r="O23" s="165"/>
      <c r="P23" s="165"/>
      <c r="Q23" s="165"/>
      <c r="R23" s="165"/>
      <c r="S23" s="165"/>
    </row>
    <row r="24" spans="2:19" ht="15.75" customHeight="1">
      <c r="B24" s="1112" t="s">
        <v>452</v>
      </c>
      <c r="C24" s="1113"/>
      <c r="D24" s="1113"/>
      <c r="E24" s="1113"/>
      <c r="F24" s="1113"/>
      <c r="G24" s="1114"/>
      <c r="H24" s="97"/>
      <c r="I24" s="176"/>
      <c r="J24" s="161"/>
      <c r="K24" s="161"/>
      <c r="L24" s="165"/>
      <c r="M24" s="165"/>
      <c r="N24" s="165"/>
      <c r="O24" s="165"/>
      <c r="P24" s="165"/>
      <c r="Q24" s="165"/>
      <c r="R24" s="165"/>
      <c r="S24" s="165"/>
    </row>
    <row r="25" spans="2:19" ht="31.5" customHeight="1">
      <c r="B25" s="1111" t="s">
        <v>551</v>
      </c>
      <c r="C25" s="1111"/>
      <c r="D25" s="1111"/>
      <c r="E25" s="1111"/>
      <c r="F25" s="1111"/>
      <c r="G25" s="1111"/>
      <c r="H25" s="97"/>
      <c r="I25" s="176"/>
      <c r="J25" s="161"/>
      <c r="K25" s="161"/>
      <c r="L25" s="165"/>
      <c r="M25" s="165"/>
      <c r="N25" s="165"/>
      <c r="O25" s="165"/>
      <c r="P25" s="165"/>
      <c r="Q25" s="165"/>
      <c r="R25" s="165"/>
      <c r="S25" s="165"/>
    </row>
    <row r="26" spans="2:19" ht="15.75" customHeight="1">
      <c r="B26" s="1109" t="s">
        <v>162</v>
      </c>
      <c r="C26" s="1109"/>
      <c r="D26" s="1109"/>
      <c r="E26" s="1109"/>
      <c r="F26" s="1109"/>
      <c r="G26" s="1109"/>
      <c r="H26" s="97"/>
      <c r="I26" s="176"/>
      <c r="J26" s="161"/>
      <c r="K26" s="161"/>
      <c r="L26" s="50"/>
      <c r="M26" s="50"/>
      <c r="N26" s="163"/>
      <c r="O26" s="55"/>
      <c r="P26" s="165"/>
      <c r="Q26" s="165"/>
      <c r="R26" s="165"/>
      <c r="S26" s="165"/>
    </row>
    <row r="27" spans="2:19" ht="16.5" customHeight="1">
      <c r="C27" s="228"/>
      <c r="D27" s="154"/>
      <c r="E27" s="226"/>
      <c r="F27" s="226"/>
      <c r="G27" s="227"/>
      <c r="H27" s="97"/>
      <c r="I27" s="176"/>
      <c r="J27" s="161"/>
      <c r="K27" s="161"/>
      <c r="L27" s="50"/>
      <c r="M27" s="50"/>
      <c r="N27" s="163"/>
      <c r="O27" s="55"/>
      <c r="P27" s="165"/>
      <c r="Q27" s="165"/>
      <c r="R27" s="165"/>
      <c r="S27" s="165"/>
    </row>
    <row r="28" spans="2:19" ht="16.5" customHeight="1">
      <c r="C28" s="228"/>
      <c r="D28" s="154"/>
      <c r="E28" s="226"/>
      <c r="F28" s="226"/>
      <c r="G28" s="227"/>
      <c r="H28" s="97"/>
      <c r="I28" s="176"/>
      <c r="J28" s="161"/>
      <c r="K28" s="161"/>
      <c r="L28" s="50"/>
      <c r="M28" s="50"/>
      <c r="N28" s="163"/>
      <c r="O28" s="55"/>
      <c r="P28" s="165"/>
      <c r="Q28" s="165"/>
      <c r="R28" s="165"/>
      <c r="S28" s="165"/>
    </row>
    <row r="29" spans="2:19" ht="16.5" customHeight="1">
      <c r="C29" s="228"/>
      <c r="D29" s="154"/>
      <c r="E29" s="226"/>
      <c r="F29" s="226"/>
      <c r="G29" s="227"/>
      <c r="H29" s="97"/>
      <c r="I29" s="176"/>
      <c r="J29" s="176"/>
      <c r="K29" s="176"/>
      <c r="L29" s="74"/>
      <c r="M29" s="50"/>
      <c r="N29" s="163"/>
      <c r="O29" s="55"/>
      <c r="P29" s="165"/>
      <c r="Q29" s="165"/>
      <c r="R29" s="165"/>
      <c r="S29" s="165"/>
    </row>
    <row r="30" spans="2:19" ht="16.5" customHeight="1">
      <c r="C30" s="130"/>
      <c r="D30" s="62"/>
      <c r="E30" s="62"/>
      <c r="F30" s="153"/>
      <c r="G30" s="99"/>
      <c r="H30" s="97"/>
      <c r="I30" s="158"/>
      <c r="J30" s="159"/>
      <c r="K30" s="100"/>
      <c r="L30" s="50"/>
      <c r="M30" s="50"/>
      <c r="N30" s="163"/>
      <c r="O30" s="55"/>
      <c r="P30" s="165"/>
      <c r="Q30" s="165"/>
      <c r="R30" s="165"/>
      <c r="S30" s="165"/>
    </row>
    <row r="31" spans="2:19">
      <c r="C31" s="153"/>
      <c r="D31" s="153"/>
      <c r="E31" s="153"/>
      <c r="F31" s="153"/>
      <c r="G31" s="153"/>
    </row>
    <row r="32" spans="2:19">
      <c r="C32" s="153"/>
      <c r="D32" s="153"/>
      <c r="E32" s="153"/>
      <c r="F32" s="153"/>
      <c r="G32" s="153"/>
    </row>
    <row r="33" spans="3:7">
      <c r="C33" s="153"/>
      <c r="D33" s="153"/>
      <c r="E33" s="153"/>
      <c r="F33" s="153"/>
      <c r="G33" s="153"/>
    </row>
    <row r="34" spans="3:7">
      <c r="C34" s="153"/>
      <c r="D34" s="153"/>
      <c r="E34" s="153"/>
      <c r="F34" s="153"/>
      <c r="G34" s="153"/>
    </row>
    <row r="35" spans="3:7">
      <c r="C35" s="153"/>
      <c r="D35" s="153"/>
      <c r="E35" s="153"/>
      <c r="F35" s="153"/>
      <c r="G35" s="153"/>
    </row>
    <row r="36" spans="3:7">
      <c r="C36" s="153"/>
      <c r="D36" s="153"/>
      <c r="E36" s="153"/>
      <c r="F36" s="153"/>
      <c r="G36" s="153"/>
    </row>
    <row r="37" spans="3:7">
      <c r="C37" s="153"/>
      <c r="D37" s="153"/>
      <c r="E37" s="153"/>
      <c r="F37" s="153"/>
      <c r="G37" s="153"/>
    </row>
    <row r="38" spans="3:7">
      <c r="C38" s="153"/>
      <c r="D38" s="153"/>
      <c r="E38" s="153"/>
      <c r="F38" s="153"/>
      <c r="G38" s="153"/>
    </row>
    <row r="39" spans="3:7">
      <c r="C39" s="153"/>
      <c r="D39" s="153"/>
      <c r="E39" s="153"/>
      <c r="F39" s="153"/>
      <c r="G39" s="153"/>
    </row>
    <row r="53" spans="2:14">
      <c r="I53" s="13"/>
      <c r="J53" s="13"/>
      <c r="K53" s="13"/>
      <c r="L53" s="13"/>
      <c r="M53" s="13"/>
      <c r="N53" s="13"/>
    </row>
    <row r="54" spans="2:14" ht="30" customHeight="1">
      <c r="B54" s="220"/>
      <c r="I54" s="220"/>
      <c r="J54" s="13"/>
      <c r="K54" s="13"/>
      <c r="L54" s="13"/>
      <c r="M54" s="13"/>
      <c r="N54" s="13"/>
    </row>
  </sheetData>
  <mergeCells count="21">
    <mergeCell ref="B1:H1"/>
    <mergeCell ref="B3:G3"/>
    <mergeCell ref="B4:G4"/>
    <mergeCell ref="B5:C6"/>
    <mergeCell ref="D5:G5"/>
    <mergeCell ref="B26:G26"/>
    <mergeCell ref="B13:C13"/>
    <mergeCell ref="B25:G25"/>
    <mergeCell ref="B24:G24"/>
    <mergeCell ref="B12:C12"/>
    <mergeCell ref="B15:C15"/>
    <mergeCell ref="B23:G23"/>
    <mergeCell ref="B17:G17"/>
    <mergeCell ref="B22:G22"/>
    <mergeCell ref="B14:C14"/>
    <mergeCell ref="B16:G16"/>
    <mergeCell ref="B10:C10"/>
    <mergeCell ref="B8:C8"/>
    <mergeCell ref="B7:C7"/>
    <mergeCell ref="B9:C9"/>
    <mergeCell ref="B11:C11"/>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79998168889431442"/>
    <pageSetUpPr fitToPage="1"/>
  </sheetPr>
  <dimension ref="A1:P43"/>
  <sheetViews>
    <sheetView zoomScaleNormal="100" workbookViewId="0">
      <selection activeCell="M16" sqref="M16"/>
    </sheetView>
  </sheetViews>
  <sheetFormatPr baseColWidth="10" defaultColWidth="9.6328125" defaultRowHeight="12"/>
  <cols>
    <col min="1" max="1" width="1.7265625" style="1" customWidth="1"/>
    <col min="2" max="2" width="5.1796875" style="1" customWidth="1"/>
    <col min="3" max="3" width="7.81640625" style="1" customWidth="1"/>
    <col min="4" max="4" width="7.26953125" style="1" customWidth="1"/>
    <col min="5" max="5" width="8.26953125" style="1" customWidth="1"/>
    <col min="6" max="7" width="7.26953125" style="1" customWidth="1"/>
    <col min="8" max="8" width="7.90625" style="1" customWidth="1"/>
    <col min="9" max="9" width="10" style="1" customWidth="1"/>
    <col min="10" max="10" width="7.26953125" style="1" customWidth="1"/>
    <col min="11" max="12" width="2.08984375" style="1" customWidth="1"/>
    <col min="13" max="13" width="7.36328125" style="1" customWidth="1"/>
    <col min="14" max="14" width="12.26953125" style="1" customWidth="1"/>
    <col min="15" max="16384" width="9.6328125" style="1"/>
  </cols>
  <sheetData>
    <row r="1" spans="2:16" s="23" customFormat="1" ht="18" customHeight="1">
      <c r="B1" s="1128" t="s">
        <v>75</v>
      </c>
      <c r="C1" s="1128"/>
      <c r="D1" s="1128"/>
      <c r="E1" s="1128"/>
      <c r="F1" s="1128"/>
      <c r="G1" s="1128"/>
      <c r="H1" s="1128"/>
      <c r="I1" s="1128"/>
      <c r="J1" s="1128"/>
    </row>
    <row r="2" spans="2:16" s="23" customFormat="1" ht="12.75"/>
    <row r="3" spans="2:16" s="23" customFormat="1" ht="15.75" customHeight="1">
      <c r="B3" s="1133" t="s">
        <v>651</v>
      </c>
      <c r="C3" s="1133"/>
      <c r="D3" s="1133"/>
      <c r="E3" s="1133"/>
      <c r="F3" s="1133"/>
      <c r="G3" s="1133"/>
      <c r="H3" s="1133"/>
      <c r="I3" s="1133"/>
      <c r="J3" s="1133"/>
    </row>
    <row r="4" spans="2:16" s="23" customFormat="1" ht="15.75" customHeight="1">
      <c r="B4" s="1133" t="s">
        <v>649</v>
      </c>
      <c r="C4" s="1133"/>
      <c r="D4" s="1133"/>
      <c r="E4" s="1133"/>
      <c r="F4" s="1133"/>
      <c r="G4" s="1133"/>
      <c r="H4" s="1133"/>
      <c r="I4" s="1133"/>
      <c r="J4" s="1133"/>
    </row>
    <row r="5" spans="2:16" s="23" customFormat="1" ht="15.75" customHeight="1">
      <c r="B5" s="1139" t="s">
        <v>167</v>
      </c>
      <c r="C5" s="1139"/>
      <c r="D5" s="1140"/>
      <c r="E5" s="1139"/>
      <c r="F5" s="1139"/>
      <c r="G5" s="1139"/>
      <c r="H5" s="1139"/>
      <c r="I5" s="1139"/>
      <c r="J5" s="1139"/>
      <c r="K5" s="33"/>
    </row>
    <row r="6" spans="2:16" s="21" customFormat="1" ht="28.5" customHeight="1">
      <c r="B6" s="1129" t="s">
        <v>161</v>
      </c>
      <c r="C6" s="1132" t="s">
        <v>6</v>
      </c>
      <c r="D6" s="404" t="s">
        <v>35</v>
      </c>
      <c r="E6" s="1130" t="s">
        <v>10</v>
      </c>
      <c r="F6" s="404" t="s">
        <v>35</v>
      </c>
      <c r="G6" s="1134" t="s">
        <v>600</v>
      </c>
      <c r="H6" s="1131" t="s">
        <v>90</v>
      </c>
      <c r="I6" s="1134" t="s">
        <v>473</v>
      </c>
      <c r="J6" s="404" t="s">
        <v>35</v>
      </c>
      <c r="K6" s="33"/>
    </row>
    <row r="7" spans="2:16" s="21" customFormat="1" ht="12.75">
      <c r="B7" s="1129"/>
      <c r="C7" s="1131"/>
      <c r="D7" s="405" t="s">
        <v>36</v>
      </c>
      <c r="E7" s="1131"/>
      <c r="F7" s="405" t="s">
        <v>36</v>
      </c>
      <c r="G7" s="1135"/>
      <c r="H7" s="1131"/>
      <c r="I7" s="1135"/>
      <c r="J7" s="405" t="s">
        <v>36</v>
      </c>
      <c r="K7" s="33"/>
      <c r="L7" s="33"/>
    </row>
    <row r="8" spans="2:16" s="21" customFormat="1" ht="15.75" customHeight="1">
      <c r="B8" s="95">
        <v>2012</v>
      </c>
      <c r="C8" s="117">
        <v>1114411.3</v>
      </c>
      <c r="D8" s="118"/>
      <c r="E8" s="117">
        <v>816278.7</v>
      </c>
      <c r="F8" s="118"/>
      <c r="G8" s="118"/>
      <c r="H8" s="546" t="s">
        <v>650</v>
      </c>
      <c r="I8" s="119">
        <v>1930690</v>
      </c>
      <c r="J8" s="118"/>
      <c r="L8" s="33"/>
      <c r="N8" s="852"/>
      <c r="O8" s="740"/>
    </row>
    <row r="9" spans="2:16" s="21" customFormat="1" ht="15.75" customHeight="1">
      <c r="B9" s="95">
        <v>2013</v>
      </c>
      <c r="C9" s="117">
        <v>1365123.3</v>
      </c>
      <c r="D9" s="117">
        <v>122.49725931529947</v>
      </c>
      <c r="E9" s="117">
        <v>890021.89689999993</v>
      </c>
      <c r="F9" s="117">
        <v>109.03407094905208</v>
      </c>
      <c r="G9" s="118"/>
      <c r="H9" s="546" t="s">
        <v>650</v>
      </c>
      <c r="I9" s="119">
        <v>2255145.1968999999</v>
      </c>
      <c r="J9" s="117">
        <v>116.80514204248223</v>
      </c>
      <c r="N9" s="852"/>
      <c r="O9" s="740"/>
    </row>
    <row r="10" spans="2:16" s="21" customFormat="1" ht="15.75" customHeight="1">
      <c r="B10" s="95">
        <v>2014</v>
      </c>
      <c r="C10" s="117">
        <v>1236091.7399999998</v>
      </c>
      <c r="D10" s="117">
        <v>90.54799225828171</v>
      </c>
      <c r="E10" s="117">
        <v>746723.35245000001</v>
      </c>
      <c r="F10" s="117">
        <v>83.899436075773252</v>
      </c>
      <c r="G10" s="118"/>
      <c r="H10" s="546" t="s">
        <v>650</v>
      </c>
      <c r="I10" s="119">
        <v>1982815.0924499999</v>
      </c>
      <c r="J10" s="117">
        <v>87.924054520996947</v>
      </c>
      <c r="N10" s="852"/>
      <c r="O10" s="740"/>
    </row>
    <row r="11" spans="2:16" s="21" customFormat="1" ht="15.75" customHeight="1">
      <c r="B11" s="95">
        <v>2015</v>
      </c>
      <c r="C11" s="117">
        <v>1333212.5</v>
      </c>
      <c r="D11" s="117">
        <v>107.8570834879942</v>
      </c>
      <c r="E11" s="117">
        <v>735248.38600000006</v>
      </c>
      <c r="F11" s="117">
        <v>98.463290800756326</v>
      </c>
      <c r="G11" s="118"/>
      <c r="H11" s="546" t="s">
        <v>650</v>
      </c>
      <c r="I11" s="119">
        <v>2068460.8859999999</v>
      </c>
      <c r="J11" s="117">
        <v>104.31940395633032</v>
      </c>
      <c r="N11" s="852"/>
      <c r="O11" s="740"/>
      <c r="P11" s="51"/>
    </row>
    <row r="12" spans="2:16" s="21" customFormat="1" ht="15.75" customHeight="1">
      <c r="B12" s="95">
        <v>2016</v>
      </c>
      <c r="C12" s="117">
        <v>1531005.6</v>
      </c>
      <c r="D12" s="117">
        <v>114.8358269968216</v>
      </c>
      <c r="E12" s="117">
        <v>651573.38222000003</v>
      </c>
      <c r="F12" s="117">
        <v>88.619491674749483</v>
      </c>
      <c r="G12" s="118"/>
      <c r="H12" s="546" t="s">
        <v>650</v>
      </c>
      <c r="I12" s="119">
        <v>2182578.9822200001</v>
      </c>
      <c r="J12" s="117">
        <v>105.51705362148194</v>
      </c>
      <c r="N12" s="868"/>
      <c r="O12" s="740"/>
      <c r="P12" s="51"/>
    </row>
    <row r="13" spans="2:16" s="21" customFormat="1" ht="15.75" customHeight="1">
      <c r="B13" s="95">
        <v>2017</v>
      </c>
      <c r="C13" s="117">
        <v>1221269.1400000001</v>
      </c>
      <c r="D13" s="117">
        <v>79.769083796950184</v>
      </c>
      <c r="E13" s="117">
        <v>1054976.7991500001</v>
      </c>
      <c r="F13" s="117">
        <v>161.91220021228449</v>
      </c>
      <c r="G13" s="118"/>
      <c r="H13" s="546" t="s">
        <v>650</v>
      </c>
      <c r="I13" s="119">
        <v>2276245.93915</v>
      </c>
      <c r="J13" s="117">
        <f t="shared" ref="J13:J14" si="0">I13/I12*100</f>
        <v>104.29157238720987</v>
      </c>
      <c r="N13" s="868"/>
      <c r="O13" s="740"/>
      <c r="P13" s="51"/>
    </row>
    <row r="14" spans="2:16" s="21" customFormat="1" ht="15.75" customHeight="1">
      <c r="B14" s="95">
        <v>2018</v>
      </c>
      <c r="C14" s="117">
        <v>1281339.7</v>
      </c>
      <c r="D14" s="117">
        <f t="shared" ref="D14:D15" si="1">C14/C13*100</f>
        <v>104.91869957509938</v>
      </c>
      <c r="E14" s="537">
        <v>1131992.5744099999</v>
      </c>
      <c r="F14" s="117">
        <f t="shared" ref="F14:F15" si="2">E14/E13*100</f>
        <v>107.30023402619393</v>
      </c>
      <c r="G14" s="117">
        <v>258213</v>
      </c>
      <c r="H14" s="547" t="s">
        <v>650</v>
      </c>
      <c r="I14" s="119">
        <v>2671545.2744100001</v>
      </c>
      <c r="J14" s="117">
        <f t="shared" si="0"/>
        <v>117.36628404080156</v>
      </c>
      <c r="N14" s="868"/>
      <c r="O14" s="740"/>
      <c r="P14" s="51"/>
    </row>
    <row r="15" spans="2:16" s="21" customFormat="1" ht="15.75" customHeight="1">
      <c r="B15" s="95">
        <v>2019</v>
      </c>
      <c r="C15" s="117">
        <v>1204856.2</v>
      </c>
      <c r="D15" s="117">
        <f t="shared" si="1"/>
        <v>94.030973987616235</v>
      </c>
      <c r="E15" s="537">
        <v>1144211.3389999999</v>
      </c>
      <c r="F15" s="117">
        <f t="shared" si="2"/>
        <v>101.07940324576496</v>
      </c>
      <c r="G15" s="117">
        <v>234835</v>
      </c>
      <c r="H15" s="547" t="s">
        <v>650</v>
      </c>
      <c r="I15" s="119">
        <f>C15+E15+G15</f>
        <v>2583902.5389999999</v>
      </c>
      <c r="J15" s="117">
        <f>I15/I14*100</f>
        <v>96.719399208783557</v>
      </c>
      <c r="M15" s="867"/>
      <c r="N15" s="868"/>
      <c r="O15" s="740"/>
      <c r="P15" s="51"/>
    </row>
    <row r="16" spans="2:16" s="21" customFormat="1" ht="15.75" customHeight="1">
      <c r="B16" s="95">
        <v>2020</v>
      </c>
      <c r="C16" s="537">
        <v>1086140.1000000001</v>
      </c>
      <c r="D16" s="117">
        <f>C16/C15*100</f>
        <v>90.146865659155011</v>
      </c>
      <c r="E16" s="774">
        <f>'12'!E19</f>
        <v>1136918.7700699999</v>
      </c>
      <c r="F16" s="117">
        <f>E16/E15*100</f>
        <v>99.362655421998042</v>
      </c>
      <c r="G16" s="117">
        <v>223104</v>
      </c>
      <c r="H16" s="547" t="s">
        <v>650</v>
      </c>
      <c r="I16" s="119">
        <f>C16+E16+G16</f>
        <v>2446162.8700700002</v>
      </c>
      <c r="J16" s="117">
        <f>I16/I15*100</f>
        <v>94.669316398314834</v>
      </c>
      <c r="M16" s="137"/>
      <c r="N16" s="868"/>
    </row>
    <row r="17" spans="1:15" s="21" customFormat="1" ht="51.75" customHeight="1">
      <c r="B17" s="1136" t="s">
        <v>644</v>
      </c>
      <c r="C17" s="1137"/>
      <c r="D17" s="1137"/>
      <c r="E17" s="1137"/>
      <c r="F17" s="1137"/>
      <c r="G17" s="1137"/>
      <c r="H17" s="1137"/>
      <c r="I17" s="1137"/>
      <c r="J17" s="1138"/>
    </row>
    <row r="18" spans="1:15" ht="15" customHeight="1"/>
    <row r="19" spans="1:15" ht="15.75" customHeight="1"/>
    <row r="20" spans="1:15" ht="15" customHeight="1"/>
    <row r="21" spans="1:15" ht="15" customHeight="1"/>
    <row r="22" spans="1:15" ht="15" customHeight="1"/>
    <row r="23" spans="1:15" ht="15" customHeight="1">
      <c r="O23" s="773"/>
    </row>
    <row r="24" spans="1:15" ht="15" customHeight="1"/>
    <row r="25" spans="1:15" ht="15" customHeight="1">
      <c r="A25" s="16"/>
      <c r="B25" s="16"/>
      <c r="C25" s="16"/>
      <c r="D25" s="16"/>
      <c r="E25" s="16"/>
      <c r="J25" s="17"/>
    </row>
    <row r="26" spans="1:15" ht="15" customHeight="1">
      <c r="B26" s="16"/>
      <c r="C26" s="16"/>
      <c r="D26" s="16"/>
      <c r="E26" s="16"/>
      <c r="J26" s="18"/>
      <c r="N26" s="2"/>
      <c r="O26" s="3"/>
    </row>
    <row r="27" spans="1:15" ht="15" customHeight="1">
      <c r="N27" s="75"/>
      <c r="O27" s="3"/>
    </row>
    <row r="28" spans="1:15" ht="15" customHeight="1">
      <c r="N28" s="75"/>
      <c r="O28" s="3"/>
    </row>
    <row r="29" spans="1:15" ht="15" customHeight="1">
      <c r="N29" s="2"/>
    </row>
    <row r="30" spans="1:15" ht="15" customHeight="1">
      <c r="N30" s="2"/>
    </row>
    <row r="31" spans="1:15" ht="15" customHeight="1">
      <c r="N31" s="2"/>
    </row>
    <row r="32" spans="1:15" ht="18" customHeight="1">
      <c r="L32" s="34"/>
      <c r="N32" s="2"/>
    </row>
    <row r="33" spans="2:14" ht="7.5" customHeight="1"/>
    <row r="34" spans="2:14" ht="7.5" customHeight="1"/>
    <row r="43" spans="2:14">
      <c r="B43" s="16"/>
      <c r="C43" s="16"/>
      <c r="D43" s="16"/>
      <c r="E43" s="16"/>
      <c r="F43" s="16"/>
      <c r="G43" s="16"/>
      <c r="H43" s="16"/>
      <c r="I43" s="16"/>
      <c r="J43" s="16"/>
      <c r="K43" s="16"/>
      <c r="L43" s="16"/>
      <c r="M43" s="16"/>
      <c r="N43" s="16"/>
    </row>
  </sheetData>
  <customSheetViews>
    <customSheetView guid="{5CDC6F58-B038-4A0E-A13D-C643B013E119}" topLeftCell="A16">
      <selection activeCell="D35" sqref="D35"/>
      <pageMargins left="0.39370078740157483" right="0.39370078740157483"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11">
    <mergeCell ref="B17:J17"/>
    <mergeCell ref="B4:J4"/>
    <mergeCell ref="B5:J5"/>
    <mergeCell ref="H6:H7"/>
    <mergeCell ref="I6:I7"/>
    <mergeCell ref="B1:J1"/>
    <mergeCell ref="B6:B7"/>
    <mergeCell ref="E6:E7"/>
    <mergeCell ref="C6:C7"/>
    <mergeCell ref="B3:J3"/>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2"/>
  <headerFooter alignWithMargins="0">
    <oddFooter>&amp;C&amp;10 11</oddFooter>
  </headerFooter>
  <ignoredErrors>
    <ignoredError sqref="E16" formula="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79998168889431442"/>
    <pageSetUpPr fitToPage="1"/>
  </sheetPr>
  <dimension ref="A1:O51"/>
  <sheetViews>
    <sheetView zoomScaleNormal="100" workbookViewId="0">
      <selection activeCell="B20" sqref="B20:F20"/>
    </sheetView>
  </sheetViews>
  <sheetFormatPr baseColWidth="10" defaultColWidth="10.90625" defaultRowHeight="18"/>
  <cols>
    <col min="1" max="1" width="1.36328125" style="1" customWidth="1"/>
    <col min="2" max="2" width="13.90625" customWidth="1"/>
    <col min="3" max="6" width="12.08984375" customWidth="1"/>
    <col min="7" max="16384" width="10.90625" style="1"/>
  </cols>
  <sheetData>
    <row r="1" spans="1:15" s="23" customFormat="1" ht="16.5" customHeight="1">
      <c r="B1" s="1085" t="s">
        <v>4</v>
      </c>
      <c r="C1" s="1085"/>
      <c r="D1" s="1085"/>
      <c r="E1" s="1085"/>
      <c r="F1" s="1085"/>
    </row>
    <row r="2" spans="1:15" s="23" customFormat="1" ht="11.25" customHeight="1">
      <c r="A2" s="25"/>
      <c r="B2" s="25"/>
      <c r="C2" s="25"/>
      <c r="D2" s="24"/>
      <c r="E2" s="24"/>
      <c r="F2" s="24"/>
    </row>
    <row r="3" spans="1:15" s="23" customFormat="1" ht="15.75" customHeight="1">
      <c r="B3" s="1085" t="s">
        <v>455</v>
      </c>
      <c r="C3" s="1085"/>
      <c r="D3" s="1085"/>
      <c r="E3" s="1085"/>
      <c r="F3" s="1085"/>
    </row>
    <row r="4" spans="1:15" s="23" customFormat="1" ht="15.75" customHeight="1">
      <c r="B4" s="1141" t="s">
        <v>686</v>
      </c>
      <c r="C4" s="1141"/>
      <c r="D4" s="1141"/>
      <c r="E4" s="1141"/>
      <c r="F4" s="1141"/>
    </row>
    <row r="5" spans="1:15" s="23" customFormat="1" ht="15.75" customHeight="1">
      <c r="B5" s="1141" t="s">
        <v>167</v>
      </c>
      <c r="C5" s="1141"/>
      <c r="D5" s="1141"/>
      <c r="E5" s="1141"/>
      <c r="F5" s="1141"/>
      <c r="G5" s="33"/>
    </row>
    <row r="6" spans="1:15" s="21" customFormat="1" ht="15.75" customHeight="1">
      <c r="B6" s="961" t="s">
        <v>164</v>
      </c>
      <c r="C6" s="412">
        <v>2018</v>
      </c>
      <c r="D6" s="412">
        <v>2019</v>
      </c>
      <c r="E6" s="412">
        <v>2020</v>
      </c>
      <c r="F6" s="412">
        <v>2021</v>
      </c>
      <c r="G6" s="33"/>
      <c r="H6" s="37"/>
      <c r="I6" s="37"/>
      <c r="K6" s="122"/>
    </row>
    <row r="7" spans="1:15" s="21" customFormat="1" ht="15.75" customHeight="1">
      <c r="B7" s="186" t="str">
        <f>'13'!B8</f>
        <v>Enero</v>
      </c>
      <c r="C7" s="121">
        <v>100066.55</v>
      </c>
      <c r="D7" s="121">
        <v>110928.26</v>
      </c>
      <c r="E7" s="121">
        <v>96514.718999999997</v>
      </c>
      <c r="F7" s="121">
        <v>63398.959000000003</v>
      </c>
      <c r="G7" s="137"/>
      <c r="H7" s="137"/>
      <c r="I7" s="207"/>
      <c r="J7" s="207"/>
      <c r="K7" s="207"/>
      <c r="L7" s="137"/>
      <c r="M7" s="137"/>
      <c r="N7" s="137"/>
      <c r="O7" s="137"/>
    </row>
    <row r="8" spans="1:15" s="21" customFormat="1" ht="15.75" customHeight="1">
      <c r="B8" s="186" t="s">
        <v>136</v>
      </c>
      <c r="C8" s="121">
        <v>32375.59</v>
      </c>
      <c r="D8" s="121">
        <v>130574.61</v>
      </c>
      <c r="E8" s="121">
        <v>69539.14</v>
      </c>
      <c r="F8" s="962"/>
      <c r="H8" s="37"/>
      <c r="I8" s="18"/>
      <c r="J8" s="207"/>
      <c r="K8" s="207"/>
      <c r="L8" s="137"/>
      <c r="M8" s="137"/>
      <c r="N8" s="137"/>
      <c r="O8" s="137"/>
    </row>
    <row r="9" spans="1:15" s="21" customFormat="1" ht="15.75" customHeight="1">
      <c r="B9" s="186" t="str">
        <f>'13'!B10</f>
        <v>Marzo</v>
      </c>
      <c r="C9" s="121">
        <v>98255.790999999997</v>
      </c>
      <c r="D9" s="121">
        <v>58957.94</v>
      </c>
      <c r="E9" s="121">
        <v>119307.88800000001</v>
      </c>
      <c r="F9" s="962"/>
      <c r="G9" s="137"/>
      <c r="H9" s="137"/>
      <c r="I9" s="207"/>
      <c r="J9" s="207"/>
      <c r="K9" s="207"/>
      <c r="L9" s="137"/>
      <c r="M9" s="137"/>
      <c r="N9" s="137"/>
      <c r="O9" s="137"/>
    </row>
    <row r="10" spans="1:15" s="21" customFormat="1" ht="15.75" customHeight="1">
      <c r="B10" s="186" t="str">
        <f>'13'!B11</f>
        <v>Abril</v>
      </c>
      <c r="C10" s="121">
        <v>89868.4</v>
      </c>
      <c r="D10" s="121">
        <v>117091.58500000001</v>
      </c>
      <c r="E10" s="121">
        <v>124223.18</v>
      </c>
      <c r="F10" s="962"/>
      <c r="G10" s="137"/>
      <c r="H10" s="137"/>
      <c r="I10" s="207"/>
      <c r="J10" s="207"/>
      <c r="K10" s="207"/>
      <c r="L10" s="137"/>
      <c r="M10" s="137"/>
      <c r="N10" s="137"/>
      <c r="O10" s="137"/>
    </row>
    <row r="11" spans="1:15" s="21" customFormat="1" ht="15.75" customHeight="1">
      <c r="B11" s="186" t="str">
        <f>'13'!B12</f>
        <v>Mayo</v>
      </c>
      <c r="C11" s="121">
        <v>130281.515</v>
      </c>
      <c r="D11" s="121">
        <v>90954.182000000001</v>
      </c>
      <c r="E11" s="121">
        <v>62552.36</v>
      </c>
      <c r="F11" s="962"/>
      <c r="G11" s="137"/>
      <c r="H11" s="207"/>
      <c r="I11" s="207"/>
      <c r="J11" s="207"/>
      <c r="K11" s="207"/>
      <c r="L11" s="137"/>
      <c r="M11" s="137"/>
      <c r="N11" s="137"/>
      <c r="O11" s="137"/>
    </row>
    <row r="12" spans="1:15" s="21" customFormat="1" ht="15.75" customHeight="1">
      <c r="B12" s="186" t="str">
        <f>'13'!B13</f>
        <v>Junio</v>
      </c>
      <c r="C12" s="121">
        <v>125274.86</v>
      </c>
      <c r="D12" s="121">
        <v>47586.582000000002</v>
      </c>
      <c r="E12" s="121">
        <v>13641.522000000001</v>
      </c>
      <c r="F12" s="962"/>
      <c r="G12" s="137"/>
      <c r="H12" s="207"/>
      <c r="I12" s="207"/>
      <c r="J12" s="207"/>
      <c r="K12" s="207"/>
      <c r="L12" s="137"/>
      <c r="M12" s="137"/>
      <c r="N12" s="137"/>
      <c r="O12" s="137"/>
    </row>
    <row r="13" spans="1:15" s="21" customFormat="1" ht="15.75" customHeight="1">
      <c r="B13" s="186" t="str">
        <f>'13'!B14</f>
        <v>Julio</v>
      </c>
      <c r="C13" s="121">
        <v>74378.89</v>
      </c>
      <c r="D13" s="121">
        <v>112338.01</v>
      </c>
      <c r="E13" s="121">
        <v>123117.16</v>
      </c>
      <c r="F13" s="962"/>
      <c r="G13" s="98"/>
      <c r="H13" s="207"/>
      <c r="I13" s="207"/>
      <c r="J13" s="207"/>
      <c r="K13" s="207"/>
      <c r="L13" s="137"/>
      <c r="M13" s="137"/>
      <c r="N13" s="137"/>
      <c r="O13" s="137"/>
    </row>
    <row r="14" spans="1:15" s="21" customFormat="1" ht="15.75" customHeight="1">
      <c r="B14" s="186" t="str">
        <f>'13'!B15</f>
        <v>Agosto</v>
      </c>
      <c r="C14" s="121">
        <v>19843.32</v>
      </c>
      <c r="D14" s="121">
        <v>92228.86</v>
      </c>
      <c r="E14" s="121">
        <v>92572.023770000014</v>
      </c>
      <c r="F14" s="962"/>
      <c r="G14" s="218"/>
      <c r="H14" s="207"/>
      <c r="I14" s="207"/>
      <c r="J14" s="207"/>
      <c r="K14" s="207"/>
      <c r="L14" s="137"/>
      <c r="M14" s="137"/>
      <c r="N14" s="137"/>
      <c r="O14" s="137"/>
    </row>
    <row r="15" spans="1:15" s="21" customFormat="1" ht="15.75" customHeight="1">
      <c r="B15" s="186" t="str">
        <f>'13'!B16</f>
        <v>Septiembre</v>
      </c>
      <c r="C15" s="121">
        <v>77654.850000000006</v>
      </c>
      <c r="D15" s="121">
        <v>139531.95000000001</v>
      </c>
      <c r="E15" s="121">
        <v>98529.35</v>
      </c>
      <c r="F15" s="962"/>
      <c r="G15" s="98"/>
      <c r="H15" s="207"/>
      <c r="I15" s="207"/>
      <c r="J15" s="207"/>
      <c r="K15" s="207"/>
      <c r="L15" s="137"/>
      <c r="M15" s="137"/>
      <c r="N15" s="137"/>
      <c r="O15" s="137"/>
    </row>
    <row r="16" spans="1:15" s="21" customFormat="1" ht="15.75" customHeight="1">
      <c r="B16" s="186" t="str">
        <f>'13'!B17</f>
        <v>Octubre</v>
      </c>
      <c r="C16" s="121">
        <v>70782.711599999995</v>
      </c>
      <c r="D16" s="121">
        <v>45828.93</v>
      </c>
      <c r="E16" s="121">
        <v>155516.505</v>
      </c>
      <c r="F16" s="962"/>
      <c r="G16" s="23"/>
      <c r="H16" s="207"/>
      <c r="I16" s="207"/>
      <c r="J16" s="207"/>
      <c r="K16" s="207"/>
      <c r="L16" s="137"/>
      <c r="M16" s="137"/>
      <c r="N16" s="137"/>
      <c r="O16" s="137"/>
    </row>
    <row r="17" spans="1:15" s="21" customFormat="1" ht="15.75" customHeight="1">
      <c r="B17" s="186" t="s">
        <v>55</v>
      </c>
      <c r="C17" s="121">
        <v>104883.17567</v>
      </c>
      <c r="D17" s="121">
        <v>84061.69</v>
      </c>
      <c r="E17" s="121">
        <v>85724.653000000006</v>
      </c>
      <c r="F17" s="962"/>
      <c r="G17" s="98"/>
      <c r="H17" s="207"/>
      <c r="I17" s="207"/>
      <c r="J17" s="207"/>
      <c r="K17" s="208"/>
      <c r="L17" s="137"/>
      <c r="M17" s="137"/>
      <c r="N17" s="137"/>
      <c r="O17" s="137"/>
    </row>
    <row r="18" spans="1:15" s="21" customFormat="1" ht="15.75" customHeight="1">
      <c r="B18" s="39" t="s">
        <v>56</v>
      </c>
      <c r="C18" s="121">
        <v>146130.49</v>
      </c>
      <c r="D18" s="121">
        <v>85715.07</v>
      </c>
      <c r="E18" s="121">
        <v>95680.2693</v>
      </c>
      <c r="F18" s="962"/>
      <c r="G18" s="98"/>
      <c r="H18" s="207"/>
      <c r="I18" s="207"/>
      <c r="J18" s="207"/>
      <c r="K18" s="137"/>
      <c r="L18" s="137"/>
      <c r="M18" s="137"/>
      <c r="N18" s="137"/>
      <c r="O18" s="137"/>
    </row>
    <row r="19" spans="1:15" s="21" customFormat="1" ht="15.75" customHeight="1">
      <c r="B19" s="39" t="s">
        <v>64</v>
      </c>
      <c r="C19" s="120">
        <f>SUM(C7:C18)</f>
        <v>1069796.1432699999</v>
      </c>
      <c r="D19" s="120">
        <f t="shared" ref="D19:F19" si="0">SUM(D7:D18)</f>
        <v>1115797.6690000002</v>
      </c>
      <c r="E19" s="120">
        <f t="shared" si="0"/>
        <v>1136918.7700699999</v>
      </c>
      <c r="F19" s="120">
        <f t="shared" si="0"/>
        <v>63398.959000000003</v>
      </c>
      <c r="G19" s="137"/>
      <c r="H19" s="37"/>
      <c r="I19" s="37"/>
      <c r="J19" s="37"/>
    </row>
    <row r="20" spans="1:15" ht="53.25" customHeight="1">
      <c r="B20" s="1091" t="s">
        <v>706</v>
      </c>
      <c r="C20" s="1091"/>
      <c r="D20" s="1091"/>
      <c r="E20" s="1091"/>
      <c r="F20" s="1091"/>
      <c r="G20" s="56"/>
      <c r="H20" s="56"/>
    </row>
    <row r="21" spans="1:15" ht="12">
      <c r="B21" s="42"/>
      <c r="C21" s="42"/>
      <c r="D21" s="42"/>
      <c r="E21" s="42"/>
      <c r="F21" s="42"/>
    </row>
    <row r="22" spans="1:15" ht="42" customHeight="1">
      <c r="B22" s="1"/>
      <c r="C22" s="1"/>
      <c r="D22" s="1"/>
      <c r="E22" s="1"/>
      <c r="F22" s="1"/>
    </row>
    <row r="23" spans="1:15" ht="12">
      <c r="B23" s="1"/>
      <c r="C23" s="1"/>
      <c r="D23" s="1"/>
      <c r="E23" s="1"/>
      <c r="F23" s="1"/>
    </row>
    <row r="24" spans="1:15" ht="12">
      <c r="B24" s="1"/>
      <c r="C24" s="1"/>
      <c r="D24" s="1"/>
      <c r="E24" s="1"/>
      <c r="F24" s="1"/>
    </row>
    <row r="25" spans="1:15" ht="12">
      <c r="B25" s="1"/>
      <c r="C25" s="1"/>
      <c r="D25" s="1"/>
      <c r="E25" s="1"/>
      <c r="F25" s="1"/>
    </row>
    <row r="26" spans="1:15" ht="12">
      <c r="A26" s="16"/>
      <c r="B26" s="16"/>
      <c r="C26" s="16"/>
      <c r="D26" s="16"/>
      <c r="E26" s="16"/>
      <c r="F26" s="1"/>
    </row>
    <row r="27" spans="1:15" ht="12">
      <c r="B27" s="16"/>
      <c r="C27" s="16"/>
      <c r="D27" s="16"/>
      <c r="E27" s="16"/>
      <c r="F27" s="1"/>
    </row>
    <row r="28" spans="1:15" ht="12">
      <c r="B28" s="1"/>
      <c r="C28" s="1"/>
      <c r="D28" s="1"/>
      <c r="E28" s="1"/>
      <c r="F28" s="1"/>
    </row>
    <row r="29" spans="1:15" ht="12">
      <c r="B29" s="1"/>
      <c r="C29" s="1"/>
      <c r="D29" s="1"/>
      <c r="E29" s="1"/>
      <c r="F29" s="1"/>
    </row>
    <row r="30" spans="1:15" ht="12">
      <c r="B30" s="1"/>
      <c r="C30" s="1"/>
      <c r="D30" s="1"/>
      <c r="E30" s="1"/>
      <c r="F30" s="1"/>
    </row>
    <row r="31" spans="1:15" ht="12">
      <c r="B31" s="1"/>
      <c r="C31" s="1"/>
      <c r="D31" s="1"/>
      <c r="E31" s="1"/>
      <c r="F31" s="1"/>
    </row>
    <row r="32" spans="1:15" ht="12">
      <c r="B32" s="1"/>
      <c r="C32" s="1"/>
      <c r="D32" s="1"/>
      <c r="E32" s="1"/>
      <c r="F32" s="1"/>
    </row>
    <row r="33" spans="2:6" ht="12">
      <c r="B33" s="1"/>
      <c r="C33" s="1"/>
      <c r="D33" s="1"/>
      <c r="E33" s="1"/>
      <c r="F33" s="1"/>
    </row>
    <row r="34" spans="2:6" ht="12">
      <c r="B34" s="1"/>
      <c r="C34" s="1"/>
      <c r="D34" s="1"/>
      <c r="E34" s="1"/>
      <c r="F34" s="1"/>
    </row>
    <row r="35" spans="2:6" ht="12">
      <c r="B35" s="1"/>
      <c r="C35" s="1"/>
      <c r="D35" s="1"/>
      <c r="E35" s="1"/>
      <c r="F35" s="1"/>
    </row>
    <row r="36" spans="2:6" ht="22.35" customHeight="1">
      <c r="B36" s="1"/>
      <c r="C36" s="1"/>
      <c r="D36" s="1"/>
      <c r="E36" s="1"/>
      <c r="F36" s="1"/>
    </row>
    <row r="37" spans="2:6" ht="12">
      <c r="B37" s="1"/>
      <c r="C37" s="1"/>
      <c r="D37" s="1"/>
      <c r="E37" s="1"/>
      <c r="F37" s="1"/>
    </row>
    <row r="38" spans="2:6" ht="18" customHeight="1">
      <c r="B38" s="177"/>
      <c r="C38" s="1"/>
      <c r="D38" s="1"/>
      <c r="E38" s="1"/>
      <c r="F38" s="1"/>
    </row>
    <row r="50" spans="8:12">
      <c r="H50"/>
      <c r="I50"/>
      <c r="J50"/>
      <c r="K50"/>
      <c r="L50"/>
    </row>
    <row r="51" spans="8:12">
      <c r="H51"/>
      <c r="I51"/>
      <c r="J51"/>
      <c r="K51"/>
      <c r="L51"/>
    </row>
  </sheetData>
  <customSheetViews>
    <customSheetView guid="{5CDC6F58-B038-4A0E-A13D-C643B013E119}" scale="98" topLeftCell="A18">
      <selection activeCell="E38" sqref="E38"/>
      <pageMargins left="0.55118110236220474" right="0.43307086614173229"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5">
    <mergeCell ref="B3:F3"/>
    <mergeCell ref="B1:F1"/>
    <mergeCell ref="B5:F5"/>
    <mergeCell ref="B4:F4"/>
    <mergeCell ref="B20:F20"/>
  </mergeCells>
  <printOptions horizontalCentered="1"/>
  <pageMargins left="0.55118110236220474" right="0.43307086614173229" top="1.299212598425197" bottom="0.78740157480314965" header="0.51181102362204722" footer="0.59055118110236227"/>
  <pageSetup paperSize="126" firstPageNumber="0" orientation="portrait" r:id="rId2"/>
  <headerFooter alignWithMargins="0">
    <oddFooter>&amp;C&amp;10&amp;A</oddFooter>
  </headerFooter>
  <ignoredErrors>
    <ignoredError sqref="C19:F19"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79998168889431442"/>
    <pageSetUpPr fitToPage="1"/>
  </sheetPr>
  <dimension ref="A1:W51"/>
  <sheetViews>
    <sheetView topLeftCell="A3" zoomScaleNormal="100" workbookViewId="0">
      <selection activeCell="J8" sqref="J8"/>
    </sheetView>
  </sheetViews>
  <sheetFormatPr baseColWidth="10" defaultColWidth="10.90625" defaultRowHeight="12"/>
  <cols>
    <col min="1" max="1" width="1.6328125" style="1" customWidth="1"/>
    <col min="2" max="2" width="8.26953125" style="1" customWidth="1"/>
    <col min="3" max="11" width="6.36328125" style="1" customWidth="1"/>
    <col min="12" max="12" width="1.453125" style="16" customWidth="1"/>
    <col min="13" max="13" width="9.36328125" style="891" customWidth="1"/>
    <col min="14" max="14" width="7.6328125" style="989" customWidth="1"/>
    <col min="15" max="15" width="6.26953125" style="989" customWidth="1"/>
    <col min="16" max="16" width="6.453125" style="989" bestFit="1" customWidth="1"/>
    <col min="17" max="17" width="5.26953125" style="989" customWidth="1"/>
    <col min="18" max="18" width="10.90625" style="759"/>
    <col min="19" max="21" width="10.90625" style="113"/>
    <col min="22" max="22" width="4.7265625" style="113" customWidth="1"/>
    <col min="23" max="16384" width="10.90625" style="1"/>
  </cols>
  <sheetData>
    <row r="1" spans="2:23" s="23" customFormat="1" ht="12.75">
      <c r="B1" s="1085" t="s">
        <v>38</v>
      </c>
      <c r="C1" s="1085"/>
      <c r="D1" s="1085"/>
      <c r="E1" s="1085"/>
      <c r="F1" s="1085"/>
      <c r="G1" s="1085"/>
      <c r="H1" s="1085"/>
      <c r="I1" s="1085"/>
      <c r="J1" s="1085"/>
      <c r="K1" s="1085"/>
      <c r="L1" s="26"/>
      <c r="M1" s="601"/>
      <c r="N1" s="603" t="str">
        <f>C6</f>
        <v>Argentina</v>
      </c>
      <c r="O1" s="603" t="str">
        <f>E6</f>
        <v>Canadá</v>
      </c>
      <c r="P1" s="603" t="str">
        <f>G6</f>
        <v>EE.UU.</v>
      </c>
      <c r="Q1" s="979" t="s">
        <v>59</v>
      </c>
      <c r="R1" s="603"/>
      <c r="S1" s="107"/>
      <c r="T1" s="107"/>
      <c r="U1" s="107"/>
      <c r="V1" s="107"/>
    </row>
    <row r="2" spans="2:23" s="23" customFormat="1" ht="18">
      <c r="B2" s="25"/>
      <c r="C2" s="25"/>
      <c r="D2" s="25"/>
      <c r="E2" s="25"/>
      <c r="F2" s="25"/>
      <c r="G2" s="25"/>
      <c r="H2" s="25"/>
      <c r="I2" s="38"/>
      <c r="J2" s="38"/>
      <c r="K2" s="18"/>
      <c r="L2" s="26"/>
      <c r="M2" s="601"/>
      <c r="N2" s="980">
        <f>+D21</f>
        <v>0.58726558901385117</v>
      </c>
      <c r="O2" s="980">
        <f>+F21</f>
        <v>4.1506233564497487E-2</v>
      </c>
      <c r="P2" s="980">
        <f>+H21</f>
        <v>0.37106413687328843</v>
      </c>
      <c r="Q2" s="981">
        <f>1-N2-O2-P2</f>
        <v>1.6404054836288706E-4</v>
      </c>
      <c r="R2" s="603"/>
      <c r="S2" s="107"/>
      <c r="T2" s="107"/>
      <c r="U2" s="107"/>
      <c r="V2" s="107"/>
    </row>
    <row r="3" spans="2:23" s="23" customFormat="1" ht="12.75">
      <c r="B3" s="1085" t="s">
        <v>378</v>
      </c>
      <c r="C3" s="1085"/>
      <c r="D3" s="1085"/>
      <c r="E3" s="1085"/>
      <c r="F3" s="1085"/>
      <c r="G3" s="1085"/>
      <c r="H3" s="1085"/>
      <c r="I3" s="1085"/>
      <c r="J3" s="1085"/>
      <c r="K3" s="1085"/>
      <c r="L3" s="26"/>
      <c r="M3" s="602"/>
      <c r="N3" s="982"/>
      <c r="O3" s="982"/>
      <c r="P3" s="982"/>
      <c r="Q3" s="982"/>
      <c r="R3" s="983"/>
      <c r="S3" s="31"/>
      <c r="T3" s="31"/>
      <c r="U3" s="203"/>
      <c r="V3" s="203"/>
      <c r="W3" s="31"/>
    </row>
    <row r="4" spans="2:23" s="23" customFormat="1" ht="12.75">
      <c r="B4" s="1141" t="s">
        <v>687</v>
      </c>
      <c r="C4" s="1141"/>
      <c r="D4" s="1141"/>
      <c r="E4" s="1141"/>
      <c r="F4" s="1141"/>
      <c r="G4" s="1141"/>
      <c r="H4" s="1141"/>
      <c r="I4" s="1141"/>
      <c r="J4" s="1141"/>
      <c r="K4" s="1141"/>
      <c r="L4" s="26"/>
      <c r="M4" s="602"/>
      <c r="N4" s="982"/>
      <c r="O4" s="982"/>
      <c r="P4" s="982"/>
      <c r="Q4" s="982"/>
      <c r="R4" s="983"/>
      <c r="S4" s="31"/>
      <c r="T4" s="31"/>
      <c r="U4" s="203"/>
      <c r="V4" s="203"/>
      <c r="W4" s="31"/>
    </row>
    <row r="5" spans="2:23" s="23" customFormat="1" ht="12.75">
      <c r="B5" s="1144" t="s">
        <v>167</v>
      </c>
      <c r="C5" s="1144"/>
      <c r="D5" s="1144"/>
      <c r="E5" s="1144"/>
      <c r="F5" s="1144"/>
      <c r="G5" s="1144"/>
      <c r="H5" s="1144"/>
      <c r="I5" s="1144"/>
      <c r="J5" s="1144"/>
      <c r="K5" s="1144"/>
      <c r="L5" s="26"/>
      <c r="M5" s="775"/>
      <c r="N5" s="982"/>
      <c r="O5" s="982"/>
      <c r="P5" s="982"/>
      <c r="Q5" s="982"/>
      <c r="R5" s="983"/>
      <c r="S5" s="31"/>
      <c r="T5" s="31"/>
      <c r="U5" s="203"/>
      <c r="V5" s="203"/>
      <c r="W5" s="31"/>
    </row>
    <row r="6" spans="2:23" s="21" customFormat="1" ht="24" customHeight="1">
      <c r="B6" s="560" t="s">
        <v>96</v>
      </c>
      <c r="C6" s="1143" t="s">
        <v>9</v>
      </c>
      <c r="D6" s="1143"/>
      <c r="E6" s="1143" t="s">
        <v>91</v>
      </c>
      <c r="F6" s="1143"/>
      <c r="G6" s="1143" t="s">
        <v>89</v>
      </c>
      <c r="H6" s="1143"/>
      <c r="I6" s="1145" t="s">
        <v>64</v>
      </c>
      <c r="J6" s="1145"/>
      <c r="K6" s="1145"/>
      <c r="L6" s="22"/>
      <c r="M6" s="776"/>
      <c r="N6" s="984"/>
      <c r="O6" s="984"/>
      <c r="P6" s="984"/>
      <c r="Q6" s="984"/>
      <c r="R6" s="984"/>
      <c r="S6" s="225"/>
      <c r="T6" s="204"/>
      <c r="U6" s="193"/>
      <c r="V6" s="193"/>
      <c r="W6" s="44"/>
    </row>
    <row r="7" spans="2:23" s="21" customFormat="1" ht="17.25" customHeight="1">
      <c r="B7" s="421"/>
      <c r="C7" s="768">
        <v>2020</v>
      </c>
      <c r="D7" s="272">
        <v>2021</v>
      </c>
      <c r="E7" s="768">
        <v>2020</v>
      </c>
      <c r="F7" s="768">
        <v>2021</v>
      </c>
      <c r="G7" s="768">
        <v>2020</v>
      </c>
      <c r="H7" s="768">
        <v>2021</v>
      </c>
      <c r="I7" s="768">
        <v>2020</v>
      </c>
      <c r="J7" s="768">
        <v>2021</v>
      </c>
      <c r="K7" s="330" t="s">
        <v>8</v>
      </c>
      <c r="L7" s="22"/>
      <c r="M7" s="886"/>
      <c r="N7" s="985"/>
      <c r="O7" s="986"/>
      <c r="P7" s="986"/>
      <c r="Q7" s="986"/>
      <c r="R7" s="783"/>
      <c r="S7" s="199"/>
      <c r="T7" s="198"/>
      <c r="U7" s="193"/>
      <c r="V7" s="193"/>
      <c r="W7" s="44"/>
    </row>
    <row r="8" spans="2:23" s="21" customFormat="1" ht="15.75" customHeight="1">
      <c r="B8" s="39" t="s">
        <v>47</v>
      </c>
      <c r="C8" s="779">
        <v>72627.968999999997</v>
      </c>
      <c r="D8" s="779">
        <v>37232.027000000002</v>
      </c>
      <c r="E8" s="779">
        <v>11557.75</v>
      </c>
      <c r="F8" s="779">
        <v>2631.4520000000002</v>
      </c>
      <c r="G8" s="779">
        <v>12329</v>
      </c>
      <c r="H8" s="779">
        <v>23525.08</v>
      </c>
      <c r="I8" s="779">
        <v>96514.718999999997</v>
      </c>
      <c r="J8" s="779">
        <v>63398.959000000003</v>
      </c>
      <c r="K8" s="791">
        <f t="shared" ref="K8:K20" si="0">+J8/I8*100-100</f>
        <v>-34.311616241663614</v>
      </c>
      <c r="L8" s="22"/>
      <c r="M8" s="886"/>
      <c r="N8" s="985"/>
      <c r="O8" s="986"/>
      <c r="P8" s="783"/>
      <c r="Q8" s="986"/>
      <c r="R8" s="757"/>
      <c r="S8" s="200"/>
      <c r="T8" s="188"/>
      <c r="U8" s="193"/>
      <c r="V8" s="193"/>
      <c r="W8" s="44"/>
    </row>
    <row r="9" spans="2:23" s="21" customFormat="1" ht="15.75" customHeight="1">
      <c r="B9" s="39" t="s">
        <v>48</v>
      </c>
      <c r="C9" s="583">
        <v>44440.87</v>
      </c>
      <c r="D9" s="583"/>
      <c r="E9" s="583">
        <v>0</v>
      </c>
      <c r="F9" s="583"/>
      <c r="G9" s="583">
        <v>25098.27</v>
      </c>
      <c r="H9" s="583"/>
      <c r="I9" s="583">
        <v>69539.14</v>
      </c>
      <c r="J9" s="583"/>
      <c r="K9" s="791"/>
      <c r="L9" s="22"/>
      <c r="M9" s="887"/>
      <c r="N9" s="985"/>
      <c r="O9" s="986"/>
      <c r="P9" s="783"/>
      <c r="Q9" s="986"/>
      <c r="R9" s="986"/>
      <c r="S9" s="198"/>
      <c r="T9" s="198"/>
      <c r="U9" s="193"/>
      <c r="V9" s="193"/>
      <c r="W9" s="44"/>
    </row>
    <row r="10" spans="2:23" s="21" customFormat="1" ht="15.75" customHeight="1">
      <c r="B10" s="39" t="s">
        <v>49</v>
      </c>
      <c r="C10" s="583">
        <v>77035.547999999995</v>
      </c>
      <c r="D10" s="583"/>
      <c r="E10" s="583">
        <v>35273.26</v>
      </c>
      <c r="F10" s="583"/>
      <c r="G10" s="583">
        <v>6999.08</v>
      </c>
      <c r="H10" s="583"/>
      <c r="I10" s="583">
        <v>119307.88800000001</v>
      </c>
      <c r="J10" s="583"/>
      <c r="K10" s="791"/>
      <c r="L10" s="22"/>
      <c r="M10" s="888"/>
      <c r="N10" s="985"/>
      <c r="O10" s="986"/>
      <c r="P10" s="783"/>
      <c r="Q10" s="986"/>
      <c r="R10" s="986"/>
      <c r="S10" s="198"/>
      <c r="T10" s="198"/>
      <c r="U10" s="193"/>
      <c r="V10" s="193"/>
      <c r="W10" s="44"/>
    </row>
    <row r="11" spans="2:23" s="21" customFormat="1" ht="15" customHeight="1">
      <c r="B11" s="39" t="s">
        <v>57</v>
      </c>
      <c r="C11" s="583">
        <v>76239.53</v>
      </c>
      <c r="D11" s="583"/>
      <c r="E11" s="583">
        <v>23546.32</v>
      </c>
      <c r="F11" s="583"/>
      <c r="G11" s="583">
        <v>24437.33</v>
      </c>
      <c r="H11" s="583"/>
      <c r="I11" s="583">
        <v>124223.18</v>
      </c>
      <c r="J11" s="583"/>
      <c r="K11" s="791"/>
      <c r="L11" s="22"/>
      <c r="M11" s="888"/>
      <c r="N11" s="985"/>
      <c r="O11" s="986"/>
      <c r="P11" s="783"/>
      <c r="Q11" s="986"/>
      <c r="R11" s="986"/>
      <c r="S11" s="198"/>
      <c r="T11" s="198"/>
      <c r="U11" s="193"/>
      <c r="V11" s="193"/>
      <c r="W11" s="44"/>
    </row>
    <row r="12" spans="2:23" s="21" customFormat="1" ht="15.75" customHeight="1">
      <c r="B12" s="39" t="s">
        <v>58</v>
      </c>
      <c r="C12" s="660">
        <v>21387.439999999999</v>
      </c>
      <c r="D12" s="660"/>
      <c r="E12" s="663">
        <v>27111.74</v>
      </c>
      <c r="F12" s="663"/>
      <c r="G12" s="663">
        <v>14053.18</v>
      </c>
      <c r="H12" s="663"/>
      <c r="I12" s="663">
        <v>62552.36</v>
      </c>
      <c r="J12" s="663"/>
      <c r="K12" s="791"/>
      <c r="L12" s="22"/>
      <c r="M12" s="888"/>
      <c r="N12" s="985"/>
      <c r="O12" s="986"/>
      <c r="P12" s="783"/>
      <c r="Q12" s="986"/>
      <c r="R12" s="986"/>
      <c r="S12" s="198"/>
      <c r="T12" s="198"/>
      <c r="U12" s="193"/>
      <c r="V12" s="193"/>
      <c r="W12" s="44"/>
    </row>
    <row r="13" spans="2:23" s="21" customFormat="1" ht="15.75" customHeight="1">
      <c r="B13" s="39" t="s">
        <v>50</v>
      </c>
      <c r="C13" s="660">
        <v>913.50199999999995</v>
      </c>
      <c r="D13" s="660"/>
      <c r="E13" s="660">
        <v>1149.24</v>
      </c>
      <c r="F13" s="660"/>
      <c r="G13" s="660">
        <v>11578.78</v>
      </c>
      <c r="H13" s="660"/>
      <c r="I13" s="660">
        <v>13641.522000000001</v>
      </c>
      <c r="J13" s="660"/>
      <c r="K13" s="791"/>
      <c r="L13" s="22"/>
      <c r="M13" s="886"/>
      <c r="N13" s="985"/>
      <c r="O13" s="986"/>
      <c r="P13" s="783"/>
      <c r="Q13" s="986"/>
      <c r="R13" s="986"/>
      <c r="S13" s="198"/>
      <c r="T13" s="198"/>
      <c r="U13" s="193"/>
      <c r="V13" s="193"/>
      <c r="W13" s="44"/>
    </row>
    <row r="14" spans="2:23" s="21" customFormat="1" ht="15.75" customHeight="1">
      <c r="B14" s="39" t="s">
        <v>51</v>
      </c>
      <c r="C14" s="660">
        <v>6971.96</v>
      </c>
      <c r="D14" s="660"/>
      <c r="E14" s="660">
        <v>50770.09</v>
      </c>
      <c r="F14" s="660"/>
      <c r="G14" s="660">
        <v>43463.19</v>
      </c>
      <c r="H14" s="660"/>
      <c r="I14" s="660">
        <v>123117.16</v>
      </c>
      <c r="J14" s="660"/>
      <c r="K14" s="791"/>
      <c r="L14" s="22"/>
      <c r="M14" s="886"/>
      <c r="N14" s="985"/>
      <c r="O14" s="986"/>
      <c r="P14" s="783"/>
      <c r="Q14" s="986"/>
      <c r="R14" s="799"/>
      <c r="S14" s="201"/>
      <c r="T14" s="201"/>
      <c r="U14" s="193"/>
      <c r="V14" s="193"/>
      <c r="W14" s="44"/>
    </row>
    <row r="15" spans="2:23" s="21" customFormat="1" ht="15.75" customHeight="1">
      <c r="B15" s="64" t="s">
        <v>52</v>
      </c>
      <c r="C15" s="583">
        <v>420</v>
      </c>
      <c r="D15" s="583"/>
      <c r="E15" s="583">
        <v>44379.1</v>
      </c>
      <c r="F15" s="583"/>
      <c r="G15" s="583">
        <v>47772.923769999994</v>
      </c>
      <c r="H15" s="583"/>
      <c r="I15" s="583">
        <v>92572.023770000014</v>
      </c>
      <c r="J15" s="583"/>
      <c r="K15" s="791"/>
      <c r="L15" s="22"/>
      <c r="M15" s="892"/>
      <c r="N15" s="985"/>
      <c r="O15" s="986"/>
      <c r="P15" s="783"/>
      <c r="Q15" s="986"/>
      <c r="R15" s="781"/>
      <c r="S15" s="202"/>
      <c r="T15" s="201"/>
      <c r="U15" s="193"/>
      <c r="V15" s="193"/>
      <c r="W15" s="44"/>
    </row>
    <row r="16" spans="2:23" s="21" customFormat="1" ht="15.75" customHeight="1">
      <c r="B16" s="39" t="s">
        <v>53</v>
      </c>
      <c r="C16" s="660">
        <v>0</v>
      </c>
      <c r="D16" s="660"/>
      <c r="E16" s="663">
        <v>28566.17</v>
      </c>
      <c r="F16" s="663"/>
      <c r="G16" s="663">
        <v>69906.009999999995</v>
      </c>
      <c r="H16" s="663"/>
      <c r="I16" s="663">
        <v>98529.35</v>
      </c>
      <c r="J16" s="663"/>
      <c r="K16" s="791"/>
      <c r="L16" s="22"/>
      <c r="M16" s="886"/>
      <c r="N16" s="985"/>
      <c r="O16" s="986"/>
      <c r="P16" s="783"/>
      <c r="Q16" s="986"/>
      <c r="R16" s="781"/>
      <c r="S16" s="202"/>
      <c r="T16" s="201"/>
      <c r="U16" s="193"/>
      <c r="V16" s="193"/>
      <c r="W16" s="44"/>
    </row>
    <row r="17" spans="1:23" s="21" customFormat="1" ht="15.75" customHeight="1">
      <c r="B17" s="39" t="s">
        <v>54</v>
      </c>
      <c r="C17" s="663">
        <v>0</v>
      </c>
      <c r="D17" s="663"/>
      <c r="E17" s="663">
        <v>89019.975000000006</v>
      </c>
      <c r="F17" s="663"/>
      <c r="G17" s="663">
        <v>66188.84</v>
      </c>
      <c r="H17" s="663"/>
      <c r="I17" s="663">
        <v>155516.505</v>
      </c>
      <c r="J17" s="663"/>
      <c r="K17" s="791"/>
      <c r="L17" s="22"/>
      <c r="M17" s="892"/>
      <c r="N17" s="985"/>
      <c r="O17" s="986"/>
      <c r="P17" s="783"/>
      <c r="Q17" s="986"/>
      <c r="R17" s="783"/>
      <c r="S17" s="46"/>
      <c r="T17" s="46"/>
      <c r="U17" s="193"/>
      <c r="V17" s="193"/>
      <c r="W17" s="44"/>
    </row>
    <row r="18" spans="1:23" s="21" customFormat="1" ht="15.75" customHeight="1">
      <c r="B18" s="39" t="s">
        <v>55</v>
      </c>
      <c r="C18" s="583">
        <v>0</v>
      </c>
      <c r="D18" s="583"/>
      <c r="E18" s="583">
        <v>59763.476000000002</v>
      </c>
      <c r="F18" s="583"/>
      <c r="G18" s="583">
        <v>25961.177</v>
      </c>
      <c r="H18" s="583"/>
      <c r="I18" s="660">
        <v>85724.653000000006</v>
      </c>
      <c r="J18" s="660"/>
      <c r="K18" s="791"/>
      <c r="L18" s="22"/>
      <c r="M18" s="886"/>
      <c r="N18" s="985"/>
      <c r="O18" s="783"/>
      <c r="P18" s="783"/>
      <c r="Q18" s="986"/>
      <c r="R18" s="783"/>
      <c r="S18" s="46"/>
      <c r="T18" s="46"/>
      <c r="U18" s="193"/>
      <c r="V18" s="193"/>
      <c r="W18" s="44"/>
    </row>
    <row r="19" spans="1:23" s="21" customFormat="1" ht="15.75" customHeight="1">
      <c r="B19" s="39" t="s">
        <v>160</v>
      </c>
      <c r="C19" s="660">
        <v>19674.55</v>
      </c>
      <c r="D19" s="660"/>
      <c r="E19" s="583">
        <v>60470.419299999994</v>
      </c>
      <c r="F19" s="583"/>
      <c r="G19" s="583">
        <v>15535.3</v>
      </c>
      <c r="H19" s="583"/>
      <c r="I19" s="583">
        <v>95680.2693</v>
      </c>
      <c r="J19" s="660"/>
      <c r="K19" s="791"/>
      <c r="L19" s="22"/>
      <c r="M19" s="872"/>
      <c r="N19" s="987"/>
      <c r="O19" s="783"/>
      <c r="P19" s="783"/>
      <c r="Q19" s="783"/>
      <c r="R19" s="783"/>
      <c r="S19" s="46"/>
      <c r="T19" s="46"/>
      <c r="U19" s="193"/>
      <c r="V19" s="193"/>
      <c r="W19" s="44"/>
    </row>
    <row r="20" spans="1:23" s="21" customFormat="1" ht="15.75" customHeight="1">
      <c r="B20" s="39" t="s">
        <v>64</v>
      </c>
      <c r="C20" s="660">
        <f>SUM(C8:C19)</f>
        <v>319711.36900000001</v>
      </c>
      <c r="D20" s="660">
        <f t="shared" ref="D20:J20" si="1">SUM(D8:D19)</f>
        <v>37232.027000000002</v>
      </c>
      <c r="E20" s="660">
        <f t="shared" si="1"/>
        <v>431607.54030000005</v>
      </c>
      <c r="F20" s="660">
        <f t="shared" si="1"/>
        <v>2631.4520000000002</v>
      </c>
      <c r="G20" s="660">
        <f t="shared" si="1"/>
        <v>363323.08077000006</v>
      </c>
      <c r="H20" s="660">
        <f t="shared" si="1"/>
        <v>23525.08</v>
      </c>
      <c r="I20" s="660">
        <f t="shared" si="1"/>
        <v>1136918.7700699999</v>
      </c>
      <c r="J20" s="660">
        <f t="shared" si="1"/>
        <v>63398.959000000003</v>
      </c>
      <c r="K20" s="791">
        <f t="shared" si="0"/>
        <v>-94.423615770184128</v>
      </c>
      <c r="L20" s="22"/>
      <c r="M20" s="893"/>
      <c r="N20" s="987"/>
      <c r="O20" s="783"/>
      <c r="P20" s="783"/>
      <c r="Q20" s="783"/>
      <c r="R20" s="783"/>
      <c r="S20" s="46"/>
      <c r="T20" s="46"/>
      <c r="U20" s="193"/>
      <c r="V20" s="193"/>
      <c r="W20" s="44"/>
    </row>
    <row r="21" spans="1:23" s="21" customFormat="1" ht="15.75" customHeight="1">
      <c r="B21" s="102" t="s">
        <v>709</v>
      </c>
      <c r="C21" s="584">
        <f>+C20/$I$20</f>
        <v>0.28120862933797414</v>
      </c>
      <c r="D21" s="584">
        <f>+D20/$J$20</f>
        <v>0.58726558901385117</v>
      </c>
      <c r="E21" s="584">
        <f>+E20/$I$20</f>
        <v>0.37962917990475792</v>
      </c>
      <c r="F21" s="584">
        <f>+F20/$J$20</f>
        <v>4.1506233564497487E-2</v>
      </c>
      <c r="G21" s="584">
        <f>+G20/$I$20</f>
        <v>0.31956819636958789</v>
      </c>
      <c r="H21" s="584">
        <f>+H20/$J$20</f>
        <v>0.37106413687328843</v>
      </c>
      <c r="I21" s="584">
        <f>+I20/$I$20</f>
        <v>1</v>
      </c>
      <c r="J21" s="584">
        <f>+J20/$J$20</f>
        <v>1</v>
      </c>
      <c r="K21" s="151"/>
      <c r="L21" s="22"/>
      <c r="M21" s="872"/>
      <c r="N21" s="987"/>
      <c r="O21" s="783"/>
      <c r="P21" s="783"/>
      <c r="Q21" s="783"/>
      <c r="R21" s="783"/>
      <c r="S21" s="46"/>
      <c r="T21" s="46"/>
      <c r="U21" s="193"/>
      <c r="V21" s="193"/>
      <c r="W21" s="44"/>
    </row>
    <row r="22" spans="1:23" s="21" customFormat="1" ht="57.75" customHeight="1">
      <c r="B22" s="1146" t="s">
        <v>707</v>
      </c>
      <c r="C22" s="1147"/>
      <c r="D22" s="1147"/>
      <c r="E22" s="1147"/>
      <c r="F22" s="1147"/>
      <c r="G22" s="1147"/>
      <c r="H22" s="1147"/>
      <c r="I22" s="1147"/>
      <c r="J22" s="1147"/>
      <c r="K22" s="1148"/>
      <c r="L22" s="22"/>
      <c r="M22" s="872"/>
      <c r="N22" s="986"/>
      <c r="O22" s="988"/>
      <c r="P22" s="988"/>
      <c r="Q22" s="988"/>
      <c r="R22" s="988"/>
      <c r="S22" s="205"/>
      <c r="T22" s="205"/>
      <c r="U22" s="193"/>
      <c r="V22" s="193"/>
      <c r="W22" s="44"/>
    </row>
    <row r="23" spans="1:23" s="21" customFormat="1" ht="15.75" customHeight="1">
      <c r="B23" s="1142"/>
      <c r="C23" s="1142"/>
      <c r="D23" s="1142"/>
      <c r="E23" s="1142"/>
      <c r="F23" s="1142"/>
      <c r="G23" s="1142"/>
      <c r="H23" s="1142"/>
      <c r="I23" s="1142"/>
      <c r="J23" s="1142"/>
      <c r="K23" s="1142"/>
      <c r="L23" s="22"/>
      <c r="M23" s="872"/>
      <c r="N23" s="986"/>
      <c r="O23" s="988"/>
      <c r="P23" s="988"/>
      <c r="Q23" s="988"/>
      <c r="R23" s="988"/>
      <c r="S23" s="205"/>
      <c r="T23" s="205"/>
      <c r="U23" s="193"/>
      <c r="V23" s="193"/>
      <c r="W23" s="44"/>
    </row>
    <row r="24" spans="1:23" s="21" customFormat="1" ht="15.75" customHeight="1">
      <c r="B24" s="2"/>
      <c r="C24" s="46"/>
      <c r="D24" s="46"/>
      <c r="E24" s="46"/>
      <c r="F24" s="46"/>
      <c r="G24" s="46"/>
      <c r="H24" s="46"/>
      <c r="I24" s="46"/>
      <c r="J24" s="46"/>
      <c r="K24" s="46"/>
      <c r="L24" s="22"/>
      <c r="M24" s="872"/>
      <c r="N24" s="986"/>
      <c r="O24" s="988"/>
      <c r="P24" s="988"/>
      <c r="Q24" s="988"/>
      <c r="R24" s="988"/>
      <c r="S24" s="205"/>
      <c r="T24" s="205"/>
      <c r="U24" s="193"/>
      <c r="V24" s="193"/>
      <c r="W24" s="44"/>
    </row>
    <row r="25" spans="1:23" ht="17.25" customHeight="1">
      <c r="B25" s="105"/>
      <c r="C25" s="106"/>
      <c r="D25" s="106"/>
      <c r="E25" s="106"/>
      <c r="F25" s="106"/>
      <c r="G25" s="106"/>
      <c r="H25" s="106"/>
      <c r="I25" s="106"/>
      <c r="J25" s="106"/>
      <c r="K25" s="106"/>
      <c r="L25" s="177"/>
      <c r="M25" s="889"/>
      <c r="N25" s="799"/>
      <c r="O25" s="988"/>
      <c r="P25" s="988"/>
      <c r="Q25" s="988"/>
      <c r="R25" s="988"/>
      <c r="S25" s="205"/>
      <c r="T25" s="205"/>
      <c r="U25" s="196"/>
      <c r="V25" s="196"/>
      <c r="W25" s="2"/>
    </row>
    <row r="26" spans="1:23" ht="15" customHeight="1">
      <c r="A26" s="16"/>
      <c r="B26" s="210"/>
      <c r="C26" s="210"/>
      <c r="D26" s="210"/>
      <c r="E26" s="210"/>
      <c r="F26" s="48"/>
      <c r="G26" s="48"/>
      <c r="H26" s="48"/>
      <c r="I26" s="48"/>
      <c r="J26" s="48"/>
      <c r="K26" s="48"/>
      <c r="L26" s="1"/>
      <c r="M26" s="890"/>
      <c r="N26" s="781"/>
      <c r="O26" s="988"/>
      <c r="P26" s="988"/>
      <c r="Q26" s="988"/>
      <c r="R26" s="988"/>
      <c r="S26" s="205"/>
      <c r="T26" s="205"/>
      <c r="U26" s="195"/>
      <c r="V26" s="196"/>
      <c r="W26" s="2"/>
    </row>
    <row r="27" spans="1:23" ht="15" customHeight="1">
      <c r="B27" s="16"/>
      <c r="C27" s="16"/>
      <c r="D27" s="16"/>
      <c r="E27" s="16"/>
      <c r="L27" s="1"/>
      <c r="M27" s="890"/>
      <c r="N27" s="781"/>
      <c r="O27" s="988"/>
      <c r="P27" s="988"/>
      <c r="Q27" s="988"/>
      <c r="R27" s="988"/>
      <c r="S27" s="205"/>
      <c r="T27" s="205"/>
      <c r="U27" s="196"/>
      <c r="V27" s="196"/>
      <c r="W27" s="2"/>
    </row>
    <row r="28" spans="1:23" ht="15" customHeight="1">
      <c r="L28" s="1"/>
      <c r="M28" s="890"/>
      <c r="N28" s="781"/>
      <c r="O28" s="988"/>
      <c r="P28" s="988"/>
      <c r="Q28" s="988"/>
      <c r="R28" s="988"/>
      <c r="S28" s="205"/>
      <c r="T28" s="205"/>
      <c r="U28" s="196"/>
      <c r="V28" s="196"/>
      <c r="W28" s="2"/>
    </row>
    <row r="29" spans="1:23" ht="15" customHeight="1">
      <c r="L29" s="1"/>
      <c r="M29" s="890"/>
      <c r="N29" s="781"/>
      <c r="O29" s="988"/>
      <c r="P29" s="988"/>
      <c r="Q29" s="988"/>
      <c r="R29" s="988"/>
      <c r="S29" s="205"/>
      <c r="T29" s="205"/>
      <c r="U29" s="195"/>
      <c r="V29" s="196"/>
      <c r="W29" s="2"/>
    </row>
    <row r="30" spans="1:23" ht="15" customHeight="1">
      <c r="L30" s="1"/>
      <c r="M30" s="890"/>
      <c r="N30" s="781"/>
      <c r="O30" s="988"/>
      <c r="P30" s="988"/>
      <c r="Q30" s="988"/>
      <c r="R30" s="988"/>
      <c r="S30" s="205"/>
      <c r="T30" s="205"/>
      <c r="U30" s="196"/>
      <c r="V30" s="196"/>
      <c r="W30" s="2"/>
    </row>
    <row r="31" spans="1:23" ht="15" customHeight="1">
      <c r="L31" s="1"/>
      <c r="M31" s="890"/>
      <c r="N31" s="781"/>
      <c r="O31" s="781"/>
      <c r="P31" s="781"/>
      <c r="Q31" s="799"/>
      <c r="R31" s="781"/>
      <c r="S31" s="196"/>
      <c r="T31" s="196"/>
      <c r="U31" s="196"/>
      <c r="V31" s="196"/>
      <c r="W31" s="2"/>
    </row>
    <row r="32" spans="1:23" ht="15" customHeight="1">
      <c r="L32" s="1"/>
      <c r="M32" s="890"/>
      <c r="N32" s="781"/>
      <c r="O32" s="781"/>
      <c r="P32" s="781"/>
      <c r="Q32" s="799"/>
      <c r="R32" s="781"/>
      <c r="S32" s="196"/>
      <c r="T32" s="196"/>
      <c r="U32" s="196"/>
      <c r="V32" s="196"/>
      <c r="W32" s="2"/>
    </row>
    <row r="33" spans="12:23" ht="15" customHeight="1">
      <c r="L33" s="1"/>
      <c r="M33" s="890"/>
      <c r="N33" s="781"/>
      <c r="O33" s="781"/>
      <c r="P33" s="781"/>
      <c r="Q33" s="799"/>
      <c r="R33" s="781"/>
      <c r="S33" s="196"/>
      <c r="T33" s="196"/>
      <c r="U33" s="196"/>
      <c r="V33" s="196"/>
      <c r="W33" s="2"/>
    </row>
    <row r="34" spans="12:23" ht="15" customHeight="1">
      <c r="L34" s="1"/>
      <c r="M34" s="890"/>
      <c r="N34" s="781"/>
      <c r="O34" s="781"/>
      <c r="P34" s="781"/>
      <c r="Q34" s="799"/>
      <c r="R34" s="781"/>
      <c r="S34" s="196"/>
      <c r="T34" s="196"/>
      <c r="U34" s="196"/>
      <c r="V34" s="196"/>
      <c r="W34" s="2"/>
    </row>
    <row r="35" spans="12:23" ht="15" customHeight="1">
      <c r="L35" s="1"/>
      <c r="M35" s="890"/>
      <c r="N35" s="781"/>
      <c r="O35" s="781"/>
      <c r="P35" s="781"/>
      <c r="Q35" s="799"/>
      <c r="R35" s="781"/>
      <c r="S35" s="196"/>
      <c r="T35" s="196"/>
      <c r="U35" s="196"/>
      <c r="V35" s="196"/>
      <c r="W35" s="2"/>
    </row>
    <row r="36" spans="12:23" ht="15" customHeight="1">
      <c r="L36" s="1"/>
      <c r="M36" s="890"/>
      <c r="N36" s="781"/>
      <c r="O36" s="781"/>
      <c r="P36" s="781"/>
      <c r="Q36" s="799"/>
      <c r="R36" s="781"/>
      <c r="S36" s="196"/>
      <c r="T36" s="196"/>
      <c r="U36" s="196"/>
      <c r="V36" s="196"/>
      <c r="W36" s="2"/>
    </row>
    <row r="37" spans="12:23" ht="15" customHeight="1">
      <c r="L37" s="1"/>
      <c r="M37" s="890"/>
      <c r="N37" s="781"/>
      <c r="O37" s="781"/>
      <c r="P37" s="781"/>
      <c r="Q37" s="799"/>
      <c r="R37" s="781"/>
      <c r="S37" s="196"/>
      <c r="T37" s="196"/>
      <c r="U37" s="196"/>
      <c r="V37" s="206"/>
      <c r="W37" s="2"/>
    </row>
    <row r="38" spans="12:23" ht="15" customHeight="1">
      <c r="L38" s="1"/>
      <c r="M38" s="890"/>
      <c r="N38" s="781"/>
      <c r="O38" s="781"/>
      <c r="P38" s="781"/>
      <c r="Q38" s="799"/>
      <c r="R38" s="781"/>
      <c r="S38" s="196"/>
      <c r="T38" s="196"/>
      <c r="U38" s="196"/>
      <c r="V38" s="196"/>
      <c r="W38" s="2"/>
    </row>
    <row r="39" spans="12:23" ht="15" customHeight="1">
      <c r="L39" s="1"/>
      <c r="M39" s="873"/>
      <c r="N39" s="759"/>
      <c r="O39" s="759"/>
      <c r="P39" s="759"/>
    </row>
    <row r="40" spans="12:23" ht="15" customHeight="1">
      <c r="L40" s="1"/>
      <c r="M40" s="873"/>
      <c r="N40" s="759"/>
      <c r="O40" s="759"/>
      <c r="P40" s="759"/>
    </row>
    <row r="50" spans="12:13">
      <c r="L50" s="1"/>
      <c r="M50" s="873"/>
    </row>
    <row r="51" spans="12:13">
      <c r="L51" s="1"/>
      <c r="M51" s="873"/>
    </row>
  </sheetData>
  <customSheetViews>
    <customSheetView guid="{5CDC6F58-B038-4A0E-A13D-C643B013E119}" hiddenColumns="1" topLeftCell="A31">
      <selection activeCell="A43" sqref="A43:J43"/>
      <pageMargins left="0.59055118110236227" right="0.59055118110236227" top="0.74803149606299213"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10">
    <mergeCell ref="B23:K23"/>
    <mergeCell ref="B1:K1"/>
    <mergeCell ref="C6:D6"/>
    <mergeCell ref="E6:F6"/>
    <mergeCell ref="G6:H6"/>
    <mergeCell ref="B3:K3"/>
    <mergeCell ref="B5:K5"/>
    <mergeCell ref="I6:K6"/>
    <mergeCell ref="B4:K4"/>
    <mergeCell ref="B22:K22"/>
  </mergeCells>
  <printOptions horizontalCentered="1"/>
  <pageMargins left="0.59055118110236227" right="0.59055118110236227" top="0.74803149606299213" bottom="0.78740157480314965" header="0.51181102362204722" footer="0.59055118110236227"/>
  <pageSetup paperSize="126" scale="98" firstPageNumber="0" orientation="portrait" r:id="rId2"/>
  <headerFooter alignWithMargins="0">
    <oddFooter>&amp;C&amp;10&amp;A</oddFooter>
  </headerFooter>
  <ignoredErrors>
    <ignoredError sqref="C20:J20 C21" formulaRange="1"/>
    <ignoredError sqref="D21:I21" formula="1" formulaRange="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79998168889431442"/>
    <pageSetUpPr fitToPage="1"/>
  </sheetPr>
  <dimension ref="B1:X52"/>
  <sheetViews>
    <sheetView zoomScaleNormal="100" workbookViewId="0">
      <selection activeCell="B22" sqref="B22:K23"/>
    </sheetView>
  </sheetViews>
  <sheetFormatPr baseColWidth="10" defaultColWidth="10.90625" defaultRowHeight="12"/>
  <cols>
    <col min="1" max="1" width="2.26953125" style="1" customWidth="1"/>
    <col min="2" max="2" width="9.81640625" style="1" customWidth="1"/>
    <col min="3" max="8" width="5.54296875" style="1" customWidth="1"/>
    <col min="9" max="9" width="6.7265625" style="1" customWidth="1"/>
    <col min="10" max="10" width="6.08984375" style="1" bestFit="1" customWidth="1"/>
    <col min="11" max="11" width="5.54296875" style="1" customWidth="1"/>
    <col min="12" max="12" width="1.453125" style="16" customWidth="1"/>
    <col min="13" max="13" width="7.6328125" style="126" customWidth="1"/>
    <col min="14" max="14" width="8.36328125" style="126" bestFit="1" customWidth="1"/>
    <col min="15" max="15" width="7.1796875" style="126" bestFit="1" customWidth="1"/>
    <col min="16" max="16" width="5.26953125" style="126" customWidth="1"/>
    <col min="17" max="17" width="10.90625" style="144"/>
    <col min="18" max="23" width="10.90625" style="1"/>
    <col min="24" max="24" width="4.7265625" style="127" customWidth="1"/>
    <col min="25" max="16384" width="10.90625" style="1"/>
  </cols>
  <sheetData>
    <row r="1" spans="2:24" s="23" customFormat="1" ht="12.75">
      <c r="B1" s="1085" t="s">
        <v>76</v>
      </c>
      <c r="C1" s="1085"/>
      <c r="D1" s="1085"/>
      <c r="E1" s="1085"/>
      <c r="F1" s="1085"/>
      <c r="G1" s="1085"/>
      <c r="H1" s="1085"/>
      <c r="I1" s="1085"/>
      <c r="J1" s="1085"/>
      <c r="K1" s="1085"/>
      <c r="L1" s="26"/>
      <c r="M1" s="608" t="str">
        <f>C6</f>
        <v>Suave</v>
      </c>
      <c r="N1" s="608" t="str">
        <f>E6</f>
        <v>Intermedio</v>
      </c>
      <c r="O1" s="608" t="str">
        <f>G6</f>
        <v>Fuerte</v>
      </c>
      <c r="P1" s="609" t="s">
        <v>59</v>
      </c>
      <c r="Q1" s="541"/>
      <c r="X1" s="123"/>
    </row>
    <row r="2" spans="2:24" s="23" customFormat="1" ht="12.75">
      <c r="B2" s="25"/>
      <c r="C2" s="25"/>
      <c r="D2" s="25"/>
      <c r="E2" s="25"/>
      <c r="F2" s="25"/>
      <c r="G2" s="25"/>
      <c r="H2" s="25"/>
      <c r="L2" s="26"/>
      <c r="M2" s="610">
        <f>D21</f>
        <v>0.36839027593497237</v>
      </c>
      <c r="N2" s="610">
        <f>F21</f>
        <v>0.42801838433971756</v>
      </c>
      <c r="O2" s="610">
        <f>H21</f>
        <v>0.18415884399616086</v>
      </c>
      <c r="P2" s="611">
        <f>1-M2-N2-O2</f>
        <v>1.9432495729149152E-2</v>
      </c>
      <c r="Q2" s="541"/>
      <c r="X2" s="123"/>
    </row>
    <row r="3" spans="2:24" s="23" customFormat="1" ht="12.75">
      <c r="B3" s="1085" t="s">
        <v>435</v>
      </c>
      <c r="C3" s="1085"/>
      <c r="D3" s="1085"/>
      <c r="E3" s="1085"/>
      <c r="F3" s="1085"/>
      <c r="G3" s="1085"/>
      <c r="H3" s="1085"/>
      <c r="I3" s="1085"/>
      <c r="J3" s="1085"/>
      <c r="K3" s="1085"/>
      <c r="L3" s="26"/>
      <c r="M3" s="609"/>
      <c r="N3" s="609"/>
      <c r="O3" s="609"/>
      <c r="P3" s="609"/>
      <c r="Q3" s="541"/>
      <c r="X3" s="123"/>
    </row>
    <row r="4" spans="2:24" s="23" customFormat="1" ht="12.75">
      <c r="B4" s="1141" t="s">
        <v>687</v>
      </c>
      <c r="C4" s="1141"/>
      <c r="D4" s="1141"/>
      <c r="E4" s="1141"/>
      <c r="F4" s="1141"/>
      <c r="G4" s="1141"/>
      <c r="H4" s="1141"/>
      <c r="I4" s="1141"/>
      <c r="J4" s="1141"/>
      <c r="K4" s="1141"/>
      <c r="L4" s="26"/>
      <c r="M4" s="124"/>
      <c r="N4" s="124"/>
      <c r="O4" s="124"/>
      <c r="P4" s="124"/>
      <c r="Q4" s="541"/>
      <c r="X4" s="123"/>
    </row>
    <row r="5" spans="2:24" s="23" customFormat="1" ht="12.75">
      <c r="B5" s="1157" t="s">
        <v>167</v>
      </c>
      <c r="C5" s="1157"/>
      <c r="D5" s="1157"/>
      <c r="E5" s="1157"/>
      <c r="F5" s="1157"/>
      <c r="G5" s="1157"/>
      <c r="H5" s="1157"/>
      <c r="I5" s="1157"/>
      <c r="J5" s="1157"/>
      <c r="K5" s="1157"/>
      <c r="L5" s="26"/>
      <c r="M5" s="115"/>
      <c r="N5" s="124"/>
      <c r="O5" s="124"/>
      <c r="P5" s="124"/>
      <c r="Q5" s="541"/>
      <c r="X5" s="123"/>
    </row>
    <row r="6" spans="2:24" s="35" customFormat="1" ht="24" customHeight="1">
      <c r="B6" s="1159" t="s">
        <v>96</v>
      </c>
      <c r="C6" s="1158" t="s">
        <v>92</v>
      </c>
      <c r="D6" s="1158"/>
      <c r="E6" s="1158" t="s">
        <v>93</v>
      </c>
      <c r="F6" s="1158"/>
      <c r="G6" s="1158" t="s">
        <v>94</v>
      </c>
      <c r="H6" s="1158"/>
      <c r="I6" s="1092" t="s">
        <v>64</v>
      </c>
      <c r="J6" s="1092"/>
      <c r="K6" s="1092"/>
      <c r="L6" s="36"/>
      <c r="M6" s="125"/>
      <c r="N6" s="125"/>
      <c r="O6" s="125"/>
      <c r="P6" s="125"/>
      <c r="Q6" s="131"/>
      <c r="X6" s="133"/>
    </row>
    <row r="7" spans="2:24" s="35" customFormat="1" ht="18">
      <c r="B7" s="1159"/>
      <c r="C7" s="769">
        <v>2020</v>
      </c>
      <c r="D7" s="703">
        <v>2021</v>
      </c>
      <c r="E7" s="769">
        <v>2020</v>
      </c>
      <c r="F7" s="769">
        <v>2021</v>
      </c>
      <c r="G7" s="769">
        <v>2020</v>
      </c>
      <c r="H7" s="769">
        <v>2021</v>
      </c>
      <c r="I7" s="703">
        <v>2020</v>
      </c>
      <c r="J7" s="777">
        <v>2021</v>
      </c>
      <c r="K7" s="413" t="s">
        <v>8</v>
      </c>
      <c r="L7" s="36"/>
      <c r="M7" s="115"/>
      <c r="N7" s="211"/>
      <c r="O7" s="189"/>
      <c r="P7" s="125"/>
      <c r="Q7" s="131"/>
      <c r="R7" s="146"/>
      <c r="S7" s="146"/>
      <c r="X7" s="133"/>
    </row>
    <row r="8" spans="2:24" s="35" customFormat="1" ht="15.75" customHeight="1">
      <c r="B8" s="39" t="s">
        <v>47</v>
      </c>
      <c r="C8" s="583">
        <v>29721.919999999998</v>
      </c>
      <c r="D8" s="583">
        <v>23355.56</v>
      </c>
      <c r="E8" s="583">
        <v>36987.438999999998</v>
      </c>
      <c r="F8" s="583">
        <v>27135.919999999998</v>
      </c>
      <c r="G8" s="583">
        <v>29357.360000000001</v>
      </c>
      <c r="H8" s="583">
        <v>11675.478999999999</v>
      </c>
      <c r="I8" s="583">
        <v>96514.718999999997</v>
      </c>
      <c r="J8" s="583">
        <v>63398.959000000003</v>
      </c>
      <c r="K8" s="583">
        <f t="shared" ref="K8:K20" si="0">J8/I8*100-100</f>
        <v>-34.311616241663614</v>
      </c>
      <c r="L8" s="36"/>
      <c r="M8" s="940"/>
      <c r="N8" s="786"/>
      <c r="O8" s="786"/>
      <c r="P8" s="125"/>
      <c r="Q8" s="131"/>
      <c r="R8" s="146"/>
      <c r="S8" s="146"/>
      <c r="T8" s="191"/>
      <c r="U8" s="191"/>
      <c r="V8" s="191"/>
      <c r="W8" s="191"/>
      <c r="X8" s="133"/>
    </row>
    <row r="9" spans="2:24" s="35" customFormat="1" ht="15.75" customHeight="1">
      <c r="B9" s="39" t="s">
        <v>48</v>
      </c>
      <c r="C9" s="583">
        <v>10850.28</v>
      </c>
      <c r="D9" s="583"/>
      <c r="E9" s="583">
        <v>51258.46</v>
      </c>
      <c r="F9" s="583"/>
      <c r="G9" s="583">
        <v>7430.4</v>
      </c>
      <c r="H9" s="583"/>
      <c r="I9" s="583">
        <v>69539.14</v>
      </c>
      <c r="J9" s="583"/>
      <c r="K9" s="583"/>
      <c r="L9" s="36"/>
      <c r="M9" s="940"/>
      <c r="N9" s="536"/>
      <c r="O9" s="189"/>
      <c r="P9" s="125"/>
      <c r="Q9" s="131"/>
      <c r="R9" s="146"/>
      <c r="S9" s="146"/>
      <c r="T9" s="191"/>
      <c r="U9" s="191"/>
      <c r="V9" s="191"/>
      <c r="W9" s="191"/>
      <c r="X9" s="133"/>
    </row>
    <row r="10" spans="2:24" s="35" customFormat="1" ht="15.75" customHeight="1">
      <c r="B10" s="39" t="s">
        <v>49</v>
      </c>
      <c r="C10" s="583">
        <v>30163.23</v>
      </c>
      <c r="D10" s="583"/>
      <c r="E10" s="583">
        <v>57561.468000000001</v>
      </c>
      <c r="F10" s="583"/>
      <c r="G10" s="583">
        <v>31583.19</v>
      </c>
      <c r="H10" s="583"/>
      <c r="I10" s="583">
        <v>119307.88800000001</v>
      </c>
      <c r="J10" s="583"/>
      <c r="K10" s="583"/>
      <c r="L10" s="36"/>
      <c r="M10" s="940"/>
      <c r="N10" s="916"/>
      <c r="O10" s="189"/>
      <c r="P10" s="125"/>
      <c r="Q10" s="131"/>
      <c r="R10" s="146"/>
      <c r="S10" s="146"/>
      <c r="T10" s="191"/>
      <c r="U10" s="191"/>
      <c r="V10" s="191"/>
      <c r="W10" s="191"/>
      <c r="X10" s="133"/>
    </row>
    <row r="11" spans="2:24" s="35" customFormat="1" ht="15.75" customHeight="1">
      <c r="B11" s="39" t="s">
        <v>57</v>
      </c>
      <c r="C11" s="583">
        <v>24235.599999999999</v>
      </c>
      <c r="D11" s="583"/>
      <c r="E11" s="583">
        <v>34384.76</v>
      </c>
      <c r="F11" s="583"/>
      <c r="G11" s="583">
        <v>65602.820000000007</v>
      </c>
      <c r="H11" s="583"/>
      <c r="I11" s="583">
        <v>124223.18</v>
      </c>
      <c r="J11" s="583"/>
      <c r="K11" s="583"/>
      <c r="L11" s="36"/>
      <c r="M11" s="940"/>
      <c r="N11" s="536"/>
      <c r="O11" s="189"/>
      <c r="P11" s="125"/>
      <c r="Q11" s="131"/>
      <c r="R11" s="146"/>
      <c r="S11" s="146"/>
      <c r="T11" s="191"/>
      <c r="U11" s="191"/>
      <c r="V11" s="191"/>
      <c r="W11" s="191"/>
      <c r="X11" s="133"/>
    </row>
    <row r="12" spans="2:24" s="35" customFormat="1" ht="15.75" customHeight="1">
      <c r="B12" s="39" t="s">
        <v>58</v>
      </c>
      <c r="C12" s="583">
        <v>7136.96</v>
      </c>
      <c r="D12" s="583"/>
      <c r="E12" s="583">
        <v>23431.41</v>
      </c>
      <c r="F12" s="583"/>
      <c r="G12" s="583">
        <v>31617.23</v>
      </c>
      <c r="H12" s="583"/>
      <c r="I12" s="583">
        <v>62552.36</v>
      </c>
      <c r="J12" s="583"/>
      <c r="K12" s="583"/>
      <c r="L12" s="36"/>
      <c r="M12" s="940"/>
      <c r="N12" s="516"/>
      <c r="O12" s="189"/>
      <c r="P12" s="125"/>
      <c r="Q12" s="131"/>
      <c r="R12" s="146"/>
      <c r="S12" s="146"/>
      <c r="T12" s="191"/>
      <c r="U12" s="191"/>
      <c r="V12" s="191"/>
      <c r="W12" s="191"/>
      <c r="X12" s="133"/>
    </row>
    <row r="13" spans="2:24" s="35" customFormat="1" ht="15.75" customHeight="1">
      <c r="B13" s="39" t="s">
        <v>50</v>
      </c>
      <c r="C13" s="583">
        <v>7570.39</v>
      </c>
      <c r="D13" s="583"/>
      <c r="E13" s="583">
        <v>4783.232</v>
      </c>
      <c r="F13" s="583"/>
      <c r="G13" s="583">
        <v>1149.24</v>
      </c>
      <c r="H13" s="583"/>
      <c r="I13" s="583">
        <v>13641.522000000001</v>
      </c>
      <c r="J13" s="583"/>
      <c r="K13" s="583"/>
      <c r="L13" s="36"/>
      <c r="M13" s="940"/>
      <c r="N13" s="536"/>
      <c r="O13" s="189"/>
      <c r="P13" s="125"/>
      <c r="Q13" s="131"/>
      <c r="R13" s="146"/>
      <c r="S13" s="146"/>
      <c r="T13" s="191"/>
      <c r="U13" s="191"/>
      <c r="V13" s="191"/>
      <c r="W13" s="191"/>
      <c r="X13" s="133"/>
    </row>
    <row r="14" spans="2:24" s="35" customFormat="1" ht="15.75" customHeight="1">
      <c r="B14" s="39" t="s">
        <v>51</v>
      </c>
      <c r="C14" s="583">
        <v>43463.19</v>
      </c>
      <c r="D14" s="583"/>
      <c r="E14" s="583">
        <v>72682.009999999995</v>
      </c>
      <c r="F14" s="583"/>
      <c r="G14" s="583">
        <v>6595.02</v>
      </c>
      <c r="H14" s="583"/>
      <c r="I14" s="583">
        <v>123117.16</v>
      </c>
      <c r="J14" s="583"/>
      <c r="K14" s="583"/>
      <c r="L14" s="36"/>
      <c r="M14" s="940"/>
      <c r="N14" s="536"/>
      <c r="O14" s="189"/>
      <c r="P14" s="125"/>
      <c r="Q14" s="189"/>
      <c r="R14" s="146"/>
      <c r="S14" s="146"/>
      <c r="T14" s="191"/>
      <c r="U14" s="191"/>
      <c r="V14" s="191"/>
      <c r="W14" s="191"/>
      <c r="X14" s="133"/>
    </row>
    <row r="15" spans="2:24" s="35" customFormat="1" ht="15.75" customHeight="1">
      <c r="B15" s="64" t="s">
        <v>52</v>
      </c>
      <c r="C15" s="583">
        <v>33211.21</v>
      </c>
      <c r="D15" s="583"/>
      <c r="E15" s="583">
        <v>7582.82377</v>
      </c>
      <c r="F15" s="583"/>
      <c r="G15" s="583">
        <v>42739.1</v>
      </c>
      <c r="H15" s="583"/>
      <c r="I15" s="583">
        <v>92572.023770000014</v>
      </c>
      <c r="J15" s="583"/>
      <c r="K15" s="583"/>
      <c r="L15" s="36"/>
      <c r="M15" s="940"/>
      <c r="N15" s="211"/>
      <c r="O15" s="189"/>
      <c r="P15" s="125"/>
      <c r="Q15" s="131"/>
      <c r="R15" s="146"/>
      <c r="S15" s="146"/>
      <c r="T15" s="191"/>
      <c r="U15" s="191"/>
      <c r="V15" s="191"/>
      <c r="W15" s="191"/>
      <c r="X15" s="133"/>
    </row>
    <row r="16" spans="2:24" s="35" customFormat="1" ht="15.75" customHeight="1">
      <c r="B16" s="39" t="s">
        <v>53</v>
      </c>
      <c r="C16" s="583">
        <v>62332.69</v>
      </c>
      <c r="D16" s="583"/>
      <c r="E16" s="583">
        <v>11885.49</v>
      </c>
      <c r="F16" s="583"/>
      <c r="G16" s="583">
        <v>24311.17</v>
      </c>
      <c r="H16" s="583"/>
      <c r="I16" s="583">
        <v>98529.35</v>
      </c>
      <c r="J16" s="583"/>
      <c r="K16" s="583"/>
      <c r="L16" s="36"/>
      <c r="M16" s="940"/>
      <c r="N16" s="211"/>
      <c r="O16" s="189"/>
      <c r="P16" s="125"/>
      <c r="Q16" s="131"/>
      <c r="R16" s="146"/>
      <c r="S16" s="146"/>
      <c r="T16" s="191"/>
      <c r="U16" s="191"/>
      <c r="V16" s="191"/>
      <c r="W16" s="191"/>
      <c r="X16" s="133"/>
    </row>
    <row r="17" spans="2:24" s="35" customFormat="1" ht="15.75" customHeight="1">
      <c r="B17" s="39" t="s">
        <v>54</v>
      </c>
      <c r="C17" s="583">
        <v>65862.36</v>
      </c>
      <c r="D17" s="583"/>
      <c r="E17" s="583">
        <v>32412.535</v>
      </c>
      <c r="F17" s="583"/>
      <c r="G17" s="583">
        <v>57241.61</v>
      </c>
      <c r="H17" s="583"/>
      <c r="I17" s="583">
        <v>155516.505</v>
      </c>
      <c r="J17" s="583"/>
      <c r="K17" s="583"/>
      <c r="L17" s="36"/>
      <c r="M17" s="940"/>
      <c r="N17" s="582"/>
      <c r="O17" s="923"/>
      <c r="P17" s="544"/>
      <c r="Q17" s="542"/>
      <c r="R17" s="146"/>
      <c r="S17" s="146"/>
      <c r="T17" s="191"/>
      <c r="U17" s="191"/>
      <c r="V17" s="191"/>
      <c r="W17" s="191"/>
      <c r="X17" s="133"/>
    </row>
    <row r="18" spans="2:24" s="35" customFormat="1" ht="15.75" customHeight="1">
      <c r="B18" s="39" t="s">
        <v>55</v>
      </c>
      <c r="C18" s="583">
        <v>25961.177</v>
      </c>
      <c r="D18" s="583"/>
      <c r="E18" s="583">
        <v>39534.667000000001</v>
      </c>
      <c r="F18" s="583"/>
      <c r="G18" s="583">
        <v>20228.809000000001</v>
      </c>
      <c r="H18" s="583"/>
      <c r="I18" s="583">
        <v>85724.653000000006</v>
      </c>
      <c r="J18" s="583"/>
      <c r="K18" s="583"/>
      <c r="L18" s="36"/>
      <c r="M18" s="941"/>
      <c r="N18" s="543"/>
      <c r="O18" s="543"/>
      <c r="P18" s="544"/>
      <c r="Q18" s="542"/>
      <c r="T18" s="191"/>
      <c r="U18" s="191"/>
      <c r="V18" s="191"/>
      <c r="W18" s="191"/>
      <c r="X18" s="133"/>
    </row>
    <row r="19" spans="2:24" s="35" customFormat="1" ht="15.75" customHeight="1">
      <c r="B19" s="39" t="s">
        <v>160</v>
      </c>
      <c r="C19" s="583">
        <v>15535.3</v>
      </c>
      <c r="D19" s="583"/>
      <c r="E19" s="583">
        <v>56206.687299999998</v>
      </c>
      <c r="F19" s="583"/>
      <c r="G19" s="583">
        <v>23658.281999999999</v>
      </c>
      <c r="H19" s="583"/>
      <c r="I19" s="583">
        <v>95680.2693</v>
      </c>
      <c r="J19" s="583"/>
      <c r="K19" s="583"/>
      <c r="L19" s="36"/>
      <c r="M19" s="941"/>
      <c r="N19" s="543"/>
      <c r="O19" s="543"/>
      <c r="P19" s="544"/>
      <c r="Q19" s="542"/>
      <c r="T19" s="191"/>
      <c r="U19" s="191"/>
      <c r="V19" s="191"/>
      <c r="W19" s="191"/>
      <c r="X19" s="133"/>
    </row>
    <row r="20" spans="2:24" s="132" customFormat="1" ht="16.5" customHeight="1">
      <c r="B20" s="704" t="s">
        <v>64</v>
      </c>
      <c r="C20" s="583">
        <f t="shared" ref="C20:I20" si="1">SUM(C8:C19)</f>
        <v>356044.30700000003</v>
      </c>
      <c r="D20" s="583">
        <f t="shared" si="1"/>
        <v>23355.56</v>
      </c>
      <c r="E20" s="583">
        <f t="shared" si="1"/>
        <v>428710.98206999997</v>
      </c>
      <c r="F20" s="583">
        <f t="shared" si="1"/>
        <v>27135.919999999998</v>
      </c>
      <c r="G20" s="583">
        <f t="shared" si="1"/>
        <v>341514.23100000003</v>
      </c>
      <c r="H20" s="583">
        <f t="shared" si="1"/>
        <v>11675.478999999999</v>
      </c>
      <c r="I20" s="583">
        <f t="shared" si="1"/>
        <v>1136918.7700699999</v>
      </c>
      <c r="J20" s="583">
        <f>SUM(J8:J19)</f>
        <v>63398.959000000003</v>
      </c>
      <c r="K20" s="583">
        <f t="shared" si="0"/>
        <v>-94.423615770184128</v>
      </c>
      <c r="L20" s="131"/>
      <c r="M20" s="941"/>
      <c r="N20" s="922"/>
      <c r="O20" s="189"/>
      <c r="P20" s="125"/>
      <c r="Q20" s="131"/>
      <c r="X20" s="133"/>
    </row>
    <row r="21" spans="2:24" s="35" customFormat="1" ht="16.5" customHeight="1">
      <c r="B21" s="90" t="s">
        <v>424</v>
      </c>
      <c r="C21" s="708">
        <f>C20/I20</f>
        <v>0.31316600303650405</v>
      </c>
      <c r="D21" s="708">
        <f>D20/J20</f>
        <v>0.36839027593497237</v>
      </c>
      <c r="E21" s="708">
        <f>E20/I20</f>
        <v>0.37708145327181497</v>
      </c>
      <c r="F21" s="708">
        <f>F20/J20</f>
        <v>0.42801838433971756</v>
      </c>
      <c r="G21" s="708">
        <f>G20/I20</f>
        <v>0.30038577952141038</v>
      </c>
      <c r="H21" s="708">
        <f>H20/J20</f>
        <v>0.18415884399616086</v>
      </c>
      <c r="I21" s="708">
        <v>1</v>
      </c>
      <c r="J21" s="708">
        <v>1</v>
      </c>
      <c r="K21" s="709"/>
      <c r="L21" s="36"/>
      <c r="M21" s="189"/>
      <c r="N21" s="189"/>
      <c r="O21" s="189"/>
      <c r="P21" s="125"/>
      <c r="Q21" s="131"/>
      <c r="X21" s="133"/>
    </row>
    <row r="22" spans="2:24" s="35" customFormat="1" ht="15.75" customHeight="1">
      <c r="B22" s="1149" t="s">
        <v>708</v>
      </c>
      <c r="C22" s="1150"/>
      <c r="D22" s="1150"/>
      <c r="E22" s="1150"/>
      <c r="F22" s="1150"/>
      <c r="G22" s="1150"/>
      <c r="H22" s="1150"/>
      <c r="I22" s="1150"/>
      <c r="J22" s="1150"/>
      <c r="K22" s="1151"/>
      <c r="L22" s="36"/>
      <c r="M22" s="189"/>
      <c r="N22" s="189"/>
      <c r="P22" s="125"/>
      <c r="Q22" s="131"/>
      <c r="X22" s="133"/>
    </row>
    <row r="23" spans="2:24" s="35" customFormat="1" ht="48" customHeight="1">
      <c r="B23" s="1152"/>
      <c r="C23" s="1153"/>
      <c r="D23" s="1153"/>
      <c r="E23" s="1153"/>
      <c r="F23" s="1153"/>
      <c r="G23" s="1153"/>
      <c r="H23" s="1153"/>
      <c r="I23" s="1153"/>
      <c r="J23" s="1153"/>
      <c r="K23" s="1154"/>
      <c r="L23" s="36"/>
      <c r="M23" s="189"/>
      <c r="N23" s="189"/>
      <c r="O23" s="189"/>
      <c r="P23" s="125"/>
      <c r="Q23" s="131"/>
      <c r="X23" s="133"/>
    </row>
    <row r="24" spans="2:24" ht="17.25" customHeight="1">
      <c r="B24" s="1155"/>
      <c r="C24" s="1156"/>
      <c r="D24" s="1156"/>
      <c r="E24" s="1156"/>
      <c r="F24" s="1156"/>
      <c r="G24" s="1156"/>
      <c r="H24" s="1156"/>
      <c r="I24" s="1156"/>
      <c r="J24" s="1156"/>
      <c r="K24" s="1156"/>
    </row>
    <row r="25" spans="2:24" ht="15" customHeight="1">
      <c r="L25" s="1"/>
      <c r="M25" s="127"/>
      <c r="N25" s="127"/>
      <c r="O25" s="127"/>
    </row>
    <row r="26" spans="2:24" ht="15" customHeight="1">
      <c r="L26" s="1"/>
      <c r="M26" s="127"/>
      <c r="N26" s="127"/>
      <c r="O26" s="127"/>
    </row>
    <row r="27" spans="2:24" ht="15" customHeight="1">
      <c r="B27" s="16"/>
      <c r="C27" s="16"/>
      <c r="D27" s="16"/>
      <c r="E27" s="16"/>
      <c r="F27" s="16"/>
      <c r="L27" s="1"/>
      <c r="M27" s="127"/>
      <c r="N27" s="127"/>
      <c r="O27" s="127"/>
      <c r="T27" s="16"/>
      <c r="U27" s="16"/>
      <c r="V27" s="16"/>
      <c r="W27" s="16"/>
    </row>
    <row r="28" spans="2:24" ht="15" customHeight="1">
      <c r="C28" s="16"/>
      <c r="D28" s="16"/>
      <c r="E28" s="16"/>
      <c r="F28" s="16"/>
      <c r="L28" s="1"/>
      <c r="M28" s="545"/>
      <c r="N28" s="127"/>
      <c r="O28" s="127"/>
    </row>
    <row r="29" spans="2:24" ht="15" customHeight="1">
      <c r="L29" s="1"/>
      <c r="M29" s="127"/>
      <c r="N29" s="127"/>
      <c r="O29" s="127"/>
    </row>
    <row r="30" spans="2:24" ht="15" customHeight="1">
      <c r="L30" s="1"/>
      <c r="M30" s="127"/>
      <c r="N30" s="127"/>
      <c r="O30" s="127"/>
    </row>
    <row r="31" spans="2:24" ht="15" customHeight="1">
      <c r="L31" s="1"/>
      <c r="M31" s="127"/>
      <c r="N31" s="127"/>
      <c r="O31" s="127"/>
    </row>
    <row r="32" spans="2:24" ht="15" customHeight="1">
      <c r="L32" s="1"/>
      <c r="M32" s="127"/>
      <c r="N32" s="127"/>
      <c r="O32" s="127"/>
    </row>
    <row r="34" spans="12:24" ht="15" customHeight="1">
      <c r="L34" s="1"/>
      <c r="M34" s="127"/>
      <c r="N34" s="127"/>
      <c r="O34" s="127"/>
    </row>
    <row r="35" spans="12:24" ht="15" customHeight="1">
      <c r="L35" s="1"/>
      <c r="M35" s="127"/>
      <c r="N35" s="127"/>
      <c r="O35" s="127"/>
      <c r="X35" s="136"/>
    </row>
    <row r="36" spans="12:24" ht="15" customHeight="1">
      <c r="L36" s="1"/>
      <c r="M36" s="127"/>
      <c r="N36" s="127"/>
      <c r="O36" s="127"/>
    </row>
    <row r="37" spans="12:24" ht="15" customHeight="1">
      <c r="L37" s="1"/>
      <c r="M37" s="127"/>
      <c r="N37" s="127"/>
      <c r="O37" s="127"/>
    </row>
    <row r="38" spans="12:24" ht="15" customHeight="1">
      <c r="L38" s="1"/>
      <c r="M38" s="127"/>
      <c r="N38" s="127"/>
      <c r="O38" s="127"/>
    </row>
    <row r="51" spans="12:14">
      <c r="L51" s="1"/>
      <c r="M51" s="113"/>
      <c r="N51" s="113"/>
    </row>
    <row r="52" spans="12:14">
      <c r="L52" s="1"/>
      <c r="M52" s="113"/>
      <c r="N52" s="113"/>
    </row>
  </sheetData>
  <mergeCells count="11">
    <mergeCell ref="B22:K23"/>
    <mergeCell ref="B24:K24"/>
    <mergeCell ref="B1:K1"/>
    <mergeCell ref="B3:K3"/>
    <mergeCell ref="B5:K5"/>
    <mergeCell ref="C6:D6"/>
    <mergeCell ref="E6:F6"/>
    <mergeCell ref="G6:H6"/>
    <mergeCell ref="I6:K6"/>
    <mergeCell ref="B6:B7"/>
    <mergeCell ref="B4:K4"/>
  </mergeCells>
  <printOptions horizontalCentered="1"/>
  <pageMargins left="0.59055118110236227" right="0.59055118110236227" top="0.74803149606299213" bottom="0.78740157480314965" header="0.51181102362204722" footer="0.59055118110236227"/>
  <pageSetup paperSize="126" firstPageNumber="0" orientation="portrait" r:id="rId1"/>
  <headerFooter alignWithMargins="0">
    <oddFooter>&amp;C&amp;10&amp;A</oddFooter>
  </headerFooter>
  <ignoredErrors>
    <ignoredError sqref="C20:J20"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79998168889431442"/>
    <pageSetUpPr fitToPage="1"/>
  </sheetPr>
  <dimension ref="B1:M24"/>
  <sheetViews>
    <sheetView topLeftCell="A4" zoomScaleNormal="100" workbookViewId="0">
      <selection activeCell="M28" sqref="M28"/>
    </sheetView>
  </sheetViews>
  <sheetFormatPr baseColWidth="10" defaultColWidth="10.90625" defaultRowHeight="12.75"/>
  <cols>
    <col min="1" max="1" width="1.6328125" style="493" customWidth="1"/>
    <col min="2" max="2" width="9.90625" style="493" customWidth="1"/>
    <col min="3" max="10" width="6.6328125" style="493" customWidth="1"/>
    <col min="11" max="16384" width="10.90625" style="493"/>
  </cols>
  <sheetData>
    <row r="1" spans="2:11">
      <c r="B1" s="1085" t="s">
        <v>77</v>
      </c>
      <c r="C1" s="1085"/>
      <c r="D1" s="1085"/>
      <c r="E1" s="1085"/>
      <c r="F1" s="1085"/>
      <c r="G1" s="1085"/>
      <c r="H1" s="1085"/>
      <c r="I1" s="1085"/>
      <c r="J1" s="1085"/>
      <c r="K1" s="25"/>
    </row>
    <row r="3" spans="2:11">
      <c r="B3" s="1058" t="s">
        <v>379</v>
      </c>
      <c r="C3" s="1058"/>
      <c r="D3" s="1058"/>
      <c r="E3" s="1058"/>
      <c r="F3" s="1058"/>
      <c r="G3" s="1058"/>
      <c r="H3" s="1058"/>
      <c r="I3" s="1058"/>
      <c r="J3" s="1058"/>
    </row>
    <row r="4" spans="2:11">
      <c r="B4" s="1161" t="s">
        <v>688</v>
      </c>
      <c r="C4" s="1058"/>
      <c r="D4" s="1058"/>
      <c r="E4" s="1058"/>
      <c r="F4" s="1058"/>
      <c r="G4" s="1058"/>
      <c r="H4" s="1058"/>
      <c r="I4" s="1058"/>
      <c r="J4" s="1058"/>
    </row>
    <row r="5" spans="2:11" ht="13.5" customHeight="1">
      <c r="B5" s="1058" t="s">
        <v>167</v>
      </c>
      <c r="C5" s="1058"/>
      <c r="D5" s="1058"/>
      <c r="E5" s="1058"/>
      <c r="F5" s="1058"/>
      <c r="G5" s="1058"/>
      <c r="H5" s="1058"/>
      <c r="I5" s="1058"/>
      <c r="J5" s="1058"/>
    </row>
    <row r="6" spans="2:11" ht="104.25" customHeight="1">
      <c r="B6" s="714" t="s">
        <v>368</v>
      </c>
      <c r="C6" s="1163" t="s">
        <v>370</v>
      </c>
      <c r="D6" s="1163"/>
      <c r="E6" s="1164" t="s">
        <v>663</v>
      </c>
      <c r="F6" s="1163"/>
      <c r="G6" s="1163" t="s">
        <v>446</v>
      </c>
      <c r="H6" s="1163"/>
      <c r="I6" s="1163" t="s">
        <v>372</v>
      </c>
      <c r="J6" s="1163"/>
    </row>
    <row r="7" spans="2:11" ht="15.75" customHeight="1">
      <c r="B7" s="715" t="s">
        <v>369</v>
      </c>
      <c r="C7" s="1162" t="s">
        <v>94</v>
      </c>
      <c r="D7" s="1162"/>
      <c r="E7" s="1162" t="s">
        <v>93</v>
      </c>
      <c r="F7" s="1162"/>
      <c r="G7" s="1162" t="s">
        <v>92</v>
      </c>
      <c r="H7" s="1162"/>
      <c r="I7" s="1162" t="s">
        <v>59</v>
      </c>
      <c r="J7" s="1162"/>
    </row>
    <row r="8" spans="2:11" ht="15.75" customHeight="1">
      <c r="B8" s="716" t="s">
        <v>96</v>
      </c>
      <c r="C8" s="604">
        <v>2020</v>
      </c>
      <c r="D8" s="604">
        <v>2021</v>
      </c>
      <c r="E8" s="604">
        <v>2020</v>
      </c>
      <c r="F8" s="604">
        <v>2021</v>
      </c>
      <c r="G8" s="604">
        <v>2020</v>
      </c>
      <c r="H8" s="604">
        <v>2021</v>
      </c>
      <c r="I8" s="604">
        <v>2020</v>
      </c>
      <c r="J8" s="604">
        <v>2021</v>
      </c>
    </row>
    <row r="9" spans="2:11" ht="15.75" customHeight="1">
      <c r="B9" s="716" t="s">
        <v>47</v>
      </c>
      <c r="C9" s="583">
        <v>18199.61</v>
      </c>
      <c r="D9" s="583">
        <v>10533.627</v>
      </c>
      <c r="E9" s="583">
        <v>24258.438999999998</v>
      </c>
      <c r="F9" s="583">
        <v>25466.400000000001</v>
      </c>
      <c r="G9" s="583">
        <v>29721.919999999998</v>
      </c>
      <c r="H9" s="583">
        <v>0</v>
      </c>
      <c r="I9" s="583">
        <v>448</v>
      </c>
      <c r="J9" s="583">
        <v>1232</v>
      </c>
    </row>
    <row r="10" spans="2:11" ht="15.75" customHeight="1">
      <c r="B10" s="716" t="s">
        <v>48</v>
      </c>
      <c r="C10" s="583">
        <v>7430.4</v>
      </c>
      <c r="D10" s="583"/>
      <c r="E10" s="583">
        <v>26160.19</v>
      </c>
      <c r="F10" s="583"/>
      <c r="G10" s="583">
        <v>10850.28</v>
      </c>
      <c r="H10" s="583"/>
      <c r="I10" s="583">
        <v>0</v>
      </c>
      <c r="J10" s="583"/>
    </row>
    <row r="11" spans="2:11" ht="15.75" customHeight="1">
      <c r="B11" s="716" t="s">
        <v>49</v>
      </c>
      <c r="C11" s="583">
        <v>7239.93</v>
      </c>
      <c r="D11" s="583"/>
      <c r="E11" s="583">
        <v>39632.387999999999</v>
      </c>
      <c r="F11" s="583"/>
      <c r="G11" s="583">
        <v>30163.23</v>
      </c>
      <c r="H11" s="583"/>
      <c r="I11" s="583">
        <v>0</v>
      </c>
      <c r="J11" s="583"/>
    </row>
    <row r="12" spans="2:11" ht="15.75" customHeight="1">
      <c r="B12" s="716" t="s">
        <v>57</v>
      </c>
      <c r="C12" s="583">
        <v>30480.86</v>
      </c>
      <c r="D12" s="583"/>
      <c r="E12" s="583">
        <v>21523.07</v>
      </c>
      <c r="F12" s="583"/>
      <c r="G12" s="583">
        <v>24235.599999999999</v>
      </c>
      <c r="H12" s="583"/>
      <c r="I12" s="583">
        <v>0</v>
      </c>
      <c r="J12" s="583"/>
    </row>
    <row r="13" spans="2:11" ht="15.75" customHeight="1">
      <c r="B13" s="716" t="s">
        <v>58</v>
      </c>
      <c r="C13" s="583">
        <v>2263.54</v>
      </c>
      <c r="D13" s="583"/>
      <c r="E13" s="583">
        <v>11620.18</v>
      </c>
      <c r="F13" s="583"/>
      <c r="G13" s="583">
        <v>7136.96</v>
      </c>
      <c r="H13" s="583"/>
      <c r="I13" s="583">
        <v>366.76</v>
      </c>
      <c r="J13" s="583"/>
    </row>
    <row r="14" spans="2:11" ht="15.75" customHeight="1">
      <c r="B14" s="716" t="s">
        <v>50</v>
      </c>
      <c r="C14" s="583">
        <v>0</v>
      </c>
      <c r="D14" s="583"/>
      <c r="E14" s="583">
        <v>774.84199999999998</v>
      </c>
      <c r="F14" s="583"/>
      <c r="G14" s="583">
        <v>0</v>
      </c>
      <c r="H14" s="583"/>
      <c r="I14" s="583">
        <v>138.66</v>
      </c>
      <c r="J14" s="583"/>
    </row>
    <row r="15" spans="2:11" ht="15.75" customHeight="1">
      <c r="B15" s="716" t="s">
        <v>51</v>
      </c>
      <c r="C15" s="583">
        <v>6595.02</v>
      </c>
      <c r="D15" s="583"/>
      <c r="E15" s="583">
        <v>0</v>
      </c>
      <c r="F15" s="583"/>
      <c r="G15" s="583">
        <v>0</v>
      </c>
      <c r="H15" s="583"/>
      <c r="I15" s="583">
        <v>376.94</v>
      </c>
      <c r="J15" s="583"/>
    </row>
    <row r="16" spans="2:11" ht="15.75" customHeight="1">
      <c r="B16" s="716" t="s">
        <v>52</v>
      </c>
      <c r="C16" s="738">
        <v>0</v>
      </c>
      <c r="D16" s="738"/>
      <c r="E16" s="738">
        <v>0</v>
      </c>
      <c r="F16" s="738"/>
      <c r="G16" s="738">
        <v>0</v>
      </c>
      <c r="H16" s="738"/>
      <c r="I16" s="738">
        <v>420</v>
      </c>
      <c r="J16" s="738"/>
    </row>
    <row r="17" spans="2:13" ht="15.75" customHeight="1">
      <c r="B17" s="716" t="s">
        <v>53</v>
      </c>
      <c r="C17" s="583">
        <v>0</v>
      </c>
      <c r="D17" s="738"/>
      <c r="E17" s="583">
        <v>0</v>
      </c>
      <c r="F17" s="583"/>
      <c r="G17" s="738">
        <v>0</v>
      </c>
      <c r="H17" s="738"/>
      <c r="I17" s="907">
        <v>0</v>
      </c>
      <c r="J17" s="907"/>
    </row>
    <row r="18" spans="2:13" ht="15.75" customHeight="1">
      <c r="B18" s="716" t="s">
        <v>54</v>
      </c>
      <c r="C18" s="583">
        <v>0</v>
      </c>
      <c r="D18" s="583"/>
      <c r="E18" s="583">
        <v>0</v>
      </c>
      <c r="F18" s="583"/>
      <c r="G18" s="583">
        <v>0</v>
      </c>
      <c r="H18" s="583"/>
      <c r="I18" s="583">
        <v>0</v>
      </c>
      <c r="J18" s="583"/>
    </row>
    <row r="19" spans="2:13" ht="15.75" customHeight="1">
      <c r="B19" s="716" t="s">
        <v>55</v>
      </c>
      <c r="C19" s="583">
        <v>0</v>
      </c>
      <c r="D19" s="583"/>
      <c r="E19" s="583">
        <v>0</v>
      </c>
      <c r="F19" s="583"/>
      <c r="G19" s="583">
        <v>0</v>
      </c>
      <c r="H19" s="583"/>
      <c r="I19" s="738">
        <v>0</v>
      </c>
      <c r="J19" s="738"/>
    </row>
    <row r="20" spans="2:13" ht="15.75" customHeight="1">
      <c r="B20" s="716" t="s">
        <v>56</v>
      </c>
      <c r="C20" s="583">
        <v>19394.55</v>
      </c>
      <c r="D20" s="583"/>
      <c r="E20" s="583">
        <v>0</v>
      </c>
      <c r="F20" s="583"/>
      <c r="G20" s="583">
        <v>0</v>
      </c>
      <c r="H20" s="583"/>
      <c r="I20" s="738">
        <v>280</v>
      </c>
      <c r="J20" s="738"/>
      <c r="L20" s="570"/>
    </row>
    <row r="21" spans="2:13">
      <c r="B21" s="717" t="s">
        <v>64</v>
      </c>
      <c r="C21" s="583">
        <f t="shared" ref="C21:I21" si="0">SUM(C9:C20)</f>
        <v>91603.91</v>
      </c>
      <c r="D21" s="583">
        <f t="shared" si="0"/>
        <v>10533.627</v>
      </c>
      <c r="E21" s="583">
        <f>SUM(E9:E20)</f>
        <v>123969.109</v>
      </c>
      <c r="F21" s="583">
        <f t="shared" si="0"/>
        <v>25466.400000000001</v>
      </c>
      <c r="G21" s="583">
        <f t="shared" si="0"/>
        <v>102107.99</v>
      </c>
      <c r="H21" s="583">
        <f t="shared" si="0"/>
        <v>0</v>
      </c>
      <c r="I21" s="583">
        <f t="shared" si="0"/>
        <v>2030.36</v>
      </c>
      <c r="J21" s="583">
        <f>SUM(J9:J20)</f>
        <v>1232</v>
      </c>
      <c r="K21" s="570"/>
      <c r="L21" s="570"/>
    </row>
    <row r="22" spans="2:13" ht="54" customHeight="1">
      <c r="B22" s="1160" t="s">
        <v>710</v>
      </c>
      <c r="C22" s="1160"/>
      <c r="D22" s="1160"/>
      <c r="E22" s="1160"/>
      <c r="F22" s="1160"/>
      <c r="G22" s="1160"/>
      <c r="H22" s="1160"/>
      <c r="I22" s="1160"/>
      <c r="J22" s="1160"/>
      <c r="M22" s="86"/>
    </row>
    <row r="24" spans="2:13" s="86" customFormat="1" ht="63.75" customHeight="1">
      <c r="B24" s="1119" t="s">
        <v>711</v>
      </c>
      <c r="C24" s="1119"/>
      <c r="D24" s="1119"/>
      <c r="E24" s="1119"/>
      <c r="F24" s="1119"/>
      <c r="G24" s="1119"/>
      <c r="H24" s="1119"/>
      <c r="I24" s="1119"/>
      <c r="J24" s="1119"/>
    </row>
  </sheetData>
  <mergeCells count="14">
    <mergeCell ref="B24:J24"/>
    <mergeCell ref="B22:J22"/>
    <mergeCell ref="B4:J4"/>
    <mergeCell ref="B3:J3"/>
    <mergeCell ref="B1:J1"/>
    <mergeCell ref="I7:J7"/>
    <mergeCell ref="G7:H7"/>
    <mergeCell ref="E7:F7"/>
    <mergeCell ref="C7:D7"/>
    <mergeCell ref="B5:J5"/>
    <mergeCell ref="C6:D6"/>
    <mergeCell ref="E6:F6"/>
    <mergeCell ref="G6:H6"/>
    <mergeCell ref="I6:J6"/>
  </mergeCells>
  <hyperlinks>
    <hyperlink ref="B24" r:id="rId1" display="https://www.magyp.gob.ar/sitio/areas/ss_mercados_agropecuarios/logistica/_archivos/000022_Posición%20de%20Buques%20en%20Puertos%20y%20Anunciados%20(Line%20up)/000008_Movimientos%20Portuarios%20Internos%20-%20Actual.pdf" xr:uid="{02EF6302-DD75-48DB-8E57-98CE746CC7CE}"/>
  </hyperlinks>
  <pageMargins left="0.70866141732283472" right="0.70866141732283472" top="0.74803149606299213" bottom="0.74803149606299213" header="0.31496062992125984" footer="0.31496062992125984"/>
  <pageSetup paperSize="126" orientation="portrait" r:id="rId2"/>
  <headerFooter>
    <oddFooter>&amp;C&amp;10 15</oddFooter>
  </headerFooter>
  <ignoredErrors>
    <ignoredError sqref="C21:E21 F21:J2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79998168889431442"/>
    <pageSetUpPr fitToPage="1"/>
  </sheetPr>
  <dimension ref="A1:AL52"/>
  <sheetViews>
    <sheetView zoomScaleNormal="100" workbookViewId="0">
      <selection activeCell="J9" sqref="J9"/>
    </sheetView>
  </sheetViews>
  <sheetFormatPr baseColWidth="10" defaultColWidth="10.90625" defaultRowHeight="12"/>
  <cols>
    <col min="1" max="1" width="1" style="1" customWidth="1"/>
    <col min="2" max="2" width="8.7265625" style="1" customWidth="1"/>
    <col min="3" max="10" width="6.08984375" style="1" customWidth="1"/>
    <col min="11" max="11" width="5.26953125" style="1" customWidth="1"/>
    <col min="12" max="12" width="1.54296875" style="1" customWidth="1"/>
    <col min="13" max="13" width="4.453125" style="759" customWidth="1"/>
    <col min="14" max="14" width="4.7265625" style="781" bestFit="1" customWidth="1"/>
    <col min="15" max="15" width="4" style="781" customWidth="1"/>
    <col min="16" max="17" width="4.26953125" style="781" customWidth="1"/>
    <col min="18" max="18" width="4.7265625" style="781" customWidth="1"/>
    <col min="19" max="19" width="3.54296875" style="759" customWidth="1"/>
    <col min="20" max="20" width="7.54296875" style="759" customWidth="1"/>
    <col min="21" max="21" width="3.54296875" style="759" customWidth="1"/>
    <col min="22" max="30" width="3.54296875" style="873" customWidth="1"/>
    <col min="31" max="31" width="7.90625" style="1" customWidth="1"/>
    <col min="32" max="32" width="2" style="1" customWidth="1"/>
    <col min="33" max="38" width="3" style="4" customWidth="1"/>
    <col min="39" max="16384" width="10.90625" style="1"/>
  </cols>
  <sheetData>
    <row r="1" spans="2:32" s="35" customFormat="1" ht="12.75" customHeight="1">
      <c r="B1" s="1165" t="s">
        <v>78</v>
      </c>
      <c r="C1" s="1165"/>
      <c r="D1" s="1165"/>
      <c r="E1" s="1165"/>
      <c r="F1" s="1165"/>
      <c r="G1" s="1165"/>
      <c r="H1" s="1165"/>
      <c r="I1" s="1165"/>
      <c r="J1" s="1165"/>
      <c r="K1" s="1165"/>
      <c r="M1" s="590"/>
      <c r="N1" s="783"/>
      <c r="O1" s="783"/>
      <c r="P1" s="783"/>
      <c r="Q1" s="783"/>
      <c r="R1" s="783"/>
      <c r="S1" s="590"/>
      <c r="T1" s="590"/>
      <c r="U1" s="590"/>
      <c r="V1" s="775"/>
      <c r="W1" s="775"/>
      <c r="X1" s="775"/>
      <c r="Y1" s="775"/>
      <c r="Z1" s="775"/>
      <c r="AA1" s="775"/>
      <c r="AB1" s="775"/>
      <c r="AC1" s="775"/>
      <c r="AD1" s="775"/>
    </row>
    <row r="2" spans="2:32" s="35" customFormat="1" ht="12.75">
      <c r="M2" s="590"/>
      <c r="N2" s="783"/>
      <c r="O2" s="783"/>
      <c r="P2" s="783"/>
      <c r="Q2" s="783"/>
      <c r="R2" s="783"/>
      <c r="S2" s="590"/>
      <c r="T2" s="590"/>
      <c r="U2" s="590"/>
      <c r="V2" s="775"/>
      <c r="W2" s="775"/>
      <c r="X2" s="775"/>
      <c r="Y2" s="775"/>
      <c r="Z2" s="775"/>
      <c r="AA2" s="775"/>
      <c r="AB2" s="775"/>
      <c r="AC2" s="775"/>
      <c r="AD2" s="775"/>
    </row>
    <row r="3" spans="2:32" s="35" customFormat="1" ht="12.75">
      <c r="B3" s="1085" t="s">
        <v>436</v>
      </c>
      <c r="C3" s="1085"/>
      <c r="D3" s="1085"/>
      <c r="E3" s="1085"/>
      <c r="F3" s="1085"/>
      <c r="G3" s="1085"/>
      <c r="H3" s="1085"/>
      <c r="I3" s="1085"/>
      <c r="J3" s="1085"/>
      <c r="K3" s="1085"/>
      <c r="M3" s="590"/>
      <c r="N3" s="783"/>
      <c r="O3" s="783"/>
      <c r="P3" s="783"/>
      <c r="Q3" s="783"/>
      <c r="R3" s="783"/>
      <c r="S3" s="590"/>
      <c r="T3" s="590"/>
      <c r="U3" s="590"/>
      <c r="V3" s="775"/>
      <c r="W3" s="775"/>
      <c r="X3" s="775"/>
      <c r="Y3" s="775"/>
      <c r="Z3" s="775"/>
      <c r="AA3" s="775"/>
      <c r="AB3" s="775"/>
      <c r="AC3" s="775"/>
      <c r="AD3" s="775"/>
    </row>
    <row r="4" spans="2:32" s="35" customFormat="1" ht="12.75">
      <c r="B4" s="1141" t="s">
        <v>689</v>
      </c>
      <c r="C4" s="1141"/>
      <c r="D4" s="1141"/>
      <c r="E4" s="1141"/>
      <c r="F4" s="1141"/>
      <c r="G4" s="1141"/>
      <c r="H4" s="1141"/>
      <c r="I4" s="1141"/>
      <c r="J4" s="1141"/>
      <c r="K4" s="1141"/>
      <c r="M4" s="590"/>
      <c r="N4" s="783"/>
      <c r="O4" s="783"/>
      <c r="P4" s="783"/>
      <c r="Q4" s="808"/>
      <c r="R4" s="808"/>
      <c r="S4" s="590"/>
      <c r="T4" s="590"/>
      <c r="U4" s="590"/>
      <c r="V4" s="775"/>
      <c r="W4" s="775"/>
      <c r="X4" s="775"/>
      <c r="Y4" s="775"/>
      <c r="Z4" s="775"/>
      <c r="AA4" s="775"/>
      <c r="AB4" s="775"/>
      <c r="AC4" s="775"/>
      <c r="AD4" s="775"/>
    </row>
    <row r="5" spans="2:32" s="35" customFormat="1" ht="12.75">
      <c r="B5" s="1141" t="s">
        <v>135</v>
      </c>
      <c r="C5" s="1141"/>
      <c r="D5" s="1141"/>
      <c r="E5" s="1141"/>
      <c r="F5" s="1141"/>
      <c r="G5" s="1141"/>
      <c r="H5" s="1141"/>
      <c r="I5" s="1141"/>
      <c r="J5" s="1141"/>
      <c r="K5" s="1141"/>
      <c r="M5" s="590"/>
      <c r="N5" s="783"/>
      <c r="O5" s="783"/>
      <c r="P5" s="783"/>
      <c r="Q5" s="783"/>
      <c r="R5" s="783"/>
      <c r="S5" s="994"/>
      <c r="T5" s="994"/>
      <c r="U5" s="994"/>
      <c r="V5" s="918"/>
      <c r="W5" s="918"/>
      <c r="X5" s="918"/>
      <c r="Y5" s="775"/>
      <c r="Z5" s="775"/>
      <c r="AA5" s="775"/>
      <c r="AB5" s="775"/>
      <c r="AC5" s="775"/>
      <c r="AD5" s="775"/>
    </row>
    <row r="6" spans="2:32" s="35" customFormat="1" ht="30" customHeight="1">
      <c r="B6" s="838" t="s">
        <v>96</v>
      </c>
      <c r="C6" s="1158" t="s">
        <v>146</v>
      </c>
      <c r="D6" s="1158"/>
      <c r="E6" s="1158" t="s">
        <v>94</v>
      </c>
      <c r="F6" s="1158"/>
      <c r="G6" s="1158" t="s">
        <v>111</v>
      </c>
      <c r="H6" s="1158"/>
      <c r="I6" s="1092" t="s">
        <v>64</v>
      </c>
      <c r="J6" s="1092"/>
      <c r="K6" s="1092"/>
      <c r="M6" s="954"/>
      <c r="N6" s="990"/>
      <c r="O6" s="990"/>
      <c r="P6" s="990"/>
      <c r="Q6" s="808"/>
      <c r="R6" s="808"/>
      <c r="S6" s="995"/>
      <c r="T6" s="995"/>
      <c r="U6" s="995"/>
      <c r="V6" s="919"/>
      <c r="W6" s="919"/>
      <c r="X6" s="919"/>
      <c r="Y6" s="918"/>
      <c r="Z6" s="918"/>
      <c r="AA6" s="775"/>
      <c r="AB6" s="775"/>
      <c r="AC6" s="775"/>
      <c r="AD6" s="775"/>
    </row>
    <row r="7" spans="2:32" s="35" customFormat="1" ht="15.75" customHeight="1">
      <c r="B7" s="421"/>
      <c r="C7" s="604">
        <v>2020</v>
      </c>
      <c r="D7" s="604">
        <v>2021</v>
      </c>
      <c r="E7" s="604">
        <v>2020</v>
      </c>
      <c r="F7" s="604">
        <v>2021</v>
      </c>
      <c r="G7" s="604">
        <v>2020</v>
      </c>
      <c r="H7" s="604">
        <v>2021</v>
      </c>
      <c r="I7" s="604">
        <v>2020</v>
      </c>
      <c r="J7" s="604">
        <v>2021</v>
      </c>
      <c r="K7" s="330" t="s">
        <v>8</v>
      </c>
      <c r="M7" s="757"/>
      <c r="N7" s="757"/>
      <c r="O7" s="757" t="s">
        <v>94</v>
      </c>
      <c r="P7" s="783" t="s">
        <v>545</v>
      </c>
      <c r="Q7" s="809" t="s">
        <v>546</v>
      </c>
      <c r="R7" s="809"/>
      <c r="S7" s="995"/>
      <c r="T7" s="995"/>
      <c r="U7" s="995"/>
      <c r="V7" s="919"/>
      <c r="W7" s="919"/>
      <c r="X7" s="919"/>
      <c r="Y7" s="919"/>
      <c r="Z7" s="919"/>
      <c r="AA7" s="918"/>
      <c r="AB7" s="918"/>
      <c r="AC7" s="918"/>
      <c r="AD7" s="918"/>
      <c r="AE7" s="823"/>
      <c r="AF7" s="823"/>
    </row>
    <row r="8" spans="2:32" s="35" customFormat="1" ht="15.75" customHeight="1">
      <c r="B8" s="96" t="s">
        <v>47</v>
      </c>
      <c r="C8" s="780">
        <v>170.00229653909187</v>
      </c>
      <c r="D8" s="780">
        <v>175.87005961990735</v>
      </c>
      <c r="E8" s="780">
        <v>181.49013191736245</v>
      </c>
      <c r="F8" s="780">
        <v>173.93033387186944</v>
      </c>
      <c r="G8" s="780">
        <v>179.84608737526446</v>
      </c>
      <c r="H8" s="780">
        <v>162.40294117833042</v>
      </c>
      <c r="I8" s="780">
        <v>175.30409397100351</v>
      </c>
      <c r="J8" s="780">
        <v>186</v>
      </c>
      <c r="K8" s="741">
        <f t="shared" ref="K8" si="0">J8/I8*100-100</f>
        <v>6.1013441196448497</v>
      </c>
      <c r="M8" s="590"/>
      <c r="N8" s="782">
        <v>43831</v>
      </c>
      <c r="O8" s="991">
        <v>181.49013191736245</v>
      </c>
      <c r="P8" s="991">
        <v>179.84608737526446</v>
      </c>
      <c r="Q8" s="991">
        <v>170.00229653909187</v>
      </c>
      <c r="R8" s="809"/>
      <c r="S8" s="995"/>
      <c r="T8" s="995"/>
      <c r="U8" s="995"/>
      <c r="V8" s="919"/>
      <c r="W8" s="919"/>
      <c r="X8" s="919"/>
      <c r="Y8" s="919"/>
      <c r="Z8" s="919"/>
      <c r="AA8" s="919"/>
      <c r="AB8" s="919"/>
      <c r="AC8" s="919"/>
      <c r="AD8" s="775"/>
    </row>
    <row r="9" spans="2:32" s="35" customFormat="1" ht="15.75" customHeight="1">
      <c r="B9" s="96" t="s">
        <v>48</v>
      </c>
      <c r="C9" s="780">
        <v>173.69576799811472</v>
      </c>
      <c r="D9" s="780"/>
      <c r="E9" s="780">
        <v>189.39620218483532</v>
      </c>
      <c r="F9" s="780"/>
      <c r="G9" s="780">
        <v>186.75110999999998</v>
      </c>
      <c r="H9" s="780"/>
      <c r="I9" s="780">
        <v>186.18503153737592</v>
      </c>
      <c r="J9" s="780"/>
      <c r="K9" s="741"/>
      <c r="M9" s="955"/>
      <c r="N9" s="782">
        <v>43862</v>
      </c>
      <c r="O9" s="991">
        <v>189.39620218483532</v>
      </c>
      <c r="P9" s="991">
        <v>186.75110999999998</v>
      </c>
      <c r="Q9" s="991">
        <v>173.69576799811472</v>
      </c>
      <c r="R9" s="809"/>
      <c r="S9" s="995"/>
      <c r="T9" s="995"/>
      <c r="U9" s="995"/>
      <c r="V9" s="919"/>
      <c r="W9" s="919"/>
      <c r="X9" s="919"/>
      <c r="Y9" s="919"/>
      <c r="Z9" s="919"/>
      <c r="AA9" s="919"/>
      <c r="AB9" s="919"/>
      <c r="AC9" s="919"/>
      <c r="AD9" s="775"/>
    </row>
    <row r="10" spans="2:32" s="35" customFormat="1" ht="15.75" customHeight="1">
      <c r="B10" s="96" t="s">
        <v>49</v>
      </c>
      <c r="C10" s="780">
        <v>182.75104898120671</v>
      </c>
      <c r="D10" s="780"/>
      <c r="E10" s="780">
        <v>217.85601603699948</v>
      </c>
      <c r="F10" s="780"/>
      <c r="G10" s="780">
        <v>220.90781266580973</v>
      </c>
      <c r="H10" s="780"/>
      <c r="I10" s="778">
        <v>196.73134444714086</v>
      </c>
      <c r="J10" s="778"/>
      <c r="K10" s="741"/>
      <c r="M10" s="590"/>
      <c r="N10" s="782">
        <v>43891</v>
      </c>
      <c r="O10" s="991">
        <v>217.85601603699948</v>
      </c>
      <c r="P10" s="991">
        <v>220.90781266580973</v>
      </c>
      <c r="Q10" s="991">
        <v>182.75104898120671</v>
      </c>
      <c r="R10" s="809"/>
      <c r="S10" s="995"/>
      <c r="T10" s="995"/>
      <c r="U10" s="995"/>
      <c r="V10" s="919"/>
      <c r="W10" s="919"/>
      <c r="X10" s="919"/>
      <c r="Y10" s="919"/>
      <c r="Z10" s="919"/>
      <c r="AA10" s="919"/>
      <c r="AB10" s="919"/>
      <c r="AC10" s="919"/>
      <c r="AD10" s="775"/>
    </row>
    <row r="11" spans="2:32" s="35" customFormat="1" ht="15.75" customHeight="1">
      <c r="B11" s="96" t="s">
        <v>57</v>
      </c>
      <c r="C11" s="780">
        <v>199.60643765752232</v>
      </c>
      <c r="D11" s="780"/>
      <c r="E11" s="780">
        <v>218.12383990791238</v>
      </c>
      <c r="F11" s="780"/>
      <c r="G11" s="780">
        <v>214.75067418770325</v>
      </c>
      <c r="H11" s="780"/>
      <c r="I11" s="780">
        <v>209.48322419267637</v>
      </c>
      <c r="J11" s="780"/>
      <c r="K11" s="741"/>
      <c r="M11" s="590"/>
      <c r="N11" s="782">
        <v>43922</v>
      </c>
      <c r="O11" s="992"/>
      <c r="P11" s="992"/>
      <c r="Q11" s="991">
        <v>199.60643765752232</v>
      </c>
      <c r="R11" s="809"/>
      <c r="S11" s="995"/>
      <c r="T11" s="995"/>
      <c r="U11" s="995"/>
      <c r="V11" s="919"/>
      <c r="W11" s="919"/>
      <c r="X11" s="919"/>
      <c r="Y11" s="919"/>
      <c r="Z11" s="919"/>
      <c r="AA11" s="919"/>
      <c r="AB11" s="919"/>
      <c r="AC11" s="919"/>
      <c r="AD11" s="775"/>
    </row>
    <row r="12" spans="2:32" s="35" customFormat="1" ht="15.75" customHeight="1">
      <c r="B12" s="96" t="s">
        <v>58</v>
      </c>
      <c r="C12" s="780">
        <v>197.54904988549347</v>
      </c>
      <c r="D12" s="780"/>
      <c r="E12" s="780">
        <v>212.57714110417325</v>
      </c>
      <c r="F12" s="780"/>
      <c r="G12" s="780">
        <v>208.17982594751942</v>
      </c>
      <c r="H12" s="780"/>
      <c r="I12" s="780">
        <v>208.66761013881006</v>
      </c>
      <c r="J12" s="780"/>
      <c r="K12" s="741"/>
      <c r="M12" s="590"/>
      <c r="N12" s="782">
        <v>43952</v>
      </c>
      <c r="O12" s="783">
        <v>213</v>
      </c>
      <c r="P12" s="783">
        <v>208</v>
      </c>
      <c r="Q12" s="991">
        <v>197.54904988549347</v>
      </c>
      <c r="R12" s="809"/>
      <c r="S12" s="995"/>
      <c r="T12" s="590"/>
      <c r="U12" s="590"/>
      <c r="V12" s="919"/>
      <c r="W12" s="919"/>
      <c r="X12" s="919"/>
      <c r="Y12" s="919"/>
      <c r="Z12" s="919"/>
      <c r="AA12" s="919"/>
      <c r="AB12" s="919"/>
      <c r="AC12" s="919"/>
      <c r="AD12" s="775"/>
    </row>
    <row r="13" spans="2:32" s="35" customFormat="1" ht="15.75" customHeight="1">
      <c r="B13" s="96" t="s">
        <v>50</v>
      </c>
      <c r="C13" s="780">
        <v>183.22657214412229</v>
      </c>
      <c r="D13" s="780"/>
      <c r="E13" s="780">
        <v>198.7553019884445</v>
      </c>
      <c r="F13" s="780"/>
      <c r="G13" s="780">
        <v>198.7553019884445</v>
      </c>
      <c r="H13" s="780"/>
      <c r="I13" s="780">
        <v>204.72722346031475</v>
      </c>
      <c r="J13" s="780"/>
      <c r="K13" s="741"/>
      <c r="L13" s="846"/>
      <c r="M13" s="757"/>
      <c r="N13" s="782">
        <v>43983</v>
      </c>
      <c r="O13" s="783">
        <v>199</v>
      </c>
      <c r="P13" s="783">
        <v>199</v>
      </c>
      <c r="Q13" s="991">
        <v>183.22657214412229</v>
      </c>
      <c r="R13" s="809"/>
      <c r="S13" s="995"/>
      <c r="T13" s="994"/>
      <c r="U13" s="994"/>
      <c r="V13" s="919"/>
      <c r="W13" s="775"/>
      <c r="X13" s="775"/>
      <c r="Y13" s="919"/>
      <c r="Z13" s="919"/>
      <c r="AA13" s="919"/>
      <c r="AB13" s="919"/>
      <c r="AC13" s="919"/>
      <c r="AD13" s="775"/>
    </row>
    <row r="14" spans="2:32" s="132" customFormat="1" ht="15.75" customHeight="1">
      <c r="B14" s="839" t="s">
        <v>51</v>
      </c>
      <c r="C14" s="780">
        <v>214.90895754181034</v>
      </c>
      <c r="D14" s="780"/>
      <c r="E14" s="780">
        <v>215.47817518818744</v>
      </c>
      <c r="F14" s="780"/>
      <c r="G14" s="780">
        <v>204.28536618444053</v>
      </c>
      <c r="H14" s="780"/>
      <c r="I14" s="780">
        <v>201.58200093515558</v>
      </c>
      <c r="J14" s="780"/>
      <c r="K14" s="741"/>
      <c r="M14" s="757"/>
      <c r="N14" s="782">
        <v>44013</v>
      </c>
      <c r="O14" s="783">
        <v>215</v>
      </c>
      <c r="P14" s="783">
        <v>204</v>
      </c>
      <c r="Q14" s="991">
        <v>214.90895754181034</v>
      </c>
      <c r="R14" s="809"/>
      <c r="S14" s="995"/>
      <c r="T14" s="995"/>
      <c r="U14" s="995"/>
      <c r="V14" s="775"/>
      <c r="W14" s="775"/>
      <c r="X14" s="918"/>
      <c r="Y14" s="775"/>
      <c r="Z14" s="775"/>
      <c r="AA14" s="919"/>
      <c r="AB14" s="919"/>
      <c r="AC14" s="919"/>
      <c r="AD14" s="908"/>
    </row>
    <row r="15" spans="2:32" s="35" customFormat="1" ht="15.75" customHeight="1">
      <c r="B15" s="96" t="s">
        <v>52</v>
      </c>
      <c r="C15" s="780">
        <v>204.93150175571432</v>
      </c>
      <c r="D15" s="780"/>
      <c r="E15" s="780">
        <v>194.13521422787565</v>
      </c>
      <c r="F15" s="780"/>
      <c r="G15" s="780">
        <v>194.5944637346544</v>
      </c>
      <c r="H15" s="780"/>
      <c r="I15" s="780">
        <v>200.76794190695259</v>
      </c>
      <c r="J15" s="780"/>
      <c r="K15" s="741"/>
      <c r="M15" s="590"/>
      <c r="N15" s="782">
        <v>44044</v>
      </c>
      <c r="O15" s="783">
        <v>194</v>
      </c>
      <c r="P15" s="783">
        <v>195</v>
      </c>
      <c r="Q15" s="991">
        <v>204.93150175571432</v>
      </c>
      <c r="R15" s="809"/>
      <c r="S15" s="995"/>
      <c r="T15" s="995"/>
      <c r="U15" s="995"/>
      <c r="V15" s="918"/>
      <c r="W15" s="918"/>
      <c r="X15" s="919"/>
      <c r="Y15" s="918"/>
      <c r="Z15" s="918"/>
      <c r="AA15" s="919"/>
      <c r="AB15" s="919"/>
      <c r="AC15" s="919"/>
      <c r="AD15" s="775"/>
    </row>
    <row r="16" spans="2:32" ht="15.75" customHeight="1">
      <c r="B16" s="96" t="s">
        <v>53</v>
      </c>
      <c r="C16" s="780"/>
      <c r="D16" s="780"/>
      <c r="E16" s="780">
        <v>191.50945003025359</v>
      </c>
      <c r="F16" s="780"/>
      <c r="G16" s="780">
        <v>192.18758368538735</v>
      </c>
      <c r="H16" s="780"/>
      <c r="I16" s="780">
        <v>187.52306313288366</v>
      </c>
      <c r="J16" s="780"/>
      <c r="K16" s="741"/>
      <c r="M16" s="956"/>
      <c r="N16" s="782">
        <v>44075</v>
      </c>
      <c r="O16" s="781">
        <v>192</v>
      </c>
      <c r="P16" s="781">
        <v>192</v>
      </c>
      <c r="Q16" s="991"/>
      <c r="R16" s="809"/>
      <c r="S16" s="995"/>
      <c r="T16" s="995"/>
      <c r="U16" s="995"/>
      <c r="V16" s="919"/>
      <c r="W16" s="919"/>
      <c r="X16" s="919"/>
      <c r="Y16" s="919"/>
      <c r="Z16" s="919"/>
      <c r="AA16" s="919"/>
      <c r="AB16" s="919"/>
      <c r="AC16" s="919"/>
    </row>
    <row r="17" spans="1:38" ht="15.75" customHeight="1">
      <c r="B17" s="96" t="s">
        <v>54</v>
      </c>
      <c r="C17" s="780"/>
      <c r="D17" s="780"/>
      <c r="E17" s="780">
        <v>185.21413913393246</v>
      </c>
      <c r="F17" s="780"/>
      <c r="G17" s="780">
        <v>186.16920010005393</v>
      </c>
      <c r="H17" s="780"/>
      <c r="I17" s="780">
        <v>190.31829229722922</v>
      </c>
      <c r="J17" s="780"/>
      <c r="K17" s="741"/>
      <c r="M17" s="956"/>
      <c r="N17" s="782">
        <v>44105</v>
      </c>
      <c r="O17" s="781">
        <v>185</v>
      </c>
      <c r="P17" s="781">
        <v>186</v>
      </c>
      <c r="Q17" s="991"/>
      <c r="R17" s="809"/>
      <c r="S17" s="995"/>
      <c r="T17" s="995"/>
      <c r="U17" s="995"/>
      <c r="V17" s="919"/>
      <c r="W17" s="919"/>
      <c r="X17" s="919"/>
      <c r="Y17" s="919"/>
      <c r="Z17" s="919"/>
      <c r="AA17" s="919"/>
      <c r="AB17" s="919"/>
      <c r="AC17" s="919"/>
    </row>
    <row r="18" spans="1:38" ht="15.75" customHeight="1">
      <c r="B18" s="96" t="s">
        <v>55</v>
      </c>
      <c r="C18" s="780"/>
      <c r="D18" s="780"/>
      <c r="E18" s="780">
        <v>178.45852154416008</v>
      </c>
      <c r="F18" s="780"/>
      <c r="G18" s="780">
        <v>187.28139470998642</v>
      </c>
      <c r="H18" s="780"/>
      <c r="I18" s="780">
        <v>189.76444944209928</v>
      </c>
      <c r="J18" s="780"/>
      <c r="K18" s="741"/>
      <c r="M18" s="957"/>
      <c r="N18" s="782">
        <v>44136</v>
      </c>
      <c r="O18" s="781">
        <v>178</v>
      </c>
      <c r="P18" s="781">
        <v>187</v>
      </c>
      <c r="Q18" s="991"/>
      <c r="R18" s="809"/>
      <c r="S18" s="995"/>
      <c r="T18" s="995"/>
      <c r="U18" s="995"/>
      <c r="V18" s="919"/>
      <c r="W18" s="919"/>
      <c r="X18" s="919"/>
      <c r="Y18" s="919"/>
      <c r="Z18" s="919"/>
      <c r="AA18" s="919"/>
      <c r="AB18" s="919"/>
      <c r="AC18" s="919"/>
    </row>
    <row r="19" spans="1:38" ht="15.75" customHeight="1">
      <c r="B19" s="96" t="s">
        <v>56</v>
      </c>
      <c r="C19" s="780">
        <v>170.59636438599611</v>
      </c>
      <c r="D19" s="780"/>
      <c r="E19" s="780">
        <v>170.43118562562154</v>
      </c>
      <c r="F19" s="780"/>
      <c r="G19" s="780">
        <v>188.65983190545211</v>
      </c>
      <c r="H19" s="780"/>
      <c r="I19" s="780">
        <v>184.92860437039758</v>
      </c>
      <c r="J19" s="780"/>
      <c r="K19" s="741"/>
      <c r="M19" s="956"/>
      <c r="N19" s="782">
        <v>44166</v>
      </c>
      <c r="O19" s="993"/>
      <c r="P19" s="993"/>
      <c r="Q19" s="991">
        <v>170.59636438599611</v>
      </c>
      <c r="R19" s="783"/>
      <c r="S19" s="590"/>
      <c r="T19" s="995"/>
      <c r="U19" s="995"/>
      <c r="V19" s="919"/>
      <c r="W19" s="919"/>
      <c r="X19" s="919"/>
      <c r="Y19" s="919"/>
      <c r="Z19" s="919"/>
      <c r="AA19" s="919"/>
      <c r="AB19" s="919"/>
      <c r="AC19" s="919"/>
    </row>
    <row r="20" spans="1:38" ht="32.25" customHeight="1">
      <c r="B20" s="1152" t="s">
        <v>456</v>
      </c>
      <c r="C20" s="1153"/>
      <c r="D20" s="1153"/>
      <c r="E20" s="1153"/>
      <c r="F20" s="1153"/>
      <c r="G20" s="1153"/>
      <c r="H20" s="1153"/>
      <c r="I20" s="1153"/>
      <c r="J20" s="1153"/>
      <c r="K20" s="1154"/>
      <c r="N20" s="782">
        <v>44197</v>
      </c>
      <c r="O20" s="993">
        <f>F8</f>
        <v>173.93033387186944</v>
      </c>
      <c r="P20" s="993">
        <f>H8</f>
        <v>162.40294117833042</v>
      </c>
      <c r="Q20" s="991">
        <f>D8</f>
        <v>175.87005961990735</v>
      </c>
      <c r="R20" s="783"/>
      <c r="S20" s="590"/>
      <c r="T20" s="995"/>
      <c r="U20" s="995"/>
      <c r="V20" s="919"/>
      <c r="W20" s="919"/>
      <c r="X20" s="919"/>
      <c r="Y20" s="919"/>
      <c r="Z20" s="919"/>
      <c r="AA20" s="930"/>
      <c r="AB20" s="930"/>
    </row>
    <row r="21" spans="1:38" ht="15" customHeight="1">
      <c r="B21" s="56"/>
      <c r="D21" s="588"/>
      <c r="F21" s="588"/>
      <c r="H21" s="588"/>
      <c r="J21" s="588"/>
      <c r="Q21" s="991"/>
      <c r="R21" s="783"/>
      <c r="S21" s="590"/>
      <c r="T21" s="995"/>
      <c r="U21" s="995"/>
      <c r="V21" s="919"/>
      <c r="W21" s="919"/>
      <c r="X21" s="919"/>
      <c r="Y21" s="919"/>
      <c r="Z21" s="919"/>
    </row>
    <row r="22" spans="1:38" ht="27" customHeight="1">
      <c r="M22" s="958"/>
      <c r="Q22" s="991"/>
      <c r="R22" s="783"/>
      <c r="S22" s="590"/>
      <c r="T22" s="590"/>
      <c r="U22" s="590"/>
      <c r="V22" s="919"/>
      <c r="W22" s="919"/>
      <c r="X22" s="919"/>
      <c r="Y22" s="919"/>
      <c r="Z22" s="919"/>
    </row>
    <row r="23" spans="1:38" ht="15" customHeight="1">
      <c r="Q23" s="992"/>
      <c r="R23" s="783"/>
      <c r="S23" s="590"/>
      <c r="T23" s="590"/>
      <c r="U23" s="590"/>
      <c r="V23" s="919"/>
      <c r="W23" s="919"/>
      <c r="Y23" s="919"/>
      <c r="Z23" s="919"/>
    </row>
    <row r="24" spans="1:38" ht="15" customHeight="1">
      <c r="A24" s="16"/>
      <c r="B24" s="16"/>
      <c r="C24" s="16"/>
      <c r="D24" s="16"/>
      <c r="E24" s="16"/>
      <c r="Q24" s="783"/>
      <c r="R24" s="783"/>
      <c r="S24" s="590"/>
      <c r="T24" s="590"/>
      <c r="U24" s="590"/>
      <c r="V24" s="775"/>
    </row>
    <row r="25" spans="1:38" ht="15" customHeight="1">
      <c r="B25" s="16"/>
      <c r="C25" s="16"/>
      <c r="D25" s="16"/>
      <c r="E25" s="16"/>
      <c r="Q25" s="783"/>
      <c r="R25" s="783"/>
      <c r="S25" s="590"/>
      <c r="T25" s="590"/>
      <c r="U25" s="590"/>
      <c r="V25" s="775"/>
    </row>
    <row r="26" spans="1:38" ht="15" customHeight="1">
      <c r="Q26" s="783"/>
      <c r="R26" s="783"/>
      <c r="S26" s="590"/>
      <c r="T26" s="590"/>
      <c r="U26" s="590"/>
      <c r="V26" s="775"/>
      <c r="AG26" s="1"/>
      <c r="AH26" s="1"/>
      <c r="AI26" s="1"/>
      <c r="AJ26" s="1"/>
      <c r="AK26" s="1"/>
      <c r="AL26" s="1"/>
    </row>
    <row r="27" spans="1:38" ht="15" customHeight="1">
      <c r="Q27" s="783"/>
      <c r="R27" s="783"/>
      <c r="S27" s="590"/>
      <c r="T27" s="590"/>
      <c r="U27" s="590"/>
      <c r="V27" s="775"/>
    </row>
    <row r="28" spans="1:38" ht="17.100000000000001" customHeight="1">
      <c r="A28" s="2"/>
      <c r="B28" s="2"/>
    </row>
    <row r="29" spans="1:38" ht="18" customHeight="1">
      <c r="A29" s="53"/>
      <c r="B29" s="53"/>
      <c r="C29" s="53"/>
      <c r="D29" s="53"/>
      <c r="E29" s="53"/>
      <c r="F29" s="53"/>
      <c r="G29" s="53"/>
      <c r="H29" s="53"/>
      <c r="I29" s="53"/>
      <c r="J29" s="53"/>
      <c r="K29" s="53"/>
      <c r="L29" s="53"/>
      <c r="M29" s="781"/>
    </row>
    <row r="30" spans="1:38" ht="15" customHeight="1">
      <c r="A30" s="2"/>
      <c r="B30" s="2"/>
      <c r="AG30" s="6"/>
      <c r="AH30" s="7"/>
      <c r="AI30" s="7"/>
      <c r="AJ30" s="7"/>
    </row>
    <row r="31" spans="1:38" ht="15" customHeight="1">
      <c r="A31" s="2"/>
      <c r="B31" s="2"/>
      <c r="I31" s="20"/>
      <c r="J31" s="20"/>
      <c r="Q31" s="993"/>
      <c r="AG31" s="6"/>
      <c r="AH31" s="7"/>
      <c r="AI31" s="7"/>
      <c r="AJ31" s="7"/>
    </row>
    <row r="32" spans="1:38" ht="15" customHeight="1">
      <c r="AG32" s="6"/>
      <c r="AH32" s="7"/>
      <c r="AI32" s="7"/>
      <c r="AJ32" s="7"/>
    </row>
    <row r="33" spans="1:38" ht="15" customHeight="1">
      <c r="AG33" s="6"/>
      <c r="AH33" s="7"/>
      <c r="AI33" s="7"/>
      <c r="AJ33" s="7"/>
    </row>
    <row r="34" spans="1:38" ht="57.75" customHeight="1">
      <c r="B34" s="1150" t="s">
        <v>708</v>
      </c>
      <c r="C34" s="1150"/>
      <c r="D34" s="1150"/>
      <c r="E34" s="1150"/>
      <c r="F34" s="1150"/>
      <c r="G34" s="1150"/>
      <c r="H34" s="1150"/>
      <c r="I34" s="1150"/>
      <c r="J34" s="1150"/>
      <c r="K34" s="1150"/>
      <c r="AF34" s="2"/>
      <c r="AG34" s="6"/>
      <c r="AH34" s="6"/>
      <c r="AI34" s="6"/>
      <c r="AJ34" s="6"/>
      <c r="AK34" s="5"/>
      <c r="AL34" s="5"/>
    </row>
    <row r="35" spans="1:38" ht="15" customHeight="1">
      <c r="AF35" s="2"/>
      <c r="AG35" s="6"/>
      <c r="AH35" s="6"/>
      <c r="AI35" s="6"/>
      <c r="AJ35" s="6"/>
      <c r="AK35" s="5"/>
      <c r="AL35" s="5"/>
    </row>
    <row r="36" spans="1:38" ht="15" customHeight="1">
      <c r="AF36" s="2"/>
      <c r="AG36" s="6"/>
      <c r="AH36" s="6"/>
      <c r="AI36" s="6"/>
      <c r="AJ36" s="6"/>
      <c r="AK36" s="5"/>
      <c r="AL36" s="5"/>
    </row>
    <row r="37" spans="1:38" ht="15" customHeight="1">
      <c r="AF37" s="2"/>
      <c r="AG37" s="6"/>
      <c r="AH37" s="6"/>
      <c r="AI37" s="6"/>
      <c r="AJ37" s="6"/>
      <c r="AK37" s="5"/>
      <c r="AL37" s="5"/>
    </row>
    <row r="38" spans="1:38" ht="15" customHeight="1">
      <c r="AF38" s="2"/>
      <c r="AG38" s="6"/>
      <c r="AH38" s="6"/>
      <c r="AI38" s="6"/>
      <c r="AJ38" s="6"/>
      <c r="AK38" s="5"/>
      <c r="AL38" s="5"/>
    </row>
    <row r="39" spans="1:38" ht="15" customHeight="1">
      <c r="AF39" s="2"/>
      <c r="AG39" s="6"/>
      <c r="AH39" s="6"/>
      <c r="AI39" s="6"/>
      <c r="AJ39" s="6"/>
      <c r="AK39" s="5"/>
      <c r="AL39" s="5"/>
    </row>
    <row r="40" spans="1:38" ht="15" customHeight="1">
      <c r="AF40" s="2"/>
      <c r="AG40" s="6"/>
      <c r="AH40" s="6"/>
      <c r="AI40" s="6"/>
      <c r="AJ40" s="6"/>
      <c r="AK40" s="5"/>
      <c r="AL40" s="5"/>
    </row>
    <row r="41" spans="1:38" ht="15" customHeight="1">
      <c r="A41" s="16"/>
      <c r="B41" s="16"/>
      <c r="C41" s="16"/>
      <c r="D41" s="16"/>
      <c r="E41" s="16"/>
      <c r="F41" s="16"/>
      <c r="G41" s="16"/>
      <c r="H41" s="16"/>
      <c r="I41" s="16"/>
      <c r="J41" s="16"/>
      <c r="K41" s="16"/>
      <c r="L41" s="16"/>
      <c r="AF41" s="2"/>
      <c r="AG41" s="6"/>
      <c r="AH41" s="6"/>
      <c r="AI41" s="6"/>
      <c r="AJ41" s="6"/>
      <c r="AK41" s="5"/>
      <c r="AL41" s="5"/>
    </row>
    <row r="42" spans="1:38" ht="15" customHeight="1">
      <c r="AF42" s="2"/>
      <c r="AG42" s="6"/>
      <c r="AH42" s="6"/>
      <c r="AI42" s="6"/>
      <c r="AJ42" s="6"/>
      <c r="AK42" s="5"/>
      <c r="AL42" s="5"/>
    </row>
    <row r="43" spans="1:38" ht="15" customHeight="1">
      <c r="AF43" s="2"/>
      <c r="AG43" s="6"/>
      <c r="AH43" s="6"/>
      <c r="AI43" s="6"/>
      <c r="AJ43" s="6"/>
      <c r="AK43" s="5"/>
      <c r="AL43" s="5"/>
    </row>
    <row r="44" spans="1:38" ht="15" customHeight="1">
      <c r="AF44" s="2"/>
      <c r="AG44" s="6"/>
      <c r="AH44" s="6"/>
      <c r="AI44" s="6"/>
      <c r="AJ44" s="6"/>
      <c r="AK44" s="5"/>
      <c r="AL44" s="5"/>
    </row>
    <row r="45" spans="1:38" ht="15" customHeight="1">
      <c r="AF45" s="2"/>
      <c r="AG45" s="6"/>
      <c r="AH45" s="6"/>
      <c r="AI45" s="6"/>
      <c r="AJ45" s="6"/>
      <c r="AK45" s="5"/>
      <c r="AL45" s="5"/>
    </row>
    <row r="46" spans="1:38" ht="15" customHeight="1">
      <c r="AG46" s="6"/>
      <c r="AH46" s="7"/>
      <c r="AI46" s="7"/>
      <c r="AJ46" s="7"/>
    </row>
    <row r="47" spans="1:38" ht="15" customHeight="1"/>
    <row r="48" spans="1:38" ht="15" customHeight="1"/>
    <row r="49" ht="15" customHeight="1"/>
    <row r="50" ht="15" customHeight="1"/>
    <row r="51" ht="15" customHeight="1"/>
    <row r="52" ht="15" customHeight="1"/>
  </sheetData>
  <customSheetViews>
    <customSheetView guid="{5CDC6F58-B038-4A0E-A13D-C643B013E119}" topLeftCell="A16">
      <selection activeCell="E34" sqref="E34"/>
      <pageMargins left="0.19685039370078741" right="0.27559055118110237" top="1.2204724409448819"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0">
    <mergeCell ref="B34:K34"/>
    <mergeCell ref="B20:K20"/>
    <mergeCell ref="B1:K1"/>
    <mergeCell ref="I6:K6"/>
    <mergeCell ref="B3:K3"/>
    <mergeCell ref="B4:K4"/>
    <mergeCell ref="B5:K5"/>
    <mergeCell ref="C6:D6"/>
    <mergeCell ref="E6:F6"/>
    <mergeCell ref="G6:H6"/>
  </mergeCells>
  <printOptions horizontalCentered="1"/>
  <pageMargins left="0.19685039370078741" right="0.27559055118110237" top="1.2204724409448819" bottom="0.78740157480314965" header="0.51181102362204722" footer="0.59055118110236227"/>
  <pageSetup paperSize="126" firstPageNumber="0" orientation="portrait" r:id="rId2"/>
  <headerFooter alignWithMargins="0">
    <oddFooter>&amp;C&amp;10&amp;A</oddFooter>
  </headerFooter>
  <ignoredErrors>
    <ignoredError sqref="O20:Q20" evalError="1"/>
  </ignoredError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pageSetUpPr fitToPage="1"/>
  </sheetPr>
  <dimension ref="B1:J21"/>
  <sheetViews>
    <sheetView topLeftCell="B1" zoomScaleNormal="100" workbookViewId="0">
      <selection activeCell="O23" sqref="O23"/>
    </sheetView>
  </sheetViews>
  <sheetFormatPr baseColWidth="10" defaultColWidth="10.90625" defaultRowHeight="12.75"/>
  <cols>
    <col min="1" max="1" width="2.453125" style="493" customWidth="1"/>
    <col min="2" max="2" width="8" style="493" customWidth="1"/>
    <col min="3" max="10" width="6.36328125" style="493" customWidth="1"/>
    <col min="11" max="11" width="3.08984375" style="493" customWidth="1"/>
    <col min="12" max="16384" width="10.90625" style="493"/>
  </cols>
  <sheetData>
    <row r="1" spans="2:10">
      <c r="B1" s="1166" t="s">
        <v>79</v>
      </c>
      <c r="C1" s="1166"/>
      <c r="D1" s="1166"/>
      <c r="E1" s="1166"/>
      <c r="F1" s="1166"/>
      <c r="G1" s="1166"/>
      <c r="H1" s="1166"/>
      <c r="I1" s="1166"/>
      <c r="J1" s="1166"/>
    </row>
    <row r="2" spans="2:10">
      <c r="B2" s="517"/>
      <c r="C2" s="517"/>
      <c r="D2" s="517"/>
      <c r="E2" s="517"/>
      <c r="F2" s="517"/>
      <c r="G2" s="517"/>
      <c r="H2" s="517"/>
      <c r="I2" s="517"/>
    </row>
    <row r="3" spans="2:10" ht="21" customHeight="1">
      <c r="B3" s="1168" t="s">
        <v>383</v>
      </c>
      <c r="C3" s="1168"/>
      <c r="D3" s="1168"/>
      <c r="E3" s="1168"/>
      <c r="F3" s="1168"/>
      <c r="G3" s="1168"/>
      <c r="H3" s="1168"/>
      <c r="I3" s="1168"/>
      <c r="J3" s="1168"/>
    </row>
    <row r="4" spans="2:10" ht="15.75" customHeight="1">
      <c r="B4" s="1141" t="s">
        <v>689</v>
      </c>
      <c r="C4" s="1167"/>
      <c r="D4" s="1167"/>
      <c r="E4" s="1167"/>
      <c r="F4" s="1167"/>
      <c r="G4" s="1167"/>
      <c r="H4" s="1167"/>
      <c r="I4" s="1167"/>
      <c r="J4" s="1167"/>
    </row>
    <row r="5" spans="2:10" ht="15.75" customHeight="1">
      <c r="B5" s="1167" t="s">
        <v>387</v>
      </c>
      <c r="C5" s="1167"/>
      <c r="D5" s="1167"/>
      <c r="E5" s="1167"/>
      <c r="F5" s="1167"/>
      <c r="G5" s="1167"/>
      <c r="H5" s="1167"/>
      <c r="I5" s="1167"/>
      <c r="J5" s="1167"/>
    </row>
    <row r="6" spans="2:10" ht="103.5" customHeight="1">
      <c r="B6" s="718" t="s">
        <v>368</v>
      </c>
      <c r="C6" s="1170" t="s">
        <v>370</v>
      </c>
      <c r="D6" s="1170"/>
      <c r="E6" s="1170" t="s">
        <v>371</v>
      </c>
      <c r="F6" s="1170"/>
      <c r="G6" s="1170" t="s">
        <v>446</v>
      </c>
      <c r="H6" s="1170"/>
      <c r="I6" s="1170" t="s">
        <v>372</v>
      </c>
      <c r="J6" s="1170"/>
    </row>
    <row r="7" spans="2:10" ht="15.75" customHeight="1">
      <c r="B7" s="719" t="s">
        <v>369</v>
      </c>
      <c r="C7" s="1169" t="s">
        <v>94</v>
      </c>
      <c r="D7" s="1169"/>
      <c r="E7" s="1169" t="s">
        <v>93</v>
      </c>
      <c r="F7" s="1169"/>
      <c r="G7" s="1169" t="s">
        <v>92</v>
      </c>
      <c r="H7" s="1169"/>
      <c r="I7" s="1169"/>
      <c r="J7" s="1169"/>
    </row>
    <row r="8" spans="2:10" ht="15.75" customHeight="1">
      <c r="B8" s="720" t="s">
        <v>96</v>
      </c>
      <c r="C8" s="604">
        <v>2020</v>
      </c>
      <c r="D8" s="604">
        <v>2021</v>
      </c>
      <c r="E8" s="604">
        <v>2020</v>
      </c>
      <c r="F8" s="604">
        <v>2021</v>
      </c>
      <c r="G8" s="604">
        <v>2020</v>
      </c>
      <c r="H8" s="604">
        <v>2021</v>
      </c>
      <c r="I8" s="604">
        <v>2020</v>
      </c>
      <c r="J8" s="604">
        <v>2021</v>
      </c>
    </row>
    <row r="9" spans="2:10" ht="15.75" customHeight="1">
      <c r="B9" s="720" t="s">
        <v>47</v>
      </c>
      <c r="C9" s="612">
        <v>235.81303170782229</v>
      </c>
      <c r="D9" s="612">
        <v>245.2445278345246</v>
      </c>
      <c r="E9" s="612">
        <v>213.16856451613634</v>
      </c>
      <c r="F9" s="778">
        <v>248.01186543838159</v>
      </c>
      <c r="G9" s="612">
        <v>215.70144660910196</v>
      </c>
      <c r="H9" s="778"/>
      <c r="I9" s="612">
        <v>234.60750000000002</v>
      </c>
      <c r="J9" s="612">
        <v>255.63636363636363</v>
      </c>
    </row>
    <row r="10" spans="2:10" ht="15.75" customHeight="1">
      <c r="B10" s="720" t="s">
        <v>48</v>
      </c>
      <c r="C10" s="612">
        <v>237.82139454134366</v>
      </c>
      <c r="D10" s="612"/>
      <c r="E10" s="612">
        <v>210.68976515054834</v>
      </c>
      <c r="F10" s="778"/>
      <c r="G10" s="612">
        <v>222.33483283380707</v>
      </c>
      <c r="H10" s="778"/>
      <c r="I10" s="613"/>
      <c r="J10" s="613"/>
    </row>
    <row r="11" spans="2:10" ht="15.75" customHeight="1">
      <c r="B11" s="720" t="s">
        <v>49</v>
      </c>
      <c r="C11" s="612">
        <v>237.70798612693767</v>
      </c>
      <c r="D11" s="612"/>
      <c r="E11" s="612">
        <v>213.7368921600181</v>
      </c>
      <c r="F11" s="778"/>
      <c r="G11" s="612">
        <v>217.76909535218874</v>
      </c>
      <c r="H11" s="778"/>
      <c r="I11" s="613"/>
      <c r="J11" s="613"/>
    </row>
    <row r="12" spans="2:10" ht="15.75" customHeight="1">
      <c r="B12" s="720" t="s">
        <v>57</v>
      </c>
      <c r="C12" s="649">
        <v>246.91698921880814</v>
      </c>
      <c r="D12" s="612"/>
      <c r="E12" s="612">
        <v>223.4333856647774</v>
      </c>
      <c r="F12" s="612"/>
      <c r="G12" s="612">
        <v>226.82697890706234</v>
      </c>
      <c r="H12" s="612"/>
      <c r="I12" s="612"/>
      <c r="J12" s="649"/>
    </row>
    <row r="13" spans="2:10" ht="15.75" customHeight="1">
      <c r="B13" s="720" t="s">
        <v>58</v>
      </c>
      <c r="C13" s="612">
        <v>264.5687418821845</v>
      </c>
      <c r="D13" s="612"/>
      <c r="E13" s="612">
        <v>228.49455258008055</v>
      </c>
      <c r="F13" s="612"/>
      <c r="G13" s="612">
        <v>251.00000000000003</v>
      </c>
      <c r="H13" s="612"/>
      <c r="I13" s="612">
        <v>261.17237430472244</v>
      </c>
      <c r="J13" s="612"/>
    </row>
    <row r="14" spans="2:10" ht="15.75" customHeight="1">
      <c r="B14" s="720" t="s">
        <v>50</v>
      </c>
      <c r="C14" s="612"/>
      <c r="D14" s="612"/>
      <c r="E14" s="612">
        <v>225.41825301158173</v>
      </c>
      <c r="F14" s="612"/>
      <c r="G14" s="612"/>
      <c r="H14" s="612"/>
      <c r="I14" s="612">
        <v>261.17236405596424</v>
      </c>
      <c r="J14" s="612"/>
    </row>
    <row r="15" spans="2:10" ht="15.75" customHeight="1">
      <c r="B15" s="720" t="s">
        <v>51</v>
      </c>
      <c r="C15" s="612">
        <v>274.58893528753515</v>
      </c>
      <c r="D15" s="612"/>
      <c r="E15" s="612"/>
      <c r="F15" s="612"/>
      <c r="G15" s="612"/>
      <c r="H15" s="612"/>
      <c r="I15" s="612">
        <v>261.17238817848994</v>
      </c>
      <c r="J15" s="612"/>
    </row>
    <row r="16" spans="2:10" ht="15.75" customHeight="1">
      <c r="B16" s="720" t="s">
        <v>52</v>
      </c>
      <c r="C16" s="612"/>
      <c r="D16" s="612"/>
      <c r="E16" s="612"/>
      <c r="F16" s="778"/>
      <c r="G16" s="612"/>
      <c r="H16" s="778"/>
      <c r="I16" s="612">
        <v>261.17235714285715</v>
      </c>
      <c r="J16" s="612"/>
    </row>
    <row r="17" spans="2:10" ht="15.75" customHeight="1">
      <c r="B17" s="720" t="s">
        <v>53</v>
      </c>
      <c r="C17" s="612"/>
      <c r="D17" s="612"/>
      <c r="E17" s="612"/>
      <c r="F17" s="778"/>
      <c r="G17" s="612"/>
      <c r="H17" s="778"/>
      <c r="I17" s="612"/>
      <c r="J17" s="612"/>
    </row>
    <row r="18" spans="2:10" ht="15.75" customHeight="1">
      <c r="B18" s="720" t="s">
        <v>54</v>
      </c>
      <c r="C18" s="612"/>
      <c r="D18" s="612"/>
      <c r="E18" s="612"/>
      <c r="F18" s="778"/>
      <c r="G18" s="612"/>
      <c r="H18" s="778"/>
      <c r="I18" s="612"/>
      <c r="J18" s="612"/>
    </row>
    <row r="19" spans="2:10" ht="15.75" customHeight="1">
      <c r="B19" s="720" t="s">
        <v>55</v>
      </c>
      <c r="C19" s="612"/>
      <c r="D19" s="612"/>
      <c r="E19" s="612"/>
      <c r="F19" s="778"/>
      <c r="G19" s="612"/>
      <c r="H19" s="778"/>
      <c r="I19" s="612"/>
      <c r="J19" s="612"/>
    </row>
    <row r="20" spans="2:10" ht="15.75" customHeight="1">
      <c r="B20" s="720" t="s">
        <v>56</v>
      </c>
      <c r="C20" s="612">
        <v>231.8743074729756</v>
      </c>
      <c r="D20" s="612"/>
      <c r="E20" s="612"/>
      <c r="F20" s="778"/>
      <c r="G20" s="612"/>
      <c r="H20" s="778"/>
      <c r="I20" s="612">
        <v>254</v>
      </c>
      <c r="J20" s="612"/>
    </row>
    <row r="21" spans="2:10" ht="61.5" customHeight="1">
      <c r="B21" s="1119" t="s">
        <v>712</v>
      </c>
      <c r="C21" s="1119"/>
      <c r="D21" s="1119"/>
      <c r="E21" s="1119"/>
      <c r="F21" s="1119"/>
      <c r="G21" s="1119"/>
      <c r="H21" s="1119"/>
      <c r="I21" s="1119"/>
      <c r="J21" s="1119"/>
    </row>
  </sheetData>
  <mergeCells count="13">
    <mergeCell ref="B1:J1"/>
    <mergeCell ref="B4:J4"/>
    <mergeCell ref="B5:J5"/>
    <mergeCell ref="B3:J3"/>
    <mergeCell ref="B21:J21"/>
    <mergeCell ref="C7:D7"/>
    <mergeCell ref="C6:D6"/>
    <mergeCell ref="E7:F7"/>
    <mergeCell ref="E6:F6"/>
    <mergeCell ref="I7:J7"/>
    <mergeCell ref="G6:H6"/>
    <mergeCell ref="G7:H7"/>
    <mergeCell ref="I6:J6"/>
  </mergeCells>
  <pageMargins left="0.70866141732283472" right="0.70866141732283472" top="0.74803149606299213" bottom="0.74803149606299213" header="0.31496062992125984" footer="0.31496062992125984"/>
  <pageSetup paperSize="126" orientation="portrait" r:id="rId1"/>
  <headerFooter>
    <oddFooter>&amp;C&amp;10 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79998168889431442"/>
    <pageSetUpPr fitToPage="1"/>
  </sheetPr>
  <dimension ref="A1:W93"/>
  <sheetViews>
    <sheetView zoomScaleNormal="100" zoomScaleSheetLayoutView="75" workbookViewId="0">
      <selection activeCell="C8" sqref="C8:J8"/>
    </sheetView>
  </sheetViews>
  <sheetFormatPr baseColWidth="10" defaultColWidth="7.26953125" defaultRowHeight="12"/>
  <cols>
    <col min="1" max="1" width="1.26953125" style="1" customWidth="1"/>
    <col min="2" max="2" width="6.90625" style="1" customWidth="1"/>
    <col min="3" max="11" width="5.453125" style="1" customWidth="1"/>
    <col min="12" max="12" width="8.453125" style="1" customWidth="1"/>
    <col min="13" max="13" width="7.26953125" style="759"/>
    <col min="14" max="15" width="7.26953125" style="759" customWidth="1"/>
    <col min="16" max="16" width="7.26953125" style="759"/>
    <col min="17" max="18" width="7.453125" style="1" bestFit="1" customWidth="1"/>
    <col min="19" max="16384" width="7.26953125" style="1"/>
  </cols>
  <sheetData>
    <row r="1" spans="2:23" s="23" customFormat="1" ht="12.75">
      <c r="B1" s="1085" t="s">
        <v>80</v>
      </c>
      <c r="C1" s="1085"/>
      <c r="D1" s="1085"/>
      <c r="E1" s="1085"/>
      <c r="F1" s="1085"/>
      <c r="G1" s="1085"/>
      <c r="H1" s="1085"/>
      <c r="I1" s="1085"/>
      <c r="J1" s="1085"/>
      <c r="K1" s="1085"/>
      <c r="M1" s="603"/>
      <c r="N1" s="603"/>
      <c r="O1" s="603"/>
      <c r="P1" s="603"/>
    </row>
    <row r="2" spans="2:23" s="23" customFormat="1" ht="12.75">
      <c r="B2" s="31"/>
      <c r="C2" s="32"/>
      <c r="D2" s="32"/>
      <c r="E2" s="32"/>
      <c r="F2" s="32"/>
      <c r="M2" s="603"/>
      <c r="N2" s="603"/>
      <c r="O2" s="603"/>
      <c r="P2" s="603"/>
    </row>
    <row r="3" spans="2:23" s="23" customFormat="1" ht="12.75">
      <c r="B3" s="1085" t="s">
        <v>83</v>
      </c>
      <c r="C3" s="1085"/>
      <c r="D3" s="1085"/>
      <c r="E3" s="1085"/>
      <c r="F3" s="1085"/>
      <c r="G3" s="1085"/>
      <c r="H3" s="1085"/>
      <c r="I3" s="1085"/>
      <c r="J3" s="1085"/>
      <c r="K3" s="1085"/>
      <c r="M3" s="603"/>
      <c r="N3" s="603"/>
      <c r="O3" s="603"/>
      <c r="P3" s="603"/>
    </row>
    <row r="4" spans="2:23" s="23" customFormat="1" ht="12.75">
      <c r="B4" s="1085" t="s">
        <v>689</v>
      </c>
      <c r="C4" s="1085"/>
      <c r="D4" s="1085"/>
      <c r="E4" s="1085"/>
      <c r="F4" s="1085"/>
      <c r="G4" s="1085"/>
      <c r="H4" s="1085"/>
      <c r="I4" s="1085"/>
      <c r="J4" s="1085"/>
      <c r="K4" s="1085"/>
      <c r="M4" s="603"/>
      <c r="N4" s="603"/>
      <c r="O4" s="603"/>
      <c r="P4" s="603"/>
    </row>
    <row r="5" spans="2:23" s="23" customFormat="1" ht="18" customHeight="1">
      <c r="B5" s="1085" t="s">
        <v>426</v>
      </c>
      <c r="C5" s="1085"/>
      <c r="D5" s="1085"/>
      <c r="E5" s="1085"/>
      <c r="F5" s="1085"/>
      <c r="G5" s="1085"/>
      <c r="H5" s="1085"/>
      <c r="I5" s="1085"/>
      <c r="J5" s="1085"/>
      <c r="K5" s="1085"/>
      <c r="M5" s="603"/>
      <c r="N5" s="603"/>
      <c r="O5" s="603"/>
      <c r="P5" s="603"/>
    </row>
    <row r="6" spans="2:23" s="35" customFormat="1" ht="24.75" customHeight="1">
      <c r="B6" s="1092" t="s">
        <v>96</v>
      </c>
      <c r="C6" s="1158" t="s">
        <v>92</v>
      </c>
      <c r="D6" s="1158"/>
      <c r="E6" s="1158" t="s">
        <v>93</v>
      </c>
      <c r="F6" s="1158"/>
      <c r="G6" s="1158" t="s">
        <v>94</v>
      </c>
      <c r="H6" s="1158"/>
      <c r="I6" s="1092" t="s">
        <v>64</v>
      </c>
      <c r="J6" s="1092"/>
      <c r="K6" s="1092"/>
      <c r="M6" s="590"/>
      <c r="N6" s="590"/>
      <c r="O6" s="590"/>
      <c r="P6" s="590"/>
    </row>
    <row r="7" spans="2:23" s="35" customFormat="1" ht="48" customHeight="1">
      <c r="B7" s="1092"/>
      <c r="C7" s="604">
        <v>2020</v>
      </c>
      <c r="D7" s="604">
        <v>2021</v>
      </c>
      <c r="E7" s="604">
        <v>2020</v>
      </c>
      <c r="F7" s="604">
        <v>2021</v>
      </c>
      <c r="G7" s="604">
        <v>2020</v>
      </c>
      <c r="H7" s="604">
        <v>2021</v>
      </c>
      <c r="I7" s="604">
        <v>2020</v>
      </c>
      <c r="J7" s="604">
        <v>2021</v>
      </c>
      <c r="K7" s="876" t="s">
        <v>690</v>
      </c>
      <c r="M7" s="590"/>
      <c r="N7" s="590" t="s">
        <v>543</v>
      </c>
      <c r="O7" s="590" t="s">
        <v>93</v>
      </c>
      <c r="P7" s="590" t="s">
        <v>94</v>
      </c>
    </row>
    <row r="8" spans="2:23" s="35" customFormat="1" ht="15.75" customHeight="1">
      <c r="B8" s="96" t="s">
        <v>47</v>
      </c>
      <c r="C8" s="778">
        <v>167.84891608145881</v>
      </c>
      <c r="D8" s="778">
        <v>190.97270416174587</v>
      </c>
      <c r="E8" s="778">
        <v>173.5213821241872</v>
      </c>
      <c r="F8" s="778">
        <v>195.2924834177893</v>
      </c>
      <c r="G8" s="778">
        <v>177.34495979445921</v>
      </c>
      <c r="H8" s="778">
        <v>199.25540605546121</v>
      </c>
      <c r="I8" s="778">
        <v>172.42138334340049</v>
      </c>
      <c r="J8" s="778">
        <v>194.38815449988968</v>
      </c>
      <c r="K8" s="788">
        <f t="shared" ref="K8:K13" si="0">J8/I8-1</f>
        <v>0.12740166405427455</v>
      </c>
      <c r="M8" s="782">
        <v>43831</v>
      </c>
      <c r="N8" s="800">
        <f>C8</f>
        <v>167.84891608145881</v>
      </c>
      <c r="O8" s="800">
        <f>E8</f>
        <v>173.5213821241872</v>
      </c>
      <c r="P8" s="800">
        <f>G8</f>
        <v>177.34495979445921</v>
      </c>
      <c r="Q8" s="487"/>
      <c r="R8" s="487"/>
      <c r="S8" s="487"/>
      <c r="T8" s="487"/>
    </row>
    <row r="9" spans="2:23" s="35" customFormat="1" ht="15.75" customHeight="1">
      <c r="B9" s="96" t="s">
        <v>48</v>
      </c>
      <c r="C9" s="778">
        <v>173.21892904509284</v>
      </c>
      <c r="D9" s="778"/>
      <c r="E9" s="778">
        <v>179.82508836490845</v>
      </c>
      <c r="F9" s="778"/>
      <c r="G9" s="778">
        <v>182.2215413164561</v>
      </c>
      <c r="H9" s="778"/>
      <c r="I9" s="778">
        <v>178.03187610025464</v>
      </c>
      <c r="J9" s="778"/>
      <c r="K9" s="788">
        <f t="shared" si="0"/>
        <v>-1</v>
      </c>
      <c r="M9" s="782">
        <v>43862</v>
      </c>
      <c r="N9" s="800">
        <f t="shared" ref="N9:N19" si="1">C9</f>
        <v>173.21892904509284</v>
      </c>
      <c r="O9" s="800">
        <f t="shared" ref="O9:O19" si="2">E9</f>
        <v>179.82508836490845</v>
      </c>
      <c r="P9" s="800">
        <f t="shared" ref="P9:P19" si="3">G9</f>
        <v>182.2215413164561</v>
      </c>
      <c r="R9" s="487"/>
      <c r="S9" s="487"/>
      <c r="T9" s="487"/>
    </row>
    <row r="10" spans="2:23" s="35" customFormat="1" ht="15.75" customHeight="1">
      <c r="B10" s="96" t="s">
        <v>49</v>
      </c>
      <c r="C10" s="778">
        <v>177.25376344086021</v>
      </c>
      <c r="D10" s="778"/>
      <c r="E10" s="778">
        <v>191.72243401759533</v>
      </c>
      <c r="F10" s="778"/>
      <c r="G10" s="778">
        <v>187.74655870445341</v>
      </c>
      <c r="H10" s="778"/>
      <c r="I10" s="778">
        <v>187.19161509392632</v>
      </c>
      <c r="J10" s="778"/>
      <c r="K10" s="788">
        <f t="shared" si="0"/>
        <v>-1</v>
      </c>
      <c r="M10" s="782">
        <v>43891</v>
      </c>
      <c r="N10" s="800">
        <f t="shared" si="1"/>
        <v>177.25376344086021</v>
      </c>
      <c r="O10" s="800">
        <f t="shared" si="2"/>
        <v>191.72243401759533</v>
      </c>
      <c r="P10" s="800">
        <f t="shared" si="3"/>
        <v>187.74655870445341</v>
      </c>
      <c r="R10" s="487"/>
      <c r="S10" s="487"/>
      <c r="T10" s="487"/>
    </row>
    <row r="11" spans="2:23" s="35" customFormat="1" ht="15.75" customHeight="1">
      <c r="B11" s="96" t="s">
        <v>57</v>
      </c>
      <c r="C11" s="816">
        <v>189.05</v>
      </c>
      <c r="D11" s="816"/>
      <c r="E11" s="816">
        <v>201.28435185185182</v>
      </c>
      <c r="F11" s="816"/>
      <c r="G11" s="816">
        <v>202.02111111111108</v>
      </c>
      <c r="H11" s="816"/>
      <c r="I11" s="816">
        <v>198.98918128654969</v>
      </c>
      <c r="J11" s="816"/>
      <c r="K11" s="788">
        <f t="shared" si="0"/>
        <v>-1</v>
      </c>
      <c r="M11" s="782">
        <v>43922</v>
      </c>
      <c r="N11" s="800">
        <f t="shared" si="1"/>
        <v>189.05</v>
      </c>
      <c r="O11" s="800">
        <f t="shared" si="2"/>
        <v>201.28435185185182</v>
      </c>
      <c r="P11" s="800">
        <f t="shared" si="3"/>
        <v>202.02111111111108</v>
      </c>
    </row>
    <row r="12" spans="2:23" s="35" customFormat="1" ht="15.75" customHeight="1">
      <c r="B12" s="96" t="s">
        <v>58</v>
      </c>
      <c r="C12" s="816">
        <v>197.32885304659499</v>
      </c>
      <c r="D12" s="816"/>
      <c r="E12" s="816">
        <v>202.50035842293906</v>
      </c>
      <c r="F12" s="816"/>
      <c r="G12" s="816">
        <v>199.39354838709679</v>
      </c>
      <c r="H12" s="816"/>
      <c r="I12" s="816">
        <v>200.21791587602783</v>
      </c>
      <c r="J12" s="816"/>
      <c r="K12" s="788">
        <f t="shared" si="0"/>
        <v>-1</v>
      </c>
      <c r="M12" s="782">
        <v>43952</v>
      </c>
      <c r="N12" s="800">
        <f t="shared" si="1"/>
        <v>197.32885304659499</v>
      </c>
      <c r="O12" s="800">
        <f t="shared" si="2"/>
        <v>202.50035842293906</v>
      </c>
      <c r="P12" s="800">
        <f t="shared" si="3"/>
        <v>199.39354838709679</v>
      </c>
      <c r="U12" s="487"/>
    </row>
    <row r="13" spans="2:23" s="35" customFormat="1" ht="15.75" customHeight="1">
      <c r="B13" s="96" t="s">
        <v>50</v>
      </c>
      <c r="C13" s="816">
        <v>194.96666666666673</v>
      </c>
      <c r="D13" s="816"/>
      <c r="E13" s="816">
        <v>198.63240740740741</v>
      </c>
      <c r="F13" s="816"/>
      <c r="G13" s="816">
        <v>192.68333333333331</v>
      </c>
      <c r="H13" s="816"/>
      <c r="I13" s="816">
        <v>196.49949579831929</v>
      </c>
      <c r="J13" s="816"/>
      <c r="K13" s="847">
        <f t="shared" si="0"/>
        <v>-1</v>
      </c>
      <c r="M13" s="848">
        <v>43983</v>
      </c>
      <c r="N13" s="800">
        <f t="shared" si="1"/>
        <v>194.96666666666673</v>
      </c>
      <c r="O13" s="800">
        <f t="shared" si="2"/>
        <v>198.63240740740741</v>
      </c>
      <c r="P13" s="800">
        <f t="shared" si="3"/>
        <v>192.68333333333331</v>
      </c>
    </row>
    <row r="14" spans="2:23" s="35" customFormat="1" ht="15.75" customHeight="1">
      <c r="B14" s="96" t="s">
        <v>51</v>
      </c>
      <c r="C14" s="816">
        <v>186.45161290322579</v>
      </c>
      <c r="D14" s="816"/>
      <c r="E14" s="816">
        <v>197.90322580645162</v>
      </c>
      <c r="F14" s="816"/>
      <c r="G14" s="816">
        <v>190</v>
      </c>
      <c r="H14" s="816"/>
      <c r="I14" s="816">
        <v>195.02176139272913</v>
      </c>
      <c r="J14" s="816"/>
      <c r="K14" s="847">
        <f t="shared" ref="K14:K19" si="4">J14/I14-1</f>
        <v>-1</v>
      </c>
      <c r="M14" s="848">
        <v>44013</v>
      </c>
      <c r="N14" s="800">
        <f t="shared" si="1"/>
        <v>186.45161290322579</v>
      </c>
      <c r="O14" s="800">
        <f t="shared" si="2"/>
        <v>197.90322580645162</v>
      </c>
      <c r="P14" s="800">
        <f t="shared" si="3"/>
        <v>190</v>
      </c>
      <c r="Q14" s="931"/>
      <c r="R14" s="487"/>
      <c r="S14" s="487"/>
      <c r="T14" s="487"/>
    </row>
    <row r="15" spans="2:23" s="35" customFormat="1" ht="15.75" customHeight="1">
      <c r="B15" s="96" t="s">
        <v>52</v>
      </c>
      <c r="C15" s="778">
        <v>193.46774193548387</v>
      </c>
      <c r="D15" s="778"/>
      <c r="E15" s="778">
        <v>198.85080645161293</v>
      </c>
      <c r="F15" s="778"/>
      <c r="G15" s="778">
        <v>202.17741935483872</v>
      </c>
      <c r="H15" s="778"/>
      <c r="I15" s="778">
        <v>200.37762416794675</v>
      </c>
      <c r="J15" s="778"/>
      <c r="K15" s="847">
        <f t="shared" si="4"/>
        <v>-1</v>
      </c>
      <c r="M15" s="848">
        <v>44044</v>
      </c>
      <c r="N15" s="800">
        <f t="shared" si="1"/>
        <v>193.46774193548387</v>
      </c>
      <c r="O15" s="800">
        <f t="shared" si="2"/>
        <v>198.85080645161293</v>
      </c>
      <c r="P15" s="800">
        <f t="shared" si="3"/>
        <v>202.17741935483872</v>
      </c>
      <c r="S15" s="487"/>
      <c r="T15" s="487"/>
    </row>
    <row r="16" spans="2:23" s="35" customFormat="1" ht="15.75" customHeight="1">
      <c r="B16" s="96" t="s">
        <v>53</v>
      </c>
      <c r="C16" s="778">
        <v>201.16666666666669</v>
      </c>
      <c r="D16" s="778"/>
      <c r="E16" s="778">
        <v>199.99107142857144</v>
      </c>
      <c r="F16" s="778"/>
      <c r="G16" s="778">
        <v>202.88888888888891</v>
      </c>
      <c r="H16" s="778"/>
      <c r="I16" s="778">
        <v>202.66071428571428</v>
      </c>
      <c r="J16" s="778"/>
      <c r="K16" s="847">
        <f t="shared" si="4"/>
        <v>-1</v>
      </c>
      <c r="M16" s="848">
        <v>44075</v>
      </c>
      <c r="N16" s="800">
        <f t="shared" si="1"/>
        <v>201.16666666666669</v>
      </c>
      <c r="O16" s="800">
        <f t="shared" si="2"/>
        <v>199.99107142857144</v>
      </c>
      <c r="P16" s="800">
        <f t="shared" si="3"/>
        <v>202.88888888888891</v>
      </c>
      <c r="S16" s="487"/>
      <c r="T16" s="487"/>
      <c r="U16" s="877"/>
      <c r="V16" s="877"/>
      <c r="W16" s="877"/>
    </row>
    <row r="17" spans="1:23" s="35" customFormat="1" ht="15.75" customHeight="1">
      <c r="B17" s="96" t="s">
        <v>54</v>
      </c>
      <c r="C17" s="778">
        <v>191.77419354838707</v>
      </c>
      <c r="D17" s="778"/>
      <c r="E17" s="778">
        <v>194.58525345622118</v>
      </c>
      <c r="F17" s="778"/>
      <c r="G17" s="778">
        <v>199.78494623655916</v>
      </c>
      <c r="H17" s="778"/>
      <c r="I17" s="778">
        <v>196.9220430107527</v>
      </c>
      <c r="J17" s="778"/>
      <c r="K17" s="847">
        <f t="shared" si="4"/>
        <v>-1</v>
      </c>
      <c r="M17" s="848">
        <v>44105</v>
      </c>
      <c r="N17" s="800">
        <f t="shared" si="1"/>
        <v>191.77419354838707</v>
      </c>
      <c r="O17" s="800">
        <f t="shared" si="2"/>
        <v>194.58525345622118</v>
      </c>
      <c r="P17" s="800">
        <f t="shared" si="3"/>
        <v>199.78494623655916</v>
      </c>
      <c r="R17" s="487"/>
      <c r="S17" s="487"/>
      <c r="T17" s="487"/>
      <c r="U17" s="877"/>
      <c r="V17" s="877"/>
      <c r="W17" s="877"/>
    </row>
    <row r="18" spans="1:23" s="35" customFormat="1" ht="15.75" customHeight="1">
      <c r="B18" s="96" t="s">
        <v>55</v>
      </c>
      <c r="C18" s="778">
        <v>214.70833333333331</v>
      </c>
      <c r="D18" s="778"/>
      <c r="E18" s="778">
        <v>202.5</v>
      </c>
      <c r="F18" s="778"/>
      <c r="G18" s="778">
        <v>208.75</v>
      </c>
      <c r="H18" s="778"/>
      <c r="I18" s="778">
        <v>215.23883928571428</v>
      </c>
      <c r="J18" s="778"/>
      <c r="K18" s="847">
        <f t="shared" si="4"/>
        <v>-1</v>
      </c>
      <c r="M18" s="848">
        <v>44136</v>
      </c>
      <c r="N18" s="800">
        <f t="shared" si="1"/>
        <v>214.70833333333331</v>
      </c>
      <c r="O18" s="800">
        <f t="shared" si="2"/>
        <v>202.5</v>
      </c>
      <c r="P18" s="800">
        <f t="shared" si="3"/>
        <v>208.75</v>
      </c>
      <c r="R18" s="487"/>
      <c r="S18" s="487"/>
      <c r="T18" s="487"/>
      <c r="U18" s="877"/>
      <c r="V18" s="877"/>
      <c r="W18" s="877"/>
    </row>
    <row r="19" spans="1:23" s="35" customFormat="1" ht="15.75" customHeight="1">
      <c r="B19" s="96" t="s">
        <v>56</v>
      </c>
      <c r="C19" s="778">
        <v>204.22916666666669</v>
      </c>
      <c r="D19" s="778"/>
      <c r="E19" s="778">
        <v>207.93729321753514</v>
      </c>
      <c r="F19" s="778"/>
      <c r="G19" s="778">
        <v>212.88076542161855</v>
      </c>
      <c r="H19" s="778"/>
      <c r="I19" s="778">
        <v>207.79165730021356</v>
      </c>
      <c r="J19" s="778"/>
      <c r="K19" s="847">
        <f t="shared" si="4"/>
        <v>-1</v>
      </c>
      <c r="M19" s="848">
        <v>44166</v>
      </c>
      <c r="N19" s="800">
        <f t="shared" si="1"/>
        <v>204.22916666666669</v>
      </c>
      <c r="O19" s="800">
        <f t="shared" si="2"/>
        <v>207.93729321753514</v>
      </c>
      <c r="P19" s="800">
        <f t="shared" si="3"/>
        <v>212.88076542161855</v>
      </c>
      <c r="Q19" s="932"/>
      <c r="R19" s="487"/>
      <c r="S19" s="487"/>
      <c r="T19" s="487"/>
    </row>
    <row r="20" spans="1:23" s="35" customFormat="1" ht="21.75" customHeight="1">
      <c r="B20" s="1172" t="s">
        <v>171</v>
      </c>
      <c r="C20" s="1172"/>
      <c r="D20" s="1172"/>
      <c r="E20" s="1172"/>
      <c r="F20" s="1172"/>
      <c r="G20" s="1172"/>
      <c r="H20" s="1172"/>
      <c r="I20" s="1172"/>
      <c r="J20" s="1172"/>
      <c r="K20" s="1172"/>
      <c r="M20" s="782">
        <v>44197</v>
      </c>
      <c r="N20" s="800">
        <f>D8</f>
        <v>190.97270416174587</v>
      </c>
      <c r="O20" s="800">
        <f>F8</f>
        <v>195.2924834177893</v>
      </c>
      <c r="P20" s="800">
        <f>H8</f>
        <v>199.25540605546121</v>
      </c>
      <c r="R20" s="487"/>
      <c r="S20" s="487"/>
      <c r="T20" s="487"/>
    </row>
    <row r="21" spans="1:23" s="35" customFormat="1" ht="12.75">
      <c r="B21" s="2"/>
      <c r="C21" s="878"/>
      <c r="D21" s="878"/>
      <c r="E21" s="46"/>
      <c r="F21" s="46"/>
      <c r="G21" s="487"/>
      <c r="H21" s="487"/>
      <c r="I21" s="67"/>
      <c r="J21" s="67"/>
      <c r="K21" s="101"/>
      <c r="M21" s="782">
        <v>44228</v>
      </c>
      <c r="N21" s="800">
        <f t="shared" ref="N21:N30" si="5">D9</f>
        <v>0</v>
      </c>
      <c r="O21" s="800">
        <f t="shared" ref="O21:O30" si="6">F9</f>
        <v>0</v>
      </c>
      <c r="P21" s="800">
        <f t="shared" ref="P21:P31" si="7">H9</f>
        <v>0</v>
      </c>
    </row>
    <row r="22" spans="1:23" ht="18">
      <c r="C22" s="588"/>
      <c r="D22" s="879"/>
      <c r="E22" s="588"/>
      <c r="F22" s="879"/>
      <c r="G22" s="588"/>
      <c r="H22" s="879"/>
      <c r="I22" s="588"/>
      <c r="J22" s="588"/>
      <c r="M22" s="782">
        <v>44256</v>
      </c>
      <c r="N22" s="800">
        <f t="shared" si="5"/>
        <v>0</v>
      </c>
      <c r="O22" s="800">
        <f t="shared" si="6"/>
        <v>0</v>
      </c>
      <c r="P22" s="800">
        <f t="shared" si="7"/>
        <v>0</v>
      </c>
    </row>
    <row r="23" spans="1:23" s="35" customFormat="1" ht="20.45" customHeight="1">
      <c r="B23" s="46"/>
      <c r="C23" s="46"/>
      <c r="D23" s="46"/>
      <c r="E23" s="46"/>
      <c r="F23" s="46"/>
      <c r="G23" s="46"/>
      <c r="H23" s="46"/>
      <c r="I23" s="46"/>
      <c r="J23" s="46"/>
      <c r="K23" s="46"/>
      <c r="M23" s="782">
        <v>44287</v>
      </c>
      <c r="N23" s="800">
        <f t="shared" si="5"/>
        <v>0</v>
      </c>
      <c r="O23" s="800">
        <f t="shared" si="6"/>
        <v>0</v>
      </c>
      <c r="P23" s="800">
        <f t="shared" si="7"/>
        <v>0</v>
      </c>
    </row>
    <row r="24" spans="1:23" s="35" customFormat="1" ht="20.45" customHeight="1">
      <c r="B24" s="46"/>
      <c r="C24" s="46"/>
      <c r="D24" s="46"/>
      <c r="E24" s="46"/>
      <c r="F24" s="46"/>
      <c r="G24" s="46"/>
      <c r="H24" s="46"/>
      <c r="I24" s="46"/>
      <c r="J24" s="46"/>
      <c r="K24" s="46"/>
      <c r="M24" s="782">
        <v>44317</v>
      </c>
      <c r="N24" s="800">
        <f t="shared" si="5"/>
        <v>0</v>
      </c>
      <c r="O24" s="800">
        <f t="shared" si="6"/>
        <v>0</v>
      </c>
      <c r="P24" s="800">
        <f t="shared" si="7"/>
        <v>0</v>
      </c>
    </row>
    <row r="25" spans="1:23" s="35" customFormat="1" ht="20.45" customHeight="1">
      <c r="A25" s="36"/>
      <c r="B25" s="197"/>
      <c r="C25" s="197"/>
      <c r="D25" s="197"/>
      <c r="E25" s="46"/>
      <c r="F25" s="46"/>
      <c r="G25" s="46"/>
      <c r="H25" s="46"/>
      <c r="I25" s="46"/>
      <c r="J25" s="46"/>
      <c r="K25" s="46"/>
      <c r="M25" s="848">
        <v>44348</v>
      </c>
      <c r="N25" s="800">
        <f t="shared" si="5"/>
        <v>0</v>
      </c>
      <c r="O25" s="800">
        <f t="shared" si="6"/>
        <v>0</v>
      </c>
      <c r="P25" s="800">
        <f t="shared" si="7"/>
        <v>0</v>
      </c>
    </row>
    <row r="26" spans="1:23" s="35" customFormat="1" ht="20.45" customHeight="1">
      <c r="B26" s="197"/>
      <c r="C26" s="197"/>
      <c r="D26" s="197"/>
      <c r="E26" s="46"/>
      <c r="F26" s="46"/>
      <c r="G26" s="46"/>
      <c r="H26" s="46"/>
      <c r="I26" s="46"/>
      <c r="J26" s="46"/>
      <c r="K26" s="46"/>
      <c r="M26" s="848">
        <v>44378</v>
      </c>
      <c r="N26" s="800">
        <f t="shared" si="5"/>
        <v>0</v>
      </c>
      <c r="O26" s="800">
        <f t="shared" si="6"/>
        <v>0</v>
      </c>
      <c r="P26" s="800">
        <f t="shared" si="7"/>
        <v>0</v>
      </c>
    </row>
    <row r="27" spans="1:23" s="35" customFormat="1" ht="20.45" customHeight="1">
      <c r="B27" s="46"/>
      <c r="C27" s="46"/>
      <c r="D27" s="46"/>
      <c r="E27" s="46"/>
      <c r="F27" s="46"/>
      <c r="G27" s="46"/>
      <c r="H27" s="46"/>
      <c r="I27" s="46"/>
      <c r="J27" s="46"/>
      <c r="K27" s="46"/>
      <c r="M27" s="590"/>
      <c r="N27" s="800">
        <f t="shared" si="5"/>
        <v>0</v>
      </c>
      <c r="O27" s="800">
        <f t="shared" si="6"/>
        <v>0</v>
      </c>
      <c r="P27" s="800">
        <f t="shared" si="7"/>
        <v>0</v>
      </c>
    </row>
    <row r="28" spans="1:23" s="35" customFormat="1" ht="20.45" customHeight="1">
      <c r="B28" s="46"/>
      <c r="C28" s="46"/>
      <c r="D28" s="46"/>
      <c r="E28" s="46"/>
      <c r="F28" s="46"/>
      <c r="G28" s="46"/>
      <c r="H28" s="46"/>
      <c r="I28" s="46"/>
      <c r="J28" s="46"/>
      <c r="K28" s="46"/>
      <c r="M28" s="590"/>
      <c r="N28" s="800">
        <f t="shared" si="5"/>
        <v>0</v>
      </c>
      <c r="O28" s="800">
        <f t="shared" si="6"/>
        <v>0</v>
      </c>
      <c r="P28" s="800">
        <f t="shared" si="7"/>
        <v>0</v>
      </c>
    </row>
    <row r="29" spans="1:23" s="35" customFormat="1" ht="20.45" customHeight="1">
      <c r="M29" s="590"/>
      <c r="N29" s="800">
        <f t="shared" si="5"/>
        <v>0</v>
      </c>
      <c r="O29" s="800">
        <f t="shared" si="6"/>
        <v>0</v>
      </c>
      <c r="P29" s="800">
        <f t="shared" si="7"/>
        <v>0</v>
      </c>
    </row>
    <row r="30" spans="1:23" s="35" customFormat="1" ht="20.45" customHeight="1">
      <c r="B30" s="46"/>
      <c r="C30" s="46"/>
      <c r="D30" s="46"/>
      <c r="E30" s="46"/>
      <c r="F30" s="46"/>
      <c r="G30" s="46"/>
      <c r="H30" s="46"/>
      <c r="I30" s="46"/>
      <c r="J30" s="46"/>
      <c r="K30" s="46"/>
      <c r="M30" s="590"/>
      <c r="N30" s="800">
        <f t="shared" si="5"/>
        <v>0</v>
      </c>
      <c r="O30" s="800">
        <f t="shared" si="6"/>
        <v>0</v>
      </c>
      <c r="P30" s="800">
        <f t="shared" si="7"/>
        <v>0</v>
      </c>
    </row>
    <row r="31" spans="1:23" s="35" customFormat="1" ht="20.45" customHeight="1">
      <c r="B31" s="16"/>
      <c r="C31" s="46"/>
      <c r="D31" s="46"/>
      <c r="E31" s="46"/>
      <c r="F31" s="46"/>
      <c r="G31" s="46"/>
      <c r="H31" s="46"/>
      <c r="I31" s="46"/>
      <c r="J31" s="46"/>
      <c r="K31" s="46"/>
      <c r="M31" s="590"/>
      <c r="N31" s="800"/>
      <c r="O31" s="800"/>
      <c r="P31" s="800">
        <f t="shared" si="7"/>
        <v>0</v>
      </c>
    </row>
    <row r="32" spans="1:23" ht="20.45" customHeight="1">
      <c r="B32" s="880"/>
      <c r="C32" s="16"/>
      <c r="D32" s="16"/>
      <c r="E32" s="16"/>
      <c r="F32" s="16"/>
      <c r="G32" s="16"/>
      <c r="H32" s="16"/>
    </row>
    <row r="33" spans="2:18" ht="20.45" customHeight="1">
      <c r="B33" s="1171" t="s">
        <v>171</v>
      </c>
      <c r="C33" s="1171"/>
      <c r="D33" s="1171"/>
      <c r="E33" s="1171"/>
      <c r="F33" s="1171"/>
      <c r="G33" s="1171"/>
      <c r="H33" s="1171"/>
      <c r="I33" s="1171"/>
      <c r="J33" s="1171"/>
      <c r="K33" s="1171"/>
      <c r="P33" s="799"/>
      <c r="Q33" s="14"/>
      <c r="R33" s="14"/>
    </row>
    <row r="34" spans="2:18" ht="20.45" customHeight="1">
      <c r="P34" s="799"/>
      <c r="Q34" s="14"/>
    </row>
    <row r="35" spans="2:18" ht="20.45" customHeight="1">
      <c r="P35" s="799"/>
      <c r="Q35" s="14"/>
    </row>
    <row r="36" spans="2:18" ht="20.45" customHeight="1">
      <c r="P36" s="799"/>
      <c r="Q36" s="14"/>
    </row>
    <row r="37" spans="2:18" ht="20.45" customHeight="1">
      <c r="P37" s="799"/>
      <c r="Q37" s="14"/>
    </row>
    <row r="38" spans="2:18" ht="20.45" customHeight="1">
      <c r="P38" s="799"/>
      <c r="Q38" s="14"/>
    </row>
    <row r="39" spans="2:18" ht="20.45" customHeight="1">
      <c r="P39" s="799"/>
      <c r="Q39" s="14"/>
    </row>
    <row r="40" spans="2:18">
      <c r="P40" s="799"/>
      <c r="Q40" s="14"/>
    </row>
    <row r="41" spans="2:18">
      <c r="P41" s="799"/>
      <c r="Q41" s="14"/>
    </row>
    <row r="42" spans="2:18">
      <c r="P42" s="799"/>
      <c r="Q42" s="14"/>
    </row>
    <row r="43" spans="2:18">
      <c r="P43" s="799"/>
      <c r="Q43" s="14"/>
    </row>
    <row r="44" spans="2:18">
      <c r="P44" s="799"/>
      <c r="Q44" s="14"/>
    </row>
    <row r="45" spans="2:18">
      <c r="P45" s="799"/>
      <c r="Q45" s="14"/>
    </row>
    <row r="46" spans="2:18">
      <c r="P46" s="799"/>
      <c r="Q46" s="14"/>
    </row>
    <row r="47" spans="2:18">
      <c r="P47" s="799"/>
      <c r="Q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customSheetViews>
    <customSheetView guid="{5CDC6F58-B038-4A0E-A13D-C643B013E119}" topLeftCell="A34">
      <selection activeCell="B48" sqref="B48"/>
      <pageMargins left="0.59055118110236227" right="0.59055118110236227" top="0.62992125984251968"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1">
    <mergeCell ref="G6:H6"/>
    <mergeCell ref="I6:K6"/>
    <mergeCell ref="B33:K33"/>
    <mergeCell ref="B20:K20"/>
    <mergeCell ref="B1:K1"/>
    <mergeCell ref="B3:K3"/>
    <mergeCell ref="B5:K5"/>
    <mergeCell ref="B4:K4"/>
    <mergeCell ref="B6:B7"/>
    <mergeCell ref="C6:D6"/>
    <mergeCell ref="E6:F6"/>
  </mergeCells>
  <printOptions horizontalCentered="1"/>
  <pageMargins left="0.59055118110236227" right="0.59055118110236227" top="0.62992125984251968" bottom="0.78740157480314965" header="0.51181102362204722" footer="0.59055118110236227"/>
  <pageSetup paperSize="126" firstPageNumber="0" orientation="portrait" r:id="rId2"/>
  <headerFooter alignWithMargins="0">
    <oddFooter>&amp;C&amp;10&amp;A</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79998168889431442"/>
    <pageSetUpPr fitToPage="1"/>
  </sheetPr>
  <dimension ref="B1:Z80"/>
  <sheetViews>
    <sheetView zoomScaleNormal="100" zoomScaleSheetLayoutView="75" workbookViewId="0">
      <selection activeCell="C7" sqref="C7:N7"/>
    </sheetView>
  </sheetViews>
  <sheetFormatPr baseColWidth="10" defaultColWidth="10.90625" defaultRowHeight="12"/>
  <cols>
    <col min="1" max="1" width="1.36328125" style="1" customWidth="1"/>
    <col min="2" max="2" width="7.453125" style="1" customWidth="1"/>
    <col min="3" max="14" width="4.6328125" style="1" customWidth="1"/>
    <col min="15" max="15" width="3.08984375" style="1" customWidth="1"/>
    <col min="16" max="25" width="5.6328125" style="1" customWidth="1"/>
    <col min="26" max="16384" width="10.90625" style="1"/>
  </cols>
  <sheetData>
    <row r="1" spans="2:26" s="23" customFormat="1" ht="12.75">
      <c r="B1" s="1079" t="s">
        <v>384</v>
      </c>
      <c r="C1" s="1079"/>
      <c r="D1" s="1079"/>
      <c r="E1" s="1079"/>
      <c r="F1" s="1079"/>
      <c r="G1" s="1079"/>
      <c r="H1" s="1079"/>
      <c r="I1" s="1079"/>
      <c r="J1" s="1079"/>
      <c r="K1" s="1079"/>
      <c r="L1" s="1079"/>
      <c r="M1" s="1079"/>
      <c r="N1" s="1079"/>
    </row>
    <row r="2" spans="2:26" s="23" customFormat="1" ht="12.75">
      <c r="B2" s="25"/>
      <c r="C2" s="25"/>
      <c r="D2" s="25"/>
      <c r="E2" s="25"/>
      <c r="F2" s="25"/>
      <c r="G2" s="25"/>
      <c r="H2" s="25"/>
      <c r="I2" s="25"/>
      <c r="J2" s="25"/>
      <c r="K2" s="25"/>
      <c r="L2" s="25"/>
      <c r="M2" s="25"/>
      <c r="N2" s="25"/>
    </row>
    <row r="3" spans="2:26" s="23" customFormat="1" ht="12.75">
      <c r="B3" s="1085" t="s">
        <v>432</v>
      </c>
      <c r="C3" s="1085"/>
      <c r="D3" s="1085"/>
      <c r="E3" s="1085"/>
      <c r="F3" s="1085"/>
      <c r="G3" s="1085"/>
      <c r="H3" s="1085"/>
      <c r="I3" s="1085"/>
      <c r="J3" s="1085"/>
      <c r="K3" s="1085"/>
      <c r="L3" s="1085"/>
      <c r="M3" s="1085"/>
      <c r="N3" s="1085"/>
    </row>
    <row r="4" spans="2:26" s="23" customFormat="1" ht="12" customHeight="1">
      <c r="B4" s="1085" t="s">
        <v>426</v>
      </c>
      <c r="C4" s="1085"/>
      <c r="D4" s="1085"/>
      <c r="E4" s="1085"/>
      <c r="F4" s="1085"/>
      <c r="G4" s="1085"/>
      <c r="H4" s="1085"/>
      <c r="I4" s="1085"/>
      <c r="J4" s="1085"/>
      <c r="K4" s="1085"/>
      <c r="L4" s="1085"/>
      <c r="M4" s="1085"/>
      <c r="N4" s="1085"/>
    </row>
    <row r="5" spans="2:26" s="21" customFormat="1" ht="30" customHeight="1">
      <c r="B5" s="1159" t="s">
        <v>96</v>
      </c>
      <c r="C5" s="1175" t="s">
        <v>14</v>
      </c>
      <c r="D5" s="1175"/>
      <c r="E5" s="1174" t="s">
        <v>142</v>
      </c>
      <c r="F5" s="1174"/>
      <c r="G5" s="1174" t="s">
        <v>523</v>
      </c>
      <c r="H5" s="1174"/>
      <c r="I5" s="1175" t="s">
        <v>143</v>
      </c>
      <c r="J5" s="1175"/>
      <c r="K5" s="1175" t="s">
        <v>144</v>
      </c>
      <c r="L5" s="1175"/>
      <c r="M5" s="1176" t="s">
        <v>7</v>
      </c>
      <c r="N5" s="1176"/>
      <c r="O5" s="605"/>
      <c r="P5" s="33"/>
      <c r="Q5" s="35"/>
      <c r="R5" s="35"/>
      <c r="S5" s="35"/>
      <c r="T5" s="33"/>
      <c r="U5" s="35"/>
      <c r="V5" s="35"/>
      <c r="W5" s="35"/>
    </row>
    <row r="6" spans="2:26" s="21" customFormat="1" ht="42" customHeight="1">
      <c r="B6" s="1159"/>
      <c r="C6" s="604">
        <v>2020</v>
      </c>
      <c r="D6" s="604">
        <v>2021</v>
      </c>
      <c r="E6" s="604">
        <v>2020</v>
      </c>
      <c r="F6" s="604">
        <v>2021</v>
      </c>
      <c r="G6" s="604">
        <v>2020</v>
      </c>
      <c r="H6" s="604">
        <v>2021</v>
      </c>
      <c r="I6" s="604">
        <v>2020</v>
      </c>
      <c r="J6" s="604">
        <v>2021</v>
      </c>
      <c r="K6" s="604">
        <v>2020</v>
      </c>
      <c r="L6" s="604">
        <v>2021</v>
      </c>
      <c r="M6" s="604">
        <v>2020</v>
      </c>
      <c r="N6" s="604">
        <v>2021</v>
      </c>
    </row>
    <row r="7" spans="2:26" s="21" customFormat="1" ht="15.75" customHeight="1">
      <c r="B7" s="39" t="s">
        <v>47</v>
      </c>
      <c r="C7" s="920">
        <v>186.69354838709677</v>
      </c>
      <c r="D7" s="920">
        <v>206.00806451612902</v>
      </c>
      <c r="E7" s="920">
        <v>174.5519713261649</v>
      </c>
      <c r="F7" s="920">
        <v>193.62023460410558</v>
      </c>
      <c r="G7" s="920">
        <v>169.48179723502301</v>
      </c>
      <c r="H7" s="920">
        <v>191.66666666666669</v>
      </c>
      <c r="I7" s="920">
        <v>169.17204301075267</v>
      </c>
      <c r="J7" s="920">
        <v>190.91129032258064</v>
      </c>
      <c r="K7" s="920">
        <v>172.53289473684211</v>
      </c>
      <c r="L7" s="920">
        <v>188.66666666666669</v>
      </c>
      <c r="M7" s="920">
        <v>173.5213821241872</v>
      </c>
      <c r="N7" s="920">
        <v>195.2924834177893</v>
      </c>
      <c r="Q7" s="35"/>
      <c r="R7" s="35"/>
    </row>
    <row r="8" spans="2:26" s="21" customFormat="1" ht="15.75" customHeight="1">
      <c r="B8" s="39" t="s">
        <v>48</v>
      </c>
      <c r="C8" s="920">
        <v>195.79310344827587</v>
      </c>
      <c r="D8" s="920"/>
      <c r="E8" s="920">
        <v>177.18357487922705</v>
      </c>
      <c r="F8" s="920"/>
      <c r="G8" s="920">
        <v>176.65221674876847</v>
      </c>
      <c r="H8" s="920"/>
      <c r="I8" s="920">
        <v>176.81609195402299</v>
      </c>
      <c r="J8" s="920"/>
      <c r="K8" s="920">
        <v>177.92112068965517</v>
      </c>
      <c r="L8" s="920"/>
      <c r="M8" s="920">
        <v>179.82508836490845</v>
      </c>
      <c r="N8" s="920"/>
      <c r="Q8" s="35"/>
      <c r="R8" s="35"/>
      <c r="S8" s="35"/>
      <c r="U8" s="35"/>
    </row>
    <row r="9" spans="2:26" s="21" customFormat="1" ht="15.75" customHeight="1">
      <c r="B9" s="39" t="s">
        <v>49</v>
      </c>
      <c r="C9" s="920">
        <v>206.29569892473123</v>
      </c>
      <c r="D9" s="920"/>
      <c r="E9" s="920"/>
      <c r="F9" s="920"/>
      <c r="G9" s="920">
        <v>186.93387096774194</v>
      </c>
      <c r="H9" s="920"/>
      <c r="I9" s="920">
        <v>185.91129032258064</v>
      </c>
      <c r="J9" s="920"/>
      <c r="K9" s="920">
        <v>184.15860215053766</v>
      </c>
      <c r="L9" s="920"/>
      <c r="M9" s="920">
        <v>191.72243401759533</v>
      </c>
      <c r="N9" s="920"/>
      <c r="Q9" s="35"/>
    </row>
    <row r="10" spans="2:26" s="21" customFormat="1" ht="15.75" customHeight="1">
      <c r="B10" s="39" t="s">
        <v>57</v>
      </c>
      <c r="C10" s="920">
        <v>209.46666666666667</v>
      </c>
      <c r="D10" s="920"/>
      <c r="E10" s="920"/>
      <c r="F10" s="920"/>
      <c r="G10" s="920">
        <v>190</v>
      </c>
      <c r="H10" s="920"/>
      <c r="I10" s="920">
        <v>193.42777777777775</v>
      </c>
      <c r="J10" s="920"/>
      <c r="K10" s="920">
        <v>183</v>
      </c>
      <c r="L10" s="920"/>
      <c r="M10" s="920">
        <v>201.28435185185182</v>
      </c>
      <c r="N10" s="920"/>
      <c r="P10" s="40"/>
      <c r="Q10" s="35"/>
      <c r="R10" s="35"/>
      <c r="S10" s="35"/>
      <c r="T10" s="35"/>
      <c r="U10" s="35"/>
      <c r="Y10" s="40"/>
    </row>
    <row r="11" spans="2:26" s="21" customFormat="1" ht="15.75" customHeight="1">
      <c r="B11" s="39" t="s">
        <v>58</v>
      </c>
      <c r="C11" s="920">
        <v>211.61290322580643</v>
      </c>
      <c r="D11" s="920"/>
      <c r="E11" s="920"/>
      <c r="F11" s="920"/>
      <c r="G11" s="920">
        <v>192.33333333333331</v>
      </c>
      <c r="H11" s="920"/>
      <c r="I11" s="920">
        <v>199.32258064516128</v>
      </c>
      <c r="J11" s="920"/>
      <c r="K11" s="920">
        <v>183</v>
      </c>
      <c r="L11" s="920"/>
      <c r="M11" s="920">
        <v>202.50035842293906</v>
      </c>
      <c r="N11" s="920"/>
      <c r="P11" s="40"/>
      <c r="Z11" s="35"/>
    </row>
    <row r="12" spans="2:26" s="21" customFormat="1" ht="15.75" customHeight="1">
      <c r="B12" s="39" t="s">
        <v>50</v>
      </c>
      <c r="C12" s="920">
        <v>205</v>
      </c>
      <c r="D12" s="920"/>
      <c r="E12" s="920"/>
      <c r="F12" s="920"/>
      <c r="G12" s="920">
        <v>194</v>
      </c>
      <c r="H12" s="920"/>
      <c r="I12" s="920">
        <v>193.33333333333329</v>
      </c>
      <c r="J12" s="920"/>
      <c r="K12" s="920">
        <v>183</v>
      </c>
      <c r="L12" s="920"/>
      <c r="M12" s="920">
        <v>198.63240740740741</v>
      </c>
      <c r="N12" s="920"/>
      <c r="P12" s="40"/>
      <c r="V12" s="35"/>
      <c r="W12" s="35"/>
      <c r="X12" s="35"/>
      <c r="Y12" s="35"/>
      <c r="Z12" s="35"/>
    </row>
    <row r="13" spans="2:26" s="21" customFormat="1" ht="15.75" customHeight="1">
      <c r="B13" s="39" t="s">
        <v>51</v>
      </c>
      <c r="C13" s="920">
        <v>200.80645161290323</v>
      </c>
      <c r="D13" s="920"/>
      <c r="E13" s="920"/>
      <c r="F13" s="920"/>
      <c r="G13" s="920"/>
      <c r="H13" s="920"/>
      <c r="I13" s="920">
        <v>192.63440860215053</v>
      </c>
      <c r="J13" s="920"/>
      <c r="K13" s="920"/>
      <c r="L13" s="920"/>
      <c r="M13" s="920">
        <v>197.90322580645162</v>
      </c>
      <c r="N13" s="920"/>
      <c r="P13" s="37"/>
      <c r="Q13" s="35"/>
    </row>
    <row r="14" spans="2:26" s="21" customFormat="1" ht="15.75" customHeight="1">
      <c r="B14" s="39" t="s">
        <v>52</v>
      </c>
      <c r="C14" s="920">
        <v>200</v>
      </c>
      <c r="D14" s="920"/>
      <c r="E14" s="920"/>
      <c r="F14" s="920"/>
      <c r="G14" s="920"/>
      <c r="H14" s="920"/>
      <c r="I14" s="920">
        <v>191.93548387096772</v>
      </c>
      <c r="J14" s="920"/>
      <c r="K14" s="920"/>
      <c r="L14" s="920"/>
      <c r="M14" s="920">
        <v>198.85080645161293</v>
      </c>
      <c r="N14" s="920"/>
      <c r="P14" s="37"/>
      <c r="Q14" s="35"/>
    </row>
    <row r="15" spans="2:26" s="21" customFormat="1" ht="15.75" customHeight="1">
      <c r="B15" s="39" t="s">
        <v>53</v>
      </c>
      <c r="C15" s="921">
        <v>200.5</v>
      </c>
      <c r="D15" s="920"/>
      <c r="E15" s="921"/>
      <c r="F15" s="921"/>
      <c r="G15" s="921"/>
      <c r="H15" s="921"/>
      <c r="I15" s="920">
        <v>192.27777777777774</v>
      </c>
      <c r="J15" s="920"/>
      <c r="K15" s="921"/>
      <c r="L15" s="921"/>
      <c r="M15" s="920">
        <v>199.99107142857144</v>
      </c>
      <c r="N15" s="920"/>
      <c r="P15" s="35"/>
      <c r="Q15" s="35"/>
      <c r="R15" s="35"/>
    </row>
    <row r="16" spans="2:26" s="21" customFormat="1" ht="15.75" customHeight="1">
      <c r="B16" s="39" t="s">
        <v>54</v>
      </c>
      <c r="C16" s="920">
        <v>201.11111111111109</v>
      </c>
      <c r="D16" s="920"/>
      <c r="E16" s="920"/>
      <c r="F16" s="920"/>
      <c r="G16" s="920"/>
      <c r="H16" s="920"/>
      <c r="I16" s="920">
        <v>190.32258064516128</v>
      </c>
      <c r="J16" s="920"/>
      <c r="K16" s="920"/>
      <c r="L16" s="920"/>
      <c r="M16" s="920">
        <v>194.58525345622118</v>
      </c>
      <c r="N16" s="920"/>
      <c r="Q16" s="35"/>
      <c r="R16" s="45"/>
    </row>
    <row r="17" spans="2:22" s="21" customFormat="1" ht="15.75" customHeight="1">
      <c r="B17" s="39" t="s">
        <v>55</v>
      </c>
      <c r="C17" s="921"/>
      <c r="D17" s="921"/>
      <c r="E17" s="921"/>
      <c r="F17" s="921"/>
      <c r="G17" s="921"/>
      <c r="H17" s="921"/>
      <c r="I17" s="920">
        <v>185</v>
      </c>
      <c r="J17" s="920"/>
      <c r="K17" s="920"/>
      <c r="L17" s="920"/>
      <c r="M17" s="920">
        <v>202.5</v>
      </c>
      <c r="N17" s="920"/>
      <c r="P17" s="40"/>
      <c r="Q17" s="35"/>
    </row>
    <row r="18" spans="2:22" s="21" customFormat="1" ht="15.75" customHeight="1">
      <c r="B18" s="39" t="s">
        <v>56</v>
      </c>
      <c r="C18" s="920">
        <v>210.4</v>
      </c>
      <c r="D18" s="920"/>
      <c r="E18" s="920">
        <v>191.44845679012346</v>
      </c>
      <c r="F18" s="920"/>
      <c r="G18" s="920"/>
      <c r="H18" s="920"/>
      <c r="I18" s="920">
        <v>193</v>
      </c>
      <c r="J18" s="920"/>
      <c r="K18" s="920"/>
      <c r="L18" s="920"/>
      <c r="M18" s="920">
        <v>207.93729321753514</v>
      </c>
      <c r="N18" s="920"/>
      <c r="P18" s="40"/>
      <c r="Q18" s="35"/>
    </row>
    <row r="19" spans="2:22" s="21" customFormat="1" ht="15" customHeight="1">
      <c r="B19" s="1177" t="s">
        <v>601</v>
      </c>
      <c r="C19" s="1177"/>
      <c r="D19" s="1177"/>
      <c r="E19" s="1177"/>
      <c r="F19" s="1177"/>
      <c r="G19" s="1177"/>
      <c r="H19" s="1177"/>
      <c r="I19" s="1177"/>
      <c r="J19" s="1177"/>
      <c r="K19" s="1177"/>
      <c r="L19" s="1177"/>
      <c r="M19" s="1177"/>
      <c r="N19" s="1177"/>
    </row>
    <row r="20" spans="2:22" ht="33" customHeight="1">
      <c r="B20" s="1177"/>
      <c r="C20" s="1177"/>
      <c r="D20" s="1177"/>
      <c r="E20" s="1177"/>
      <c r="F20" s="1177"/>
      <c r="G20" s="1177"/>
      <c r="H20" s="1177"/>
      <c r="I20" s="1177"/>
      <c r="J20" s="1177"/>
      <c r="K20" s="1177"/>
      <c r="L20" s="1177"/>
      <c r="M20" s="1177"/>
      <c r="N20" s="1177"/>
    </row>
    <row r="21" spans="2:22" ht="14.25" customHeight="1">
      <c r="B21" s="1173"/>
      <c r="C21" s="1173"/>
      <c r="D21" s="1173"/>
      <c r="E21" s="1173"/>
      <c r="F21" s="1173"/>
      <c r="G21" s="1173"/>
      <c r="H21" s="1173"/>
      <c r="I21" s="93"/>
      <c r="J21" s="93"/>
      <c r="K21" s="93"/>
      <c r="L21" s="93"/>
      <c r="M21" s="93"/>
      <c r="N21" s="92"/>
    </row>
    <row r="22" spans="2:22">
      <c r="J22" s="11"/>
      <c r="K22" s="11"/>
      <c r="R22" s="14"/>
      <c r="S22" s="14"/>
      <c r="T22" s="14"/>
      <c r="U22" s="14"/>
      <c r="V22" s="14"/>
    </row>
    <row r="23" spans="2:22">
      <c r="J23" s="11"/>
      <c r="K23" s="11"/>
      <c r="S23" s="14"/>
      <c r="T23" s="14"/>
      <c r="U23" s="14"/>
      <c r="V23" s="14"/>
    </row>
    <row r="24" spans="2:22">
      <c r="B24" s="16"/>
      <c r="C24" s="16"/>
      <c r="D24" s="16"/>
      <c r="E24" s="16"/>
      <c r="F24" s="16"/>
      <c r="G24" s="16"/>
      <c r="J24" s="11"/>
      <c r="K24" s="11"/>
      <c r="R24" s="14"/>
      <c r="S24" s="14"/>
      <c r="T24" s="14"/>
      <c r="U24" s="14"/>
      <c r="V24" s="14"/>
    </row>
    <row r="25" spans="2:22">
      <c r="C25" s="16"/>
      <c r="D25" s="16"/>
      <c r="E25" s="16"/>
      <c r="F25" s="16"/>
      <c r="G25" s="16"/>
      <c r="J25" s="11"/>
      <c r="K25" s="11"/>
      <c r="S25" s="14"/>
      <c r="T25" s="14"/>
      <c r="U25" s="14"/>
      <c r="V25" s="14"/>
    </row>
    <row r="26" spans="2:22">
      <c r="J26" s="11"/>
      <c r="K26" s="11"/>
      <c r="R26" s="14"/>
      <c r="S26" s="14"/>
      <c r="T26" s="14"/>
      <c r="U26" s="14"/>
      <c r="V26" s="14"/>
    </row>
    <row r="27" spans="2:22">
      <c r="J27" s="11"/>
      <c r="K27" s="11"/>
      <c r="S27" s="14"/>
      <c r="T27" s="14"/>
      <c r="U27" s="14"/>
      <c r="V27" s="14"/>
    </row>
    <row r="28" spans="2:22">
      <c r="J28" s="11"/>
      <c r="K28" s="11"/>
      <c r="R28" s="14"/>
      <c r="S28" s="14"/>
      <c r="T28" s="14"/>
      <c r="U28" s="14"/>
      <c r="V28" s="14"/>
    </row>
    <row r="29" spans="2:22">
      <c r="J29" s="11"/>
      <c r="K29" s="11"/>
      <c r="S29" s="14"/>
      <c r="T29" s="14"/>
      <c r="U29" s="14"/>
      <c r="V29" s="14"/>
    </row>
    <row r="30" spans="2:22">
      <c r="R30" s="14"/>
      <c r="S30" s="14"/>
      <c r="T30" s="14"/>
      <c r="U30" s="14"/>
      <c r="V30" s="14"/>
    </row>
    <row r="31" spans="2:22">
      <c r="S31" s="14"/>
      <c r="T31" s="14"/>
      <c r="U31" s="14"/>
      <c r="V31" s="14"/>
    </row>
    <row r="32" spans="2:22">
      <c r="R32" s="14"/>
      <c r="S32" s="14"/>
      <c r="T32" s="14"/>
      <c r="U32" s="14"/>
      <c r="V32" s="14"/>
    </row>
    <row r="33" spans="18:22">
      <c r="S33" s="14"/>
      <c r="T33" s="14"/>
      <c r="U33" s="14"/>
      <c r="V33" s="14"/>
    </row>
    <row r="34" spans="18:22">
      <c r="R34" s="14"/>
      <c r="S34" s="14"/>
      <c r="T34" s="14"/>
      <c r="U34" s="14"/>
      <c r="V34" s="14"/>
    </row>
    <row r="36" spans="18:22" ht="13.5" customHeight="1"/>
    <row r="37" spans="18:22" ht="13.5" customHeight="1"/>
    <row r="38" spans="18:22" ht="13.5" customHeight="1"/>
    <row r="39" spans="18:22" ht="13.5" customHeight="1"/>
    <row r="40" spans="18:22" ht="12.75" customHeight="1"/>
    <row r="41" spans="18:22" ht="12.75" customHeight="1"/>
    <row r="42" spans="18:22" ht="15" customHeight="1"/>
    <row r="43" spans="18:22" ht="15" customHeight="1"/>
    <row r="44" spans="18:22" ht="15" customHeight="1"/>
    <row r="45" spans="18:22" ht="15" customHeight="1"/>
    <row r="46" spans="18:22" ht="15" customHeight="1"/>
    <row r="47" spans="18:22" ht="15" customHeight="1"/>
    <row r="48" spans="18:22" ht="15" customHeight="1"/>
    <row r="49" spans="21:21" ht="15" customHeight="1"/>
    <row r="50" spans="21:21" ht="15" customHeight="1"/>
    <row r="51" spans="21:21" ht="15" customHeight="1"/>
    <row r="52" spans="21:21" ht="15" customHeight="1"/>
    <row r="53" spans="21:21" ht="15" customHeight="1"/>
    <row r="54" spans="21:21" ht="15" customHeight="1"/>
    <row r="55" spans="21:21" ht="15" customHeight="1"/>
    <row r="56" spans="21:21" ht="15" customHeight="1"/>
    <row r="57" spans="21:21" ht="15" customHeight="1"/>
    <row r="58" spans="21:21" ht="15" customHeight="1"/>
    <row r="59" spans="21:21" ht="15" customHeight="1"/>
    <row r="60" spans="21:21" ht="15" customHeight="1">
      <c r="U60" s="12"/>
    </row>
    <row r="61" spans="21:21" ht="15" customHeight="1">
      <c r="U61" s="12"/>
    </row>
    <row r="62" spans="21:21" ht="15" customHeight="1">
      <c r="U62" s="12"/>
    </row>
    <row r="63" spans="21:21" ht="15" customHeight="1">
      <c r="U63" s="12"/>
    </row>
    <row r="64" spans="21:21" ht="15" customHeight="1">
      <c r="U64" s="12"/>
    </row>
    <row r="65" spans="21:21" ht="15" customHeight="1">
      <c r="U65" s="12"/>
    </row>
    <row r="66" spans="21:21" ht="15" customHeight="1">
      <c r="U66" s="12"/>
    </row>
    <row r="67" spans="21:21" ht="15" customHeight="1"/>
    <row r="68" spans="21:21" ht="15" customHeight="1"/>
    <row r="69" spans="21:21" ht="15" customHeight="1"/>
    <row r="70" spans="21:21" ht="15" customHeight="1"/>
    <row r="71" spans="21:21" ht="15" customHeight="1"/>
    <row r="72" spans="21:21" ht="15" customHeight="1"/>
    <row r="73" spans="21:21" ht="15" customHeight="1"/>
    <row r="74" spans="21:21" ht="15" customHeight="1"/>
    <row r="75" spans="21:21" ht="15" customHeight="1"/>
    <row r="76" spans="21:21" ht="15" customHeight="1"/>
    <row r="77" spans="21:21" ht="15" customHeight="1"/>
    <row r="78" spans="21:21" ht="15" customHeight="1"/>
    <row r="79" spans="21:21" ht="15" customHeight="1"/>
    <row r="80" spans="21:21" ht="15" customHeight="1"/>
  </sheetData>
  <mergeCells count="12">
    <mergeCell ref="B1:N1"/>
    <mergeCell ref="B4:N4"/>
    <mergeCell ref="B5:B6"/>
    <mergeCell ref="C5:D5"/>
    <mergeCell ref="E5:F5"/>
    <mergeCell ref="B21:H21"/>
    <mergeCell ref="B3:N3"/>
    <mergeCell ref="G5:H5"/>
    <mergeCell ref="I5:J5"/>
    <mergeCell ref="K5:L5"/>
    <mergeCell ref="M5:N5"/>
    <mergeCell ref="B19:N20"/>
  </mergeCells>
  <printOptions horizontalCentered="1"/>
  <pageMargins left="0.59055118110236227" right="0.59055118110236227" top="0.62992125984251968" bottom="0.78740157480314965" header="0.51181102362204722" footer="0.59055118110236227"/>
  <pageSetup paperSize="126"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pageSetUpPr fitToPage="1"/>
  </sheetPr>
  <dimension ref="A1:G18"/>
  <sheetViews>
    <sheetView zoomScale="90" zoomScaleNormal="90" workbookViewId="0">
      <selection activeCell="H11" sqref="H11"/>
    </sheetView>
  </sheetViews>
  <sheetFormatPr baseColWidth="10" defaultRowHeight="18"/>
  <cols>
    <col min="1" max="5" width="12.36328125" customWidth="1"/>
  </cols>
  <sheetData>
    <row r="1" spans="1:7">
      <c r="A1" s="1058" t="s">
        <v>104</v>
      </c>
      <c r="B1" s="1058"/>
      <c r="C1" s="1058"/>
      <c r="D1" s="1058"/>
      <c r="E1" s="1058"/>
    </row>
    <row r="2" spans="1:7">
      <c r="A2" s="1059"/>
      <c r="B2" s="1059"/>
      <c r="C2" s="1059"/>
      <c r="D2" s="1059"/>
      <c r="E2" s="1059"/>
    </row>
    <row r="3" spans="1:7" ht="27.75" customHeight="1">
      <c r="A3" s="1060" t="s">
        <v>735</v>
      </c>
      <c r="B3" s="1060"/>
      <c r="C3" s="1060"/>
      <c r="D3" s="1060"/>
      <c r="E3" s="1060"/>
      <c r="G3" s="212" t="s">
        <v>407</v>
      </c>
    </row>
    <row r="4" spans="1:7" ht="18.75" customHeight="1">
      <c r="A4" s="1060"/>
      <c r="B4" s="1060"/>
      <c r="C4" s="1060"/>
      <c r="D4" s="1060"/>
      <c r="E4" s="1060"/>
    </row>
    <row r="5" spans="1:7" ht="27.75" customHeight="1">
      <c r="A5" s="1060"/>
      <c r="B5" s="1060"/>
      <c r="C5" s="1060"/>
      <c r="D5" s="1060"/>
      <c r="E5" s="1060"/>
    </row>
    <row r="6" spans="1:7" ht="36.75" customHeight="1">
      <c r="A6" s="1060"/>
      <c r="B6" s="1060"/>
      <c r="C6" s="1060"/>
      <c r="D6" s="1060"/>
      <c r="E6" s="1060"/>
    </row>
    <row r="7" spans="1:7" ht="36.75" customHeight="1">
      <c r="A7" s="1060"/>
      <c r="B7" s="1060"/>
      <c r="C7" s="1060"/>
      <c r="D7" s="1060"/>
      <c r="E7" s="1060"/>
    </row>
    <row r="8" spans="1:7" ht="39.75" customHeight="1">
      <c r="A8" s="1060"/>
      <c r="B8" s="1060"/>
      <c r="C8" s="1060"/>
      <c r="D8" s="1060"/>
      <c r="E8" s="1060"/>
    </row>
    <row r="9" spans="1:7" ht="39.75" customHeight="1">
      <c r="A9" s="1060"/>
      <c r="B9" s="1060"/>
      <c r="C9" s="1060"/>
      <c r="D9" s="1060"/>
      <c r="E9" s="1060"/>
      <c r="G9" s="212"/>
    </row>
    <row r="10" spans="1:7" ht="39.75" customHeight="1">
      <c r="A10" s="1060"/>
      <c r="B10" s="1060"/>
      <c r="C10" s="1060"/>
      <c r="D10" s="1060"/>
      <c r="E10" s="1060"/>
    </row>
    <row r="11" spans="1:7" ht="409.5" customHeight="1">
      <c r="A11" s="1060"/>
      <c r="B11" s="1060"/>
      <c r="C11" s="1060"/>
      <c r="D11" s="1060"/>
      <c r="E11" s="1060"/>
    </row>
    <row r="12" spans="1:7" ht="29.25" customHeight="1">
      <c r="C12" s="129"/>
    </row>
    <row r="13" spans="1:7">
      <c r="C13" s="129"/>
    </row>
    <row r="14" spans="1:7">
      <c r="C14" s="129"/>
    </row>
    <row r="15" spans="1:7">
      <c r="C15" s="129"/>
    </row>
    <row r="16" spans="1:7">
      <c r="C16" s="129"/>
    </row>
    <row r="17" spans="3:3">
      <c r="C17" s="129"/>
    </row>
    <row r="18" spans="3:3">
      <c r="C18" s="129"/>
    </row>
  </sheetData>
  <mergeCells count="3">
    <mergeCell ref="A1:E1"/>
    <mergeCell ref="A2:E2"/>
    <mergeCell ref="A3:E11"/>
  </mergeCells>
  <pageMargins left="0.70866141732283472" right="0.70866141732283472" top="0.74803149606299213" bottom="0.74803149606299213" header="0.31496062992125984" footer="0.31496062992125984"/>
  <pageSetup paperSize="126"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79998168889431442"/>
    <pageSetUpPr fitToPage="1"/>
  </sheetPr>
  <dimension ref="B1:I133"/>
  <sheetViews>
    <sheetView topLeftCell="A4" zoomScaleNormal="100" zoomScaleSheetLayoutView="75" workbookViewId="0">
      <selection activeCell="C18" sqref="C18:H18"/>
    </sheetView>
  </sheetViews>
  <sheetFormatPr baseColWidth="10" defaultColWidth="10.90625" defaultRowHeight="12"/>
  <cols>
    <col min="1" max="1" width="2.26953125" style="1" customWidth="1"/>
    <col min="2" max="2" width="8.81640625" style="9" customWidth="1"/>
    <col min="3" max="4" width="8.81640625" style="1" customWidth="1"/>
    <col min="5" max="5" width="8.81640625" style="1" hidden="1" customWidth="1"/>
    <col min="6" max="7" width="8.81640625" style="142" customWidth="1"/>
    <col min="8" max="8" width="8.81640625" style="1" customWidth="1"/>
    <col min="9" max="9" width="3.7265625" style="1" customWidth="1"/>
    <col min="10" max="16384" width="10.90625" style="1"/>
  </cols>
  <sheetData>
    <row r="1" spans="2:9" s="27" customFormat="1" ht="12.75">
      <c r="B1" s="1085" t="s">
        <v>386</v>
      </c>
      <c r="C1" s="1085"/>
      <c r="D1" s="1085"/>
      <c r="E1" s="1085"/>
      <c r="F1" s="1085"/>
      <c r="G1" s="1085"/>
      <c r="H1" s="1085"/>
    </row>
    <row r="2" spans="2:9" s="27" customFormat="1" ht="12.75">
      <c r="B2" s="25"/>
      <c r="C2" s="32"/>
      <c r="D2" s="23"/>
      <c r="E2" s="23"/>
      <c r="F2" s="141"/>
      <c r="G2" s="141"/>
    </row>
    <row r="3" spans="2:9" s="27" customFormat="1" ht="12.75">
      <c r="B3" s="1085" t="s">
        <v>437</v>
      </c>
      <c r="C3" s="1085"/>
      <c r="D3" s="1085"/>
      <c r="E3" s="1085"/>
      <c r="F3" s="1085"/>
      <c r="G3" s="1085"/>
      <c r="H3" s="1085"/>
    </row>
    <row r="4" spans="2:9" s="27" customFormat="1" ht="12.75">
      <c r="B4" s="1085" t="s">
        <v>427</v>
      </c>
      <c r="C4" s="1085"/>
      <c r="D4" s="1085"/>
      <c r="E4" s="1085"/>
      <c r="F4" s="1085"/>
      <c r="G4" s="1085"/>
      <c r="H4" s="1085"/>
    </row>
    <row r="5" spans="2:9" s="27" customFormat="1" ht="66.75" customHeight="1">
      <c r="B5" s="359" t="s">
        <v>96</v>
      </c>
      <c r="C5" s="561" t="s">
        <v>148</v>
      </c>
      <c r="D5" s="561" t="s">
        <v>100</v>
      </c>
      <c r="E5" s="561" t="s">
        <v>101</v>
      </c>
      <c r="F5" s="561" t="s">
        <v>141</v>
      </c>
      <c r="G5" s="561" t="s">
        <v>145</v>
      </c>
      <c r="H5" s="561" t="s">
        <v>147</v>
      </c>
      <c r="I5" s="476"/>
    </row>
    <row r="6" spans="2:9" ht="14.25" customHeight="1">
      <c r="B6" s="722">
        <v>43831</v>
      </c>
      <c r="C6" s="614">
        <v>197.40277518709678</v>
      </c>
      <c r="D6" s="614">
        <v>238.47290322580645</v>
      </c>
      <c r="E6" s="614"/>
      <c r="F6" s="614">
        <v>210.10677419354838</v>
      </c>
      <c r="G6" s="614">
        <v>186.69354838709677</v>
      </c>
      <c r="H6" s="614">
        <v>170.12734792920389</v>
      </c>
      <c r="I6" s="477"/>
    </row>
    <row r="7" spans="2:9" ht="14.25" customHeight="1">
      <c r="B7" s="722">
        <v>43862</v>
      </c>
      <c r="C7" s="612">
        <v>202.3048186</v>
      </c>
      <c r="D7" s="612">
        <v>244</v>
      </c>
      <c r="E7" s="612"/>
      <c r="F7" s="612">
        <v>227.43</v>
      </c>
      <c r="G7" s="612">
        <v>190.5</v>
      </c>
      <c r="H7" s="612">
        <v>174.38817529449634</v>
      </c>
      <c r="I7" s="477"/>
    </row>
    <row r="8" spans="2:9" ht="14.25" customHeight="1">
      <c r="B8" s="721">
        <v>43891</v>
      </c>
      <c r="C8" s="614">
        <v>199.92051670967743</v>
      </c>
      <c r="D8" s="614">
        <v>240.97516129032257</v>
      </c>
      <c r="E8" s="614"/>
      <c r="F8" s="614">
        <v>243.37225806451613</v>
      </c>
      <c r="G8" s="614">
        <v>206.29569892473123</v>
      </c>
      <c r="H8" s="614">
        <v>182.74942056190335</v>
      </c>
      <c r="I8" s="477"/>
    </row>
    <row r="9" spans="2:9" ht="14.25" customHeight="1">
      <c r="B9" s="721">
        <v>43922</v>
      </c>
      <c r="C9" s="612">
        <v>201.62087051999998</v>
      </c>
      <c r="D9" s="612">
        <v>245.15799999999999</v>
      </c>
      <c r="E9" s="612"/>
      <c r="F9" s="612">
        <v>248.03900000000002</v>
      </c>
      <c r="G9" s="612">
        <v>209.46666666666667</v>
      </c>
      <c r="H9" s="612">
        <v>199.60643765752232</v>
      </c>
      <c r="I9" s="477"/>
    </row>
    <row r="10" spans="2:9" ht="14.25" customHeight="1">
      <c r="B10" s="721">
        <v>43952</v>
      </c>
      <c r="C10" s="612">
        <v>177.04831512258065</v>
      </c>
      <c r="D10" s="612">
        <v>218.02322580645162</v>
      </c>
      <c r="E10" s="612"/>
      <c r="F10" s="612">
        <v>234.98516129032257</v>
      </c>
      <c r="G10" s="612">
        <v>211.61290322580643</v>
      </c>
      <c r="H10" s="612">
        <v>197.54904988549347</v>
      </c>
      <c r="I10" s="477"/>
    </row>
    <row r="11" spans="2:9" ht="14.25" customHeight="1">
      <c r="B11" s="721">
        <v>43983</v>
      </c>
      <c r="C11" s="612">
        <v>167.00980475333333</v>
      </c>
      <c r="D11" s="612">
        <v>205.227</v>
      </c>
      <c r="E11" s="612"/>
      <c r="F11" s="612">
        <v>227.24099999999999</v>
      </c>
      <c r="G11" s="612">
        <v>205</v>
      </c>
      <c r="H11" s="612">
        <v>183.22657214412229</v>
      </c>
      <c r="I11" s="477"/>
    </row>
    <row r="12" spans="2:9" ht="14.25" customHeight="1">
      <c r="B12" s="721">
        <v>44013</v>
      </c>
      <c r="C12" s="612">
        <v>180.53161478064513</v>
      </c>
      <c r="D12" s="612">
        <v>216.62161290322581</v>
      </c>
      <c r="E12" s="612"/>
      <c r="F12" s="612">
        <v>223.77709677419355</v>
      </c>
      <c r="G12" s="612">
        <v>200.80645161290323</v>
      </c>
      <c r="H12" s="612">
        <v>214.90895754181034</v>
      </c>
      <c r="I12" s="477"/>
    </row>
    <row r="13" spans="2:9" ht="14.25" customHeight="1">
      <c r="B13" s="721">
        <v>44044</v>
      </c>
      <c r="C13" s="612">
        <v>182.65993483333335</v>
      </c>
      <c r="D13" s="612">
        <v>219.12133333333335</v>
      </c>
      <c r="E13" s="612"/>
      <c r="F13" s="612">
        <v>221.25533333333334</v>
      </c>
      <c r="G13" s="612">
        <v>200</v>
      </c>
      <c r="H13" s="612">
        <v>204.93150175571432</v>
      </c>
      <c r="I13" s="477"/>
    </row>
    <row r="14" spans="2:9" ht="14.25" customHeight="1">
      <c r="B14" s="721">
        <v>44075</v>
      </c>
      <c r="C14" s="612">
        <v>192.43095288148149</v>
      </c>
      <c r="D14" s="612">
        <v>228.68518518518519</v>
      </c>
      <c r="E14" s="612"/>
      <c r="F14" s="612">
        <v>222.61703703703705</v>
      </c>
      <c r="G14" s="612">
        <v>200</v>
      </c>
      <c r="H14" s="612"/>
      <c r="I14" s="477"/>
    </row>
    <row r="15" spans="2:9" ht="14.25" customHeight="1">
      <c r="B15" s="721">
        <v>44105</v>
      </c>
      <c r="C15" s="612">
        <v>214.06675385161293</v>
      </c>
      <c r="D15" s="612">
        <v>245.92806451612901</v>
      </c>
      <c r="E15" s="612"/>
      <c r="F15" s="612">
        <v>240.18096774193549</v>
      </c>
      <c r="G15" s="612">
        <v>201.11111111111109</v>
      </c>
      <c r="H15" s="612"/>
      <c r="I15" s="477"/>
    </row>
    <row r="16" spans="2:9" ht="14.25" customHeight="1">
      <c r="B16" s="721">
        <v>44136</v>
      </c>
      <c r="C16" s="612">
        <v>206.30947057600002</v>
      </c>
      <c r="D16" s="612">
        <v>241.54766666666666</v>
      </c>
      <c r="E16" s="612"/>
      <c r="F16" s="612">
        <v>234.87833333333333</v>
      </c>
      <c r="G16" s="612"/>
      <c r="H16" s="612"/>
      <c r="I16" s="477"/>
    </row>
    <row r="17" spans="2:9" ht="14.25" customHeight="1">
      <c r="B17" s="721">
        <v>44166</v>
      </c>
      <c r="C17" s="612">
        <v>200.308638</v>
      </c>
      <c r="D17" s="612">
        <v>234.72419354838709</v>
      </c>
      <c r="E17" s="612"/>
      <c r="F17" s="612">
        <v>232.79064516129034</v>
      </c>
      <c r="G17" s="612">
        <v>210.4</v>
      </c>
      <c r="H17" s="612">
        <v>170.59636438599611</v>
      </c>
      <c r="I17" s="477"/>
    </row>
    <row r="18" spans="2:9" ht="14.25" customHeight="1">
      <c r="B18" s="721">
        <v>44197</v>
      </c>
      <c r="C18" s="612">
        <v>206.52368560645161</v>
      </c>
      <c r="D18" s="612">
        <v>238.06580645161293</v>
      </c>
      <c r="E18" s="612">
        <v>0</v>
      </c>
      <c r="F18" s="612">
        <v>235.21935483870965</v>
      </c>
      <c r="G18" s="612">
        <v>206.00806451612902</v>
      </c>
      <c r="H18" s="612">
        <v>179.06751708119464</v>
      </c>
      <c r="I18" s="477"/>
    </row>
    <row r="19" spans="2:9" ht="14.25" customHeight="1">
      <c r="B19" s="1119" t="s">
        <v>405</v>
      </c>
      <c r="C19" s="1119"/>
      <c r="D19" s="1119"/>
      <c r="E19" s="1119"/>
      <c r="F19" s="1119"/>
      <c r="G19" s="1119"/>
      <c r="H19" s="1119"/>
      <c r="I19" s="477"/>
    </row>
    <row r="20" spans="2:9" ht="14.25" customHeight="1">
      <c r="B20" s="606"/>
      <c r="C20" s="607"/>
      <c r="D20" s="607"/>
      <c r="E20" s="607"/>
      <c r="F20" s="607"/>
      <c r="G20" s="607"/>
      <c r="H20" s="607"/>
      <c r="I20" s="477"/>
    </row>
    <row r="21" spans="2:9" ht="14.25" customHeight="1">
      <c r="B21" s="606"/>
      <c r="C21" s="607"/>
      <c r="D21" s="607"/>
      <c r="E21" s="607"/>
      <c r="F21" s="607"/>
      <c r="G21" s="607"/>
      <c r="H21" s="607"/>
      <c r="I21" s="477"/>
    </row>
    <row r="22" spans="2:9" ht="15" customHeight="1">
      <c r="B22" s="1"/>
      <c r="F22" s="1"/>
      <c r="G22" s="1"/>
      <c r="I22" s="477"/>
    </row>
    <row r="23" spans="2:9" ht="12.75" customHeight="1">
      <c r="B23" s="56"/>
      <c r="C23" s="58"/>
      <c r="D23" s="58"/>
      <c r="E23" s="58"/>
      <c r="F23" s="143"/>
      <c r="G23" s="143"/>
      <c r="H23" s="58"/>
      <c r="I23" s="58"/>
    </row>
    <row r="24" spans="2:9" ht="15" customHeight="1">
      <c r="C24" s="58"/>
      <c r="G24" s="143"/>
      <c r="I24" s="20"/>
    </row>
    <row r="25" spans="2:9" ht="15" customHeight="1">
      <c r="I25" s="20"/>
    </row>
    <row r="26" spans="2:9" ht="15" customHeight="1">
      <c r="I26" s="20"/>
    </row>
    <row r="27" spans="2:9" ht="15" customHeight="1"/>
    <row r="28" spans="2:9" ht="15" customHeight="1"/>
    <row r="29" spans="2:9" ht="15" customHeight="1"/>
    <row r="30" spans="2:9" ht="15" customHeight="1">
      <c r="C30" s="16"/>
      <c r="D30" s="16"/>
      <c r="E30" s="16"/>
      <c r="F30" s="144"/>
    </row>
    <row r="31" spans="2:9" ht="15" customHeight="1">
      <c r="C31" s="16"/>
      <c r="D31" s="16"/>
      <c r="E31" s="16"/>
      <c r="F31" s="144"/>
    </row>
    <row r="32" spans="2:9" ht="15" customHeight="1"/>
    <row r="33" spans="2:9" ht="15" customHeight="1"/>
    <row r="34" spans="2:9" ht="15" customHeight="1"/>
    <row r="35" spans="2:9" ht="13.5" customHeight="1"/>
    <row r="36" spans="2:9" ht="13.5" customHeight="1"/>
    <row r="37" spans="2:9" ht="13.5" customHeight="1"/>
    <row r="38" spans="2:9" ht="13.5" customHeight="1"/>
    <row r="39" spans="2:9" ht="13.5" customHeight="1"/>
    <row r="40" spans="2:9" ht="7.5" customHeight="1"/>
    <row r="41" spans="2:9" ht="12" customHeight="1"/>
    <row r="42" spans="2:9" ht="13.5" customHeight="1">
      <c r="B42" s="16"/>
      <c r="C42" s="16"/>
      <c r="D42" s="16"/>
      <c r="E42" s="16"/>
      <c r="F42" s="144"/>
      <c r="G42" s="144"/>
      <c r="H42" s="16"/>
      <c r="I42" s="16"/>
    </row>
    <row r="43" spans="2:9" ht="13.5" customHeight="1"/>
    <row r="44" spans="2:9" ht="13.5" customHeight="1"/>
    <row r="45" spans="2:9" ht="13.5" customHeight="1"/>
    <row r="46" spans="2:9" ht="13.5" customHeight="1"/>
    <row r="47" spans="2:9" ht="13.5" customHeight="1"/>
    <row r="48" spans="2:9" ht="13.5" customHeight="1"/>
    <row r="49" spans="9:9" ht="13.5" customHeight="1"/>
    <row r="50" spans="9:9" ht="13.5" customHeight="1"/>
    <row r="51" spans="9:9" ht="13.5" customHeight="1"/>
    <row r="52" spans="9:9" ht="13.5" customHeight="1"/>
    <row r="53" spans="9:9" ht="13.5" customHeight="1"/>
    <row r="54" spans="9:9" ht="13.5" customHeight="1"/>
    <row r="55" spans="9:9" ht="13.5" customHeight="1">
      <c r="I55" s="9"/>
    </row>
    <row r="56" spans="9:9" ht="13.5" customHeight="1">
      <c r="I56" s="9"/>
    </row>
    <row r="57" spans="9:9" ht="13.5" customHeight="1"/>
    <row r="58" spans="9:9" ht="13.5" customHeight="1"/>
    <row r="59" spans="9:9" ht="13.5" customHeight="1"/>
    <row r="60" spans="9:9" ht="13.5" customHeight="1"/>
    <row r="61" spans="9:9" ht="13.5" customHeight="1"/>
    <row r="62" spans="9:9" ht="13.5" customHeight="1"/>
    <row r="63" spans="9:9" ht="13.5" customHeight="1"/>
    <row r="64" spans="9:9"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sheetData>
  <customSheetViews>
    <customSheetView guid="{5CDC6F58-B038-4A0E-A13D-C643B013E119}" topLeftCell="A26">
      <selection activeCell="C44" sqref="C44"/>
      <pageMargins left="0.59055118110236227" right="0.59055118110236227" top="0.31496062992125984" bottom="0.23622047244094491" header="0.23622047244094491" footer="0.23622047244094491"/>
      <printOptions horizontalCentered="1" verticalCentered="1"/>
      <pageSetup firstPageNumber="0" orientation="portrait" r:id="rId1"/>
      <headerFooter alignWithMargins="0">
        <oddFooter>&amp;C&amp;10&amp;A</oddFooter>
      </headerFooter>
    </customSheetView>
  </customSheetViews>
  <mergeCells count="4">
    <mergeCell ref="B1:H1"/>
    <mergeCell ref="B3:H3"/>
    <mergeCell ref="B4:H4"/>
    <mergeCell ref="B19:H19"/>
  </mergeCells>
  <printOptions horizontalCentered="1" verticalCentered="1"/>
  <pageMargins left="0.59055118110236227" right="0.59055118110236227" top="0.31496062992125984" bottom="0.23622047244094491" header="0.23622047244094491" footer="0.23622047244094491"/>
  <pageSetup paperSize="126"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6E57-6B27-402E-8D07-D163A24E4172}">
  <sheetPr>
    <tabColor theme="6" tint="0.79998168889431442"/>
    <pageSetUpPr fitToPage="1"/>
  </sheetPr>
  <dimension ref="A1:AB142"/>
  <sheetViews>
    <sheetView workbookViewId="0">
      <pane ySplit="1" topLeftCell="A2" activePane="bottomLeft" state="frozen"/>
      <selection pane="bottomLeft" activeCell="L19" sqref="L19"/>
    </sheetView>
  </sheetViews>
  <sheetFormatPr baseColWidth="10" defaultColWidth="7.26953125" defaultRowHeight="12.75"/>
  <cols>
    <col min="1" max="1" width="3.81640625" style="965" customWidth="1"/>
    <col min="2" max="2" width="8.26953125" style="965" customWidth="1"/>
    <col min="3" max="10" width="6.453125" style="965" customWidth="1"/>
    <col min="11" max="11" width="6" style="965" customWidth="1"/>
    <col min="12" max="12" width="7.6328125" style="1032" customWidth="1"/>
    <col min="13" max="13" width="7.6328125" style="1029" customWidth="1"/>
    <col min="14" max="20" width="7.6328125" style="1028" hidden="1" customWidth="1"/>
    <col min="21" max="28" width="7.6328125" style="1028" customWidth="1"/>
    <col min="29" max="42" width="7.6328125" style="965" customWidth="1"/>
    <col min="43" max="16384" width="7.26953125" style="965"/>
  </cols>
  <sheetData>
    <row r="1" spans="2:28" s="964" customFormat="1">
      <c r="B1" s="963"/>
      <c r="C1" s="963"/>
      <c r="D1" s="963"/>
      <c r="E1" s="963"/>
      <c r="F1" s="963"/>
      <c r="G1" s="963"/>
      <c r="H1" s="963"/>
      <c r="I1" s="963"/>
      <c r="J1" s="963"/>
      <c r="K1" s="963"/>
      <c r="L1" s="1025"/>
      <c r="M1" s="1026"/>
      <c r="N1" s="903">
        <v>44044</v>
      </c>
      <c r="O1" s="903">
        <v>44075</v>
      </c>
      <c r="P1" s="903">
        <v>44105</v>
      </c>
      <c r="Q1" s="903">
        <v>44136</v>
      </c>
      <c r="R1" s="903">
        <v>44166</v>
      </c>
      <c r="S1" s="903">
        <v>44197</v>
      </c>
      <c r="T1" s="903">
        <v>44228</v>
      </c>
      <c r="U1" s="903">
        <v>44256</v>
      </c>
      <c r="V1" s="903"/>
      <c r="W1" s="903"/>
      <c r="X1" s="903">
        <v>44378</v>
      </c>
      <c r="Y1" s="903">
        <v>44440</v>
      </c>
      <c r="Z1" s="903">
        <v>44531</v>
      </c>
      <c r="AA1" s="903">
        <v>44621</v>
      </c>
      <c r="AB1" s="589"/>
    </row>
    <row r="2" spans="2:28" s="964" customFormat="1">
      <c r="B2" s="963"/>
      <c r="C2" s="963"/>
      <c r="D2" s="963"/>
      <c r="E2" s="963"/>
      <c r="F2" s="963"/>
      <c r="G2" s="963"/>
      <c r="H2" s="963"/>
      <c r="I2" s="963"/>
      <c r="J2" s="963"/>
      <c r="K2" s="963"/>
      <c r="L2" s="1025">
        <v>43836</v>
      </c>
      <c r="M2" s="757" t="s">
        <v>524</v>
      </c>
      <c r="N2" s="1027"/>
      <c r="O2" s="1027">
        <v>183.62814</v>
      </c>
      <c r="P2" s="1027"/>
      <c r="Q2" s="1027"/>
      <c r="R2" s="1027">
        <v>187.57811999999998</v>
      </c>
      <c r="S2" s="1027"/>
      <c r="T2" s="1027"/>
      <c r="U2" s="1027">
        <v>191.43624</v>
      </c>
      <c r="V2" s="1027"/>
      <c r="W2" s="1027"/>
      <c r="X2" s="1027"/>
      <c r="Y2" s="1027"/>
      <c r="Z2" s="1028"/>
      <c r="AA2" s="589"/>
      <c r="AB2" s="589"/>
    </row>
    <row r="3" spans="2:28" s="964" customFormat="1">
      <c r="B3" s="963"/>
      <c r="C3" s="963"/>
      <c r="D3" s="963"/>
      <c r="E3" s="963"/>
      <c r="F3" s="963"/>
      <c r="G3" s="963"/>
      <c r="H3" s="963"/>
      <c r="I3" s="963"/>
      <c r="J3" s="963"/>
      <c r="K3" s="963"/>
      <c r="L3" s="1025">
        <v>43843</v>
      </c>
      <c r="M3" s="1029" t="s">
        <v>525</v>
      </c>
      <c r="N3" s="1027"/>
      <c r="O3" s="1027">
        <v>189.78276</v>
      </c>
      <c r="P3" s="1027"/>
      <c r="Q3" s="1027"/>
      <c r="R3" s="1027">
        <v>193.91646</v>
      </c>
      <c r="S3" s="1027"/>
      <c r="T3" s="1027"/>
      <c r="U3" s="1027">
        <v>197.95829999999998</v>
      </c>
      <c r="V3" s="1027"/>
      <c r="W3" s="1027"/>
      <c r="X3" s="1027"/>
      <c r="Y3" s="1027"/>
      <c r="Z3" s="1028"/>
      <c r="AA3" s="589"/>
      <c r="AB3" s="589"/>
    </row>
    <row r="4" spans="2:28" s="964" customFormat="1">
      <c r="B4" s="963"/>
      <c r="C4" s="963"/>
      <c r="D4" s="963"/>
      <c r="E4" s="963"/>
      <c r="F4" s="963"/>
      <c r="G4" s="963"/>
      <c r="H4" s="963"/>
      <c r="I4" s="963"/>
      <c r="J4" s="963"/>
      <c r="K4" s="963"/>
      <c r="L4" s="1025">
        <v>43851</v>
      </c>
      <c r="M4" s="1029" t="s">
        <v>526</v>
      </c>
      <c r="N4" s="1027"/>
      <c r="O4" s="1027">
        <v>195.75366</v>
      </c>
      <c r="P4" s="1027"/>
      <c r="Q4" s="1027"/>
      <c r="R4" s="1027">
        <v>199.70364000000001</v>
      </c>
      <c r="S4" s="1027"/>
      <c r="T4" s="1027"/>
      <c r="U4" s="1027">
        <v>198.87690000000001</v>
      </c>
      <c r="V4" s="1027"/>
      <c r="W4" s="1027"/>
      <c r="X4" s="1027"/>
      <c r="Y4" s="1027"/>
      <c r="Z4" s="1028"/>
      <c r="AA4" s="589"/>
      <c r="AB4" s="589"/>
    </row>
    <row r="5" spans="2:28" s="964" customFormat="1" ht="18" customHeight="1">
      <c r="B5" s="963"/>
      <c r="C5" s="963"/>
      <c r="D5" s="963"/>
      <c r="E5" s="963"/>
      <c r="F5" s="963"/>
      <c r="G5" s="963"/>
      <c r="H5" s="963"/>
      <c r="I5" s="963"/>
      <c r="J5" s="963"/>
      <c r="K5" s="963"/>
      <c r="L5" s="1025">
        <v>43857</v>
      </c>
      <c r="M5" s="1029" t="s">
        <v>527</v>
      </c>
      <c r="N5" s="1027"/>
      <c r="O5" s="1027">
        <v>190.88507999999999</v>
      </c>
      <c r="P5" s="1027"/>
      <c r="Q5" s="1027"/>
      <c r="R5" s="1027">
        <v>195.20249999999999</v>
      </c>
      <c r="S5" s="1027"/>
      <c r="T5" s="1027"/>
      <c r="U5" s="1027">
        <v>194.19203999999999</v>
      </c>
      <c r="V5" s="1027"/>
      <c r="W5" s="1027"/>
      <c r="X5" s="1027"/>
      <c r="Y5" s="1027"/>
      <c r="Z5" s="1028"/>
      <c r="AA5" s="589"/>
      <c r="AB5" s="589"/>
    </row>
    <row r="6" spans="2:28" s="964" customFormat="1" ht="17.45" customHeight="1">
      <c r="B6" s="963"/>
      <c r="C6" s="963"/>
      <c r="D6" s="963"/>
      <c r="E6" s="963"/>
      <c r="F6" s="963"/>
      <c r="G6" s="963"/>
      <c r="H6" s="963"/>
      <c r="I6" s="963"/>
      <c r="J6" s="963"/>
      <c r="K6" s="963"/>
      <c r="L6" s="1025">
        <v>43864</v>
      </c>
      <c r="M6" s="1029" t="s">
        <v>528</v>
      </c>
      <c r="N6" s="1027"/>
      <c r="O6" s="1027">
        <v>183.99557999999999</v>
      </c>
      <c r="P6" s="1027"/>
      <c r="Q6" s="1027"/>
      <c r="R6" s="1027">
        <v>188.7723</v>
      </c>
      <c r="S6" s="1027"/>
      <c r="T6" s="1027"/>
      <c r="U6" s="1027">
        <v>188.49671999999998</v>
      </c>
      <c r="V6" s="1027"/>
      <c r="W6" s="1027"/>
      <c r="X6" s="1027"/>
      <c r="Y6" s="1027"/>
      <c r="Z6" s="1028"/>
      <c r="AA6" s="589"/>
      <c r="AB6" s="589"/>
    </row>
    <row r="7" spans="2:28" s="964" customFormat="1" ht="12.75" customHeight="1">
      <c r="B7" s="963"/>
      <c r="C7" s="963"/>
      <c r="D7" s="963"/>
      <c r="E7" s="963"/>
      <c r="F7" s="963"/>
      <c r="G7" s="963"/>
      <c r="H7" s="963"/>
      <c r="I7" s="963"/>
      <c r="J7" s="963"/>
      <c r="K7" s="963"/>
      <c r="L7" s="1025">
        <v>43871</v>
      </c>
      <c r="M7" s="1029" t="s">
        <v>529</v>
      </c>
      <c r="N7" s="1027"/>
      <c r="O7" s="1027">
        <v>185.37348</v>
      </c>
      <c r="P7" s="1027"/>
      <c r="Q7" s="1027"/>
      <c r="R7" s="1027">
        <v>190.51764</v>
      </c>
      <c r="S7" s="1027"/>
      <c r="T7" s="1027"/>
      <c r="U7" s="1027">
        <v>190.33392000000001</v>
      </c>
      <c r="V7" s="1027"/>
      <c r="W7" s="1027"/>
      <c r="X7" s="1027"/>
      <c r="Y7" s="1027"/>
      <c r="Z7" s="1028"/>
      <c r="AA7" s="589"/>
      <c r="AB7" s="589"/>
    </row>
    <row r="8" spans="2:28" s="964" customFormat="1" ht="17.45" customHeight="1">
      <c r="B8" s="963"/>
      <c r="C8" s="963"/>
      <c r="D8" s="963"/>
      <c r="E8" s="963"/>
      <c r="F8" s="963"/>
      <c r="G8" s="963"/>
      <c r="H8" s="963"/>
      <c r="I8" s="963"/>
      <c r="J8" s="963"/>
      <c r="K8" s="963"/>
      <c r="L8" s="1025">
        <v>43879</v>
      </c>
      <c r="M8" s="1029" t="s">
        <v>534</v>
      </c>
      <c r="N8" s="1027"/>
      <c r="O8" s="1027">
        <v>190.33392000000001</v>
      </c>
      <c r="P8" s="1027"/>
      <c r="Q8" s="1027"/>
      <c r="R8" s="1027">
        <v>196.02923999999999</v>
      </c>
      <c r="S8" s="1027"/>
      <c r="T8" s="1027"/>
      <c r="U8" s="1027">
        <v>196.12109999999998</v>
      </c>
      <c r="V8" s="1027"/>
      <c r="W8" s="1027"/>
      <c r="X8" s="1027"/>
      <c r="Y8" s="1027"/>
      <c r="Z8" s="1028"/>
      <c r="AA8" s="589"/>
      <c r="AB8" s="589"/>
    </row>
    <row r="9" spans="2:28" s="964" customFormat="1" ht="17.45" customHeight="1">
      <c r="B9" s="963"/>
      <c r="C9" s="963"/>
      <c r="D9" s="963"/>
      <c r="E9" s="963"/>
      <c r="F9" s="963"/>
      <c r="G9" s="963"/>
      <c r="H9" s="963"/>
      <c r="I9" s="963"/>
      <c r="J9" s="963"/>
      <c r="K9" s="963"/>
      <c r="L9" s="1025">
        <v>43885</v>
      </c>
      <c r="M9" s="1029" t="s">
        <v>535</v>
      </c>
      <c r="N9" s="1027"/>
      <c r="O9" s="1027">
        <v>178.94327999999999</v>
      </c>
      <c r="P9" s="1027"/>
      <c r="Q9" s="1027"/>
      <c r="R9" s="1027">
        <v>185.55719999999999</v>
      </c>
      <c r="S9" s="1027"/>
      <c r="T9" s="1027"/>
      <c r="U9" s="1027">
        <v>186.93510000000001</v>
      </c>
      <c r="V9" s="1027"/>
      <c r="W9" s="1027"/>
      <c r="X9" s="1027"/>
      <c r="Y9" s="1027"/>
      <c r="Z9" s="1028"/>
      <c r="AA9" s="589"/>
      <c r="AB9" s="589"/>
    </row>
    <row r="10" spans="2:28" s="964" customFormat="1" ht="17.45" customHeight="1">
      <c r="B10" s="963"/>
      <c r="C10" s="963"/>
      <c r="D10" s="963"/>
      <c r="E10" s="963"/>
      <c r="F10" s="963"/>
      <c r="G10" s="963"/>
      <c r="H10" s="963"/>
      <c r="I10" s="963"/>
      <c r="J10" s="963"/>
      <c r="K10" s="963"/>
      <c r="L10" s="1025">
        <v>43893</v>
      </c>
      <c r="M10" s="1029" t="s">
        <v>536</v>
      </c>
      <c r="N10" s="1027"/>
      <c r="O10" s="1027">
        <v>173.98283999999998</v>
      </c>
      <c r="P10" s="1027"/>
      <c r="Q10" s="1027"/>
      <c r="R10" s="1027">
        <v>178.75955999999999</v>
      </c>
      <c r="S10" s="1027"/>
      <c r="T10" s="1027"/>
      <c r="U10" s="1027">
        <v>183.07697999999999</v>
      </c>
      <c r="V10" s="1027"/>
      <c r="W10" s="1027"/>
      <c r="X10" s="1027"/>
      <c r="Y10" s="1027"/>
      <c r="Z10" s="1028"/>
      <c r="AA10" s="589"/>
      <c r="AB10" s="589"/>
    </row>
    <row r="11" spans="2:28" s="964" customFormat="1" ht="17.45" customHeight="1">
      <c r="B11" s="963"/>
      <c r="C11" s="963"/>
      <c r="D11" s="963"/>
      <c r="E11" s="963"/>
      <c r="F11" s="963"/>
      <c r="G11" s="963"/>
      <c r="H11" s="963"/>
      <c r="I11" s="963"/>
      <c r="J11" s="963"/>
      <c r="K11" s="963"/>
      <c r="L11" s="1025">
        <v>43899</v>
      </c>
      <c r="M11" s="1029" t="s">
        <v>537</v>
      </c>
      <c r="N11" s="1027"/>
      <c r="O11" s="1027">
        <v>168.65495999999999</v>
      </c>
      <c r="P11" s="1027"/>
      <c r="Q11" s="1027"/>
      <c r="R11" s="1027">
        <v>173.61539999999999</v>
      </c>
      <c r="S11" s="1027"/>
      <c r="T11" s="1027"/>
      <c r="U11" s="1027">
        <v>177.93281999999999</v>
      </c>
      <c r="V11" s="1027"/>
      <c r="W11" s="1027"/>
      <c r="X11" s="1027"/>
      <c r="Y11" s="1027"/>
      <c r="Z11" s="1028"/>
      <c r="AA11" s="589"/>
      <c r="AB11" s="589"/>
    </row>
    <row r="12" spans="2:28" s="964" customFormat="1" ht="17.45" customHeight="1">
      <c r="B12" s="963"/>
      <c r="C12" s="963"/>
      <c r="D12" s="963"/>
      <c r="E12" s="963"/>
      <c r="F12" s="963"/>
      <c r="G12" s="963"/>
      <c r="H12" s="963"/>
      <c r="I12" s="963"/>
      <c r="J12" s="963"/>
      <c r="K12" s="963"/>
      <c r="L12" s="1025">
        <v>43906</v>
      </c>
      <c r="M12" s="1029" t="s">
        <v>540</v>
      </c>
      <c r="N12" s="1027"/>
      <c r="O12" s="1027">
        <v>161.85731999999999</v>
      </c>
      <c r="P12" s="1027"/>
      <c r="Q12" s="1027"/>
      <c r="R12" s="1027">
        <v>166.90961999999999</v>
      </c>
      <c r="S12" s="1027"/>
      <c r="T12" s="1027"/>
      <c r="U12" s="1027">
        <v>171.68634</v>
      </c>
      <c r="V12" s="1027"/>
      <c r="W12" s="1027"/>
      <c r="X12" s="1027"/>
      <c r="Y12" s="1027"/>
      <c r="Z12" s="1028"/>
      <c r="AA12" s="589"/>
      <c r="AB12" s="589"/>
    </row>
    <row r="13" spans="2:28" s="964" customFormat="1" ht="17.45" customHeight="1">
      <c r="B13" s="963"/>
      <c r="C13" s="963"/>
      <c r="D13" s="963"/>
      <c r="E13" s="963"/>
      <c r="F13" s="963"/>
      <c r="G13" s="963"/>
      <c r="H13" s="963"/>
      <c r="I13" s="963"/>
      <c r="J13" s="963"/>
      <c r="K13" s="963"/>
      <c r="L13" s="1025">
        <v>43910</v>
      </c>
      <c r="M13" s="1029" t="s">
        <v>541</v>
      </c>
      <c r="N13" s="1027"/>
      <c r="O13" s="1027">
        <v>176.27933999999999</v>
      </c>
      <c r="P13" s="1027"/>
      <c r="Q13" s="1027"/>
      <c r="R13" s="1027">
        <v>180.32118</v>
      </c>
      <c r="S13" s="1027"/>
      <c r="T13" s="1027"/>
      <c r="U13" s="1027">
        <v>183.81186</v>
      </c>
      <c r="V13" s="1027"/>
      <c r="W13" s="1027"/>
      <c r="X13" s="1027"/>
      <c r="Y13" s="1027"/>
      <c r="Z13" s="1028"/>
      <c r="AA13" s="589"/>
      <c r="AB13" s="589"/>
    </row>
    <row r="14" spans="2:28" s="964" customFormat="1" ht="17.45" customHeight="1">
      <c r="B14" s="963"/>
      <c r="C14" s="963"/>
      <c r="D14" s="963"/>
      <c r="E14" s="963"/>
      <c r="F14" s="963"/>
      <c r="G14" s="963"/>
      <c r="H14" s="963"/>
      <c r="I14" s="963"/>
      <c r="J14" s="963"/>
      <c r="K14" s="963"/>
      <c r="L14" s="1025">
        <v>43920</v>
      </c>
      <c r="M14" s="1029" t="s">
        <v>542</v>
      </c>
      <c r="N14" s="1027"/>
      <c r="O14" s="1027">
        <v>183.62814</v>
      </c>
      <c r="P14" s="1027"/>
      <c r="Q14" s="1027"/>
      <c r="R14" s="1027">
        <v>187.66997999999998</v>
      </c>
      <c r="S14" s="1027"/>
      <c r="T14" s="1027"/>
      <c r="U14" s="1027">
        <v>191.34438</v>
      </c>
      <c r="V14" s="1027"/>
      <c r="W14" s="1027"/>
      <c r="X14" s="1027"/>
      <c r="Y14" s="1027"/>
      <c r="Z14" s="1028"/>
      <c r="AA14" s="589"/>
      <c r="AB14" s="589"/>
    </row>
    <row r="15" spans="2:28" s="964" customFormat="1" ht="17.45" customHeight="1">
      <c r="B15" s="963"/>
      <c r="C15" s="963"/>
      <c r="D15" s="963"/>
      <c r="E15" s="963"/>
      <c r="F15" s="963"/>
      <c r="G15" s="963"/>
      <c r="H15" s="963"/>
      <c r="I15" s="963"/>
      <c r="J15" s="963"/>
      <c r="K15" s="963"/>
      <c r="L15" s="1025">
        <v>43927</v>
      </c>
      <c r="M15" s="1029" t="s">
        <v>552</v>
      </c>
      <c r="N15" s="1027">
        <v>0</v>
      </c>
      <c r="O15" s="1027">
        <v>179.95373999999998</v>
      </c>
      <c r="P15" s="1027"/>
      <c r="Q15" s="1027"/>
      <c r="R15" s="1027">
        <v>184.73045999999999</v>
      </c>
      <c r="S15" s="1027"/>
      <c r="T15" s="1027"/>
      <c r="U15" s="1027">
        <v>188.86416</v>
      </c>
      <c r="V15" s="1027"/>
      <c r="W15" s="1027"/>
      <c r="X15" s="1027"/>
      <c r="Y15" s="1027"/>
      <c r="Z15" s="1027">
        <v>194.83506</v>
      </c>
      <c r="AA15" s="589"/>
      <c r="AB15" s="589"/>
    </row>
    <row r="16" spans="2:28" s="964" customFormat="1" ht="17.45" customHeight="1">
      <c r="B16" s="963"/>
      <c r="C16" s="963"/>
      <c r="D16" s="963"/>
      <c r="E16" s="963"/>
      <c r="F16" s="963"/>
      <c r="G16" s="963"/>
      <c r="H16" s="963"/>
      <c r="I16" s="963"/>
      <c r="J16" s="963"/>
      <c r="K16" s="963"/>
      <c r="L16" s="1025">
        <v>43934</v>
      </c>
      <c r="M16" s="1029" t="s">
        <v>553</v>
      </c>
      <c r="N16" s="1027"/>
      <c r="O16" s="1027">
        <v>186.56765999999999</v>
      </c>
      <c r="P16" s="1027"/>
      <c r="Q16" s="1027"/>
      <c r="R16" s="1027">
        <v>190.15019999999998</v>
      </c>
      <c r="S16" s="1027"/>
      <c r="T16" s="1027"/>
      <c r="U16" s="1027">
        <v>193.54901999999998</v>
      </c>
      <c r="V16" s="1027"/>
      <c r="W16" s="1027"/>
      <c r="X16" s="1027"/>
      <c r="Y16" s="1027"/>
      <c r="Z16" s="1027">
        <v>199.24433999999999</v>
      </c>
      <c r="AA16" s="589"/>
      <c r="AB16" s="589"/>
    </row>
    <row r="17" spans="1:28" s="964" customFormat="1" ht="17.45" customHeight="1">
      <c r="B17" s="963"/>
      <c r="C17" s="963"/>
      <c r="D17" s="963"/>
      <c r="E17" s="963"/>
      <c r="F17" s="963"/>
      <c r="G17" s="963"/>
      <c r="H17" s="963"/>
      <c r="I17" s="963"/>
      <c r="J17" s="963"/>
      <c r="K17" s="963"/>
      <c r="L17" s="1025">
        <v>43941</v>
      </c>
      <c r="M17" s="1029" t="s">
        <v>554</v>
      </c>
      <c r="N17" s="1027"/>
      <c r="O17" s="1027">
        <v>186.84323999999998</v>
      </c>
      <c r="P17" s="1027"/>
      <c r="Q17" s="1027"/>
      <c r="R17" s="1027">
        <v>190.33392000000001</v>
      </c>
      <c r="S17" s="1027"/>
      <c r="T17" s="1027"/>
      <c r="U17" s="1027">
        <v>193.64087999999998</v>
      </c>
      <c r="V17" s="1027"/>
      <c r="W17" s="1027"/>
      <c r="X17" s="1027"/>
      <c r="Y17" s="1027"/>
      <c r="Z17" s="1027">
        <v>195.93737999999999</v>
      </c>
      <c r="AA17" s="589"/>
      <c r="AB17" s="589"/>
    </row>
    <row r="18" spans="1:28" s="964" customFormat="1" ht="17.45" customHeight="1">
      <c r="B18" s="963"/>
      <c r="C18" s="963"/>
      <c r="D18" s="963"/>
      <c r="E18" s="963"/>
      <c r="F18" s="963"/>
      <c r="G18" s="963"/>
      <c r="H18" s="963"/>
      <c r="I18" s="963"/>
      <c r="J18" s="963"/>
      <c r="K18" s="963"/>
      <c r="L18" s="1025">
        <v>43948</v>
      </c>
      <c r="M18" s="1029" t="s">
        <v>555</v>
      </c>
      <c r="N18" s="1027"/>
      <c r="O18" s="1027">
        <v>178.75955999999999</v>
      </c>
      <c r="P18" s="1027"/>
      <c r="Q18" s="1027"/>
      <c r="R18" s="1027">
        <v>182.43395999999998</v>
      </c>
      <c r="S18" s="1027"/>
      <c r="T18" s="1027"/>
      <c r="U18" s="1027">
        <v>186.20022</v>
      </c>
      <c r="V18" s="1027"/>
      <c r="W18" s="1027"/>
      <c r="X18" s="1027"/>
      <c r="Y18" s="1027"/>
      <c r="Z18" s="1027">
        <v>190.15019999999998</v>
      </c>
      <c r="AA18" s="589"/>
      <c r="AB18" s="589"/>
    </row>
    <row r="19" spans="1:28" s="964" customFormat="1" ht="17.45" customHeight="1">
      <c r="B19" s="963"/>
      <c r="C19" s="963"/>
      <c r="D19" s="963"/>
      <c r="E19" s="963"/>
      <c r="F19" s="963"/>
      <c r="G19" s="963"/>
      <c r="H19" s="963"/>
      <c r="I19" s="963"/>
      <c r="J19" s="963"/>
      <c r="K19" s="963"/>
      <c r="L19" s="1025">
        <v>43955</v>
      </c>
      <c r="M19" s="1029" t="s">
        <v>556</v>
      </c>
      <c r="N19" s="1027"/>
      <c r="O19" s="1027">
        <v>181.51535999999999</v>
      </c>
      <c r="P19" s="1027"/>
      <c r="Q19" s="1027"/>
      <c r="R19" s="1027">
        <v>185.37348</v>
      </c>
      <c r="S19" s="1027"/>
      <c r="T19" s="1027"/>
      <c r="U19" s="1027">
        <v>188.86416</v>
      </c>
      <c r="V19" s="1027"/>
      <c r="W19" s="1027"/>
      <c r="X19" s="1027">
        <v>189.41532000000001</v>
      </c>
      <c r="Y19" s="1027"/>
      <c r="Z19" s="1027">
        <v>194.92692</v>
      </c>
      <c r="AA19" s="589"/>
      <c r="AB19" s="589"/>
    </row>
    <row r="20" spans="1:28" s="964" customFormat="1" ht="17.45" customHeight="1">
      <c r="B20" s="963"/>
      <c r="C20" s="963"/>
      <c r="D20" s="963"/>
      <c r="E20" s="963"/>
      <c r="F20" s="963"/>
      <c r="G20" s="963"/>
      <c r="H20" s="963"/>
      <c r="I20" s="963"/>
      <c r="J20" s="963"/>
      <c r="K20" s="963"/>
      <c r="L20" s="1025">
        <v>43962</v>
      </c>
      <c r="M20" s="1029" t="s">
        <v>557</v>
      </c>
      <c r="N20" s="1027"/>
      <c r="O20" s="1027">
        <v>177.19793999999999</v>
      </c>
      <c r="P20" s="1027"/>
      <c r="Q20" s="1027"/>
      <c r="R20" s="1027">
        <v>181.51535999999999</v>
      </c>
      <c r="S20" s="1027"/>
      <c r="T20" s="1027"/>
      <c r="U20" s="1027">
        <v>185.46534</v>
      </c>
      <c r="V20" s="1027"/>
      <c r="W20" s="1027"/>
      <c r="X20" s="1027">
        <v>187.48625999999999</v>
      </c>
      <c r="Y20" s="1027"/>
      <c r="Z20" s="1027">
        <v>193.8246</v>
      </c>
      <c r="AA20" s="589"/>
      <c r="AB20" s="589"/>
    </row>
    <row r="21" spans="1:28" s="964" customFormat="1" ht="17.45" customHeight="1">
      <c r="B21" s="966" t="s">
        <v>496</v>
      </c>
      <c r="C21" s="963"/>
      <c r="D21" s="963"/>
      <c r="E21" s="963"/>
      <c r="F21" s="963"/>
      <c r="G21" s="963"/>
      <c r="H21" s="963"/>
      <c r="I21" s="963"/>
      <c r="J21" s="963"/>
      <c r="K21" s="963"/>
      <c r="L21" s="1025">
        <v>43969</v>
      </c>
      <c r="M21" s="1029" t="s">
        <v>558</v>
      </c>
      <c r="N21" s="1027"/>
      <c r="O21" s="1027">
        <v>166.35846000000001</v>
      </c>
      <c r="P21" s="1027"/>
      <c r="Q21" s="1027"/>
      <c r="R21" s="1027">
        <v>170.67588000000001</v>
      </c>
      <c r="S21" s="1027"/>
      <c r="T21" s="1027"/>
      <c r="U21" s="1027">
        <v>174.71771999999999</v>
      </c>
      <c r="V21" s="1027"/>
      <c r="W21" s="1027"/>
      <c r="X21" s="1027">
        <v>178.11653999999999</v>
      </c>
      <c r="Y21" s="1027"/>
      <c r="Z21" s="1027">
        <v>184.91417999999999</v>
      </c>
      <c r="AA21" s="589"/>
      <c r="AB21" s="589"/>
    </row>
    <row r="22" spans="1:28" s="964" customFormat="1">
      <c r="B22" s="963"/>
      <c r="C22" s="963"/>
      <c r="D22" s="963"/>
      <c r="E22" s="963"/>
      <c r="F22" s="963"/>
      <c r="G22" s="963"/>
      <c r="H22" s="963"/>
      <c r="I22" s="963"/>
      <c r="J22" s="963"/>
      <c r="K22" s="963"/>
      <c r="L22" s="1025">
        <v>43977</v>
      </c>
      <c r="M22" s="1029" t="s">
        <v>594</v>
      </c>
      <c r="N22" s="1027"/>
      <c r="O22" s="1027">
        <v>166.81775999999999</v>
      </c>
      <c r="P22" s="1027"/>
      <c r="Q22" s="1027"/>
      <c r="R22" s="1027">
        <v>171.22703999999999</v>
      </c>
      <c r="S22" s="1027"/>
      <c r="T22" s="1027"/>
      <c r="U22" s="1027">
        <v>175.36073999999999</v>
      </c>
      <c r="V22" s="1027"/>
      <c r="W22" s="1027"/>
      <c r="X22" s="1027">
        <v>179.03513999999998</v>
      </c>
      <c r="Y22" s="1027"/>
      <c r="Z22" s="1027">
        <v>185.92463999999998</v>
      </c>
      <c r="AA22" s="589"/>
      <c r="AB22" s="589"/>
    </row>
    <row r="23" spans="1:28" s="964" customFormat="1">
      <c r="C23" s="963"/>
      <c r="D23" s="963"/>
      <c r="E23" s="963"/>
      <c r="F23" s="963"/>
      <c r="G23" s="963"/>
      <c r="H23" s="963"/>
      <c r="I23" s="963"/>
      <c r="J23" s="963"/>
      <c r="K23" s="963"/>
      <c r="L23" s="1025">
        <v>43983</v>
      </c>
      <c r="M23" s="1029" t="s">
        <v>595</v>
      </c>
      <c r="N23" s="1027"/>
      <c r="O23" s="1027">
        <v>172.42122000000001</v>
      </c>
      <c r="P23" s="1027"/>
      <c r="Q23" s="1027"/>
      <c r="R23" s="1027">
        <v>176.92236</v>
      </c>
      <c r="S23" s="1027"/>
      <c r="T23" s="1027"/>
      <c r="U23" s="1027">
        <v>180.87234000000001</v>
      </c>
      <c r="V23" s="1027"/>
      <c r="W23" s="1027"/>
      <c r="X23" s="1027">
        <v>184.27115999999998</v>
      </c>
      <c r="Y23" s="1027"/>
      <c r="Z23" s="1027">
        <v>190.70135999999999</v>
      </c>
      <c r="AA23" s="1028"/>
      <c r="AB23" s="589"/>
    </row>
    <row r="24" spans="1:28" ht="12.75" customHeight="1">
      <c r="B24" s="963"/>
      <c r="C24" s="963"/>
      <c r="D24" s="963"/>
      <c r="E24" s="963"/>
      <c r="F24" s="963"/>
      <c r="G24" s="963"/>
      <c r="H24" s="963"/>
      <c r="I24" s="963"/>
      <c r="J24" s="963"/>
      <c r="K24" s="963"/>
      <c r="L24" s="1025">
        <v>43990</v>
      </c>
      <c r="M24" s="1029" t="s">
        <v>598</v>
      </c>
      <c r="N24" s="1027"/>
      <c r="O24" s="1027">
        <v>172.14563999999999</v>
      </c>
      <c r="P24" s="1027"/>
      <c r="Q24" s="1027"/>
      <c r="R24" s="1027">
        <v>176.64678000000001</v>
      </c>
      <c r="S24" s="1027"/>
      <c r="T24" s="1027"/>
      <c r="U24" s="1027">
        <v>180.87234000000001</v>
      </c>
      <c r="V24" s="1027"/>
      <c r="W24" s="1027"/>
      <c r="X24" s="1027">
        <v>185.64905999999999</v>
      </c>
      <c r="Y24" s="1027"/>
      <c r="Z24" s="1027">
        <v>192.90600000000001</v>
      </c>
      <c r="AA24" s="589"/>
    </row>
    <row r="25" spans="1:28" s="964" customFormat="1" ht="12" customHeight="1">
      <c r="B25" s="963"/>
      <c r="C25" s="963"/>
      <c r="D25" s="963"/>
      <c r="E25" s="963"/>
      <c r="F25" s="963"/>
      <c r="G25" s="963"/>
      <c r="H25" s="963"/>
      <c r="I25" s="963"/>
      <c r="J25" s="963"/>
      <c r="K25" s="963"/>
      <c r="L25" s="1025">
        <v>43997</v>
      </c>
      <c r="M25" s="1029" t="s">
        <v>599</v>
      </c>
      <c r="N25" s="1027"/>
      <c r="O25" s="1027">
        <v>166.90961999999999</v>
      </c>
      <c r="P25" s="1027"/>
      <c r="Q25" s="1027"/>
      <c r="R25" s="1027">
        <v>171.59448</v>
      </c>
      <c r="S25" s="1027"/>
      <c r="T25" s="1027"/>
      <c r="U25" s="1027">
        <v>176.37119999999999</v>
      </c>
      <c r="V25" s="1027"/>
      <c r="W25" s="1027"/>
      <c r="X25" s="1027">
        <v>181.05606</v>
      </c>
      <c r="Y25" s="1027"/>
      <c r="Z25" s="1027">
        <v>188.68044</v>
      </c>
      <c r="AA25" s="589"/>
      <c r="AB25" s="589"/>
    </row>
    <row r="26" spans="1:28" s="964" customFormat="1" ht="12" customHeight="1">
      <c r="B26" s="963"/>
      <c r="C26" s="963"/>
      <c r="D26" s="963"/>
      <c r="E26" s="963"/>
      <c r="F26" s="963"/>
      <c r="G26" s="963"/>
      <c r="H26" s="963"/>
      <c r="I26" s="963"/>
      <c r="J26" s="963"/>
      <c r="K26" s="963"/>
      <c r="L26" s="1025">
        <v>44004</v>
      </c>
      <c r="M26" s="1029" t="s">
        <v>610</v>
      </c>
      <c r="N26" s="1027"/>
      <c r="O26" s="1027">
        <v>161.58174</v>
      </c>
      <c r="P26" s="1027"/>
      <c r="Q26" s="1027"/>
      <c r="R26" s="1027">
        <v>166.45032</v>
      </c>
      <c r="S26" s="1027"/>
      <c r="T26" s="1027"/>
      <c r="U26" s="1027">
        <v>171.22703999999999</v>
      </c>
      <c r="V26" s="1027"/>
      <c r="W26" s="1027"/>
      <c r="X26" s="1027">
        <v>176.09562</v>
      </c>
      <c r="Y26" s="1027"/>
      <c r="Z26" s="1027">
        <v>183.99557999999999</v>
      </c>
      <c r="AA26" s="589"/>
      <c r="AB26" s="589"/>
    </row>
    <row r="27" spans="1:28" s="964" customFormat="1" ht="12" customHeight="1">
      <c r="A27" s="967"/>
      <c r="B27" s="963"/>
      <c r="C27" s="963"/>
      <c r="D27" s="963"/>
      <c r="E27" s="963"/>
      <c r="F27" s="963"/>
      <c r="G27" s="963"/>
      <c r="H27" s="963"/>
      <c r="I27" s="963"/>
      <c r="J27" s="963"/>
      <c r="K27" s="963"/>
      <c r="L27" s="1025">
        <v>44011</v>
      </c>
      <c r="M27" s="1029" t="s">
        <v>611</v>
      </c>
      <c r="N27" s="1027"/>
      <c r="O27" s="1027">
        <v>160.38756000000001</v>
      </c>
      <c r="P27" s="1027"/>
      <c r="Q27" s="1027"/>
      <c r="R27" s="1027">
        <v>165.07241999999999</v>
      </c>
      <c r="S27" s="1027"/>
      <c r="T27" s="1027"/>
      <c r="U27" s="1027">
        <v>169.75728000000001</v>
      </c>
      <c r="V27" s="1027"/>
      <c r="W27" s="1027"/>
      <c r="X27" s="1027">
        <v>174.62585999999999</v>
      </c>
      <c r="Y27" s="1027"/>
      <c r="Z27" s="1027">
        <v>183.07697999999999</v>
      </c>
      <c r="AA27" s="589"/>
      <c r="AB27" s="589"/>
    </row>
    <row r="28" spans="1:28" s="964" customFormat="1" ht="12" customHeight="1">
      <c r="B28" s="963"/>
      <c r="C28" s="963"/>
      <c r="D28" s="963"/>
      <c r="E28" s="963"/>
      <c r="F28" s="963"/>
      <c r="G28" s="963"/>
      <c r="H28" s="963"/>
      <c r="I28" s="963"/>
      <c r="J28" s="963"/>
      <c r="K28" s="963"/>
      <c r="L28" s="1025">
        <v>44018</v>
      </c>
      <c r="M28" s="1029" t="s">
        <v>612</v>
      </c>
      <c r="N28" s="1027"/>
      <c r="O28" s="1027">
        <v>161.12243999999998</v>
      </c>
      <c r="P28" s="1027"/>
      <c r="Q28" s="1027"/>
      <c r="R28" s="1027">
        <v>165.89915999999999</v>
      </c>
      <c r="S28" s="1027"/>
      <c r="T28" s="1027"/>
      <c r="U28" s="1027">
        <v>170.21657999999999</v>
      </c>
      <c r="V28" s="1027"/>
      <c r="W28" s="1027"/>
      <c r="X28" s="1027">
        <v>174.90144000000001</v>
      </c>
      <c r="Y28" s="1027"/>
      <c r="Z28" s="1027">
        <v>182.8014</v>
      </c>
      <c r="AA28" s="589"/>
      <c r="AB28" s="589"/>
    </row>
    <row r="29" spans="1:28" s="964" customFormat="1" ht="12" customHeight="1">
      <c r="B29" s="963"/>
      <c r="C29" s="963"/>
      <c r="D29" s="963"/>
      <c r="E29" s="963"/>
      <c r="F29" s="963"/>
      <c r="G29" s="963"/>
      <c r="H29" s="963"/>
      <c r="I29" s="963"/>
      <c r="J29" s="963"/>
      <c r="K29" s="963"/>
      <c r="L29" s="1025">
        <v>44025</v>
      </c>
      <c r="M29" s="1029" t="s">
        <v>613</v>
      </c>
      <c r="N29" s="1027"/>
      <c r="O29" s="1027">
        <v>164.98056</v>
      </c>
      <c r="P29" s="1027"/>
      <c r="Q29" s="1027"/>
      <c r="R29" s="1027">
        <v>169.29798</v>
      </c>
      <c r="S29" s="1027"/>
      <c r="T29" s="1027"/>
      <c r="U29" s="1027">
        <v>173.61539999999999</v>
      </c>
      <c r="V29" s="1027"/>
      <c r="W29" s="1027"/>
      <c r="X29" s="1027">
        <v>178.30026000000001</v>
      </c>
      <c r="Y29" s="1027"/>
      <c r="Z29" s="1027">
        <v>186.47579999999999</v>
      </c>
      <c r="AA29" s="589"/>
      <c r="AB29" s="589"/>
    </row>
    <row r="30" spans="1:28" s="964" customFormat="1" ht="12" customHeight="1">
      <c r="B30" s="963"/>
      <c r="C30" s="963"/>
      <c r="D30" s="963"/>
      <c r="E30" s="963"/>
      <c r="F30" s="963"/>
      <c r="G30" s="963"/>
      <c r="H30" s="963"/>
      <c r="I30" s="963"/>
      <c r="J30" s="963"/>
      <c r="K30" s="963"/>
      <c r="L30" s="1025">
        <v>44032</v>
      </c>
      <c r="M30" s="1029" t="s">
        <v>622</v>
      </c>
      <c r="N30" s="1027"/>
      <c r="O30" s="1027">
        <v>159.8364</v>
      </c>
      <c r="P30" s="1027"/>
      <c r="Q30" s="1027"/>
      <c r="R30" s="1027">
        <v>164.06196</v>
      </c>
      <c r="S30" s="1027"/>
      <c r="T30" s="1027"/>
      <c r="U30" s="1027">
        <v>168.28752</v>
      </c>
      <c r="V30" s="1027"/>
      <c r="W30" s="1027"/>
      <c r="X30" s="1027">
        <v>172.97237999999999</v>
      </c>
      <c r="Y30" s="1027"/>
      <c r="Z30" s="1027">
        <v>181.51535999999999</v>
      </c>
      <c r="AA30" s="589"/>
      <c r="AB30" s="589"/>
    </row>
    <row r="31" spans="1:28" s="964" customFormat="1" ht="12" customHeight="1">
      <c r="B31" s="963"/>
      <c r="C31" s="963"/>
      <c r="D31" s="963"/>
      <c r="E31" s="963"/>
      <c r="F31" s="963"/>
      <c r="G31" s="963"/>
      <c r="H31" s="963"/>
      <c r="I31" s="963"/>
      <c r="J31" s="963"/>
      <c r="K31" s="963"/>
      <c r="L31" s="1025">
        <v>44039</v>
      </c>
      <c r="M31" s="1029" t="s">
        <v>623</v>
      </c>
      <c r="N31" s="1027"/>
      <c r="O31" s="1027">
        <v>161.48988</v>
      </c>
      <c r="P31" s="1027"/>
      <c r="Q31" s="1027"/>
      <c r="R31" s="1027">
        <v>165.53172000000001</v>
      </c>
      <c r="S31" s="1027"/>
      <c r="T31" s="1027"/>
      <c r="U31" s="1027">
        <v>169.66541999999998</v>
      </c>
      <c r="V31" s="1027"/>
      <c r="W31" s="1027"/>
      <c r="X31" s="1027">
        <v>174.71771999999999</v>
      </c>
      <c r="Y31" s="1027"/>
      <c r="Z31" s="1027">
        <v>182.89326</v>
      </c>
      <c r="AA31" s="589"/>
      <c r="AB31" s="589"/>
    </row>
    <row r="32" spans="1:28" s="964" customFormat="1" ht="12" customHeight="1">
      <c r="B32" s="963"/>
      <c r="C32" s="963"/>
      <c r="D32" s="963"/>
      <c r="E32" s="963"/>
      <c r="F32" s="963"/>
      <c r="G32" s="963"/>
      <c r="H32" s="963"/>
      <c r="I32" s="963"/>
      <c r="J32" s="963"/>
      <c r="K32" s="963"/>
      <c r="L32" s="1025">
        <v>44046</v>
      </c>
      <c r="M32" s="1029" t="s">
        <v>624</v>
      </c>
      <c r="N32" s="1027"/>
      <c r="O32" s="1027">
        <v>158.27477999999999</v>
      </c>
      <c r="P32" s="1027"/>
      <c r="Q32" s="1027"/>
      <c r="R32" s="1027">
        <v>162.22476</v>
      </c>
      <c r="S32" s="1027"/>
      <c r="T32" s="1027"/>
      <c r="U32" s="1027">
        <v>166.26659999999998</v>
      </c>
      <c r="V32" s="1027"/>
      <c r="W32" s="1027"/>
      <c r="X32" s="1027">
        <v>171.68634</v>
      </c>
      <c r="Y32" s="1027">
        <v>175.08516</v>
      </c>
      <c r="Z32" s="1027">
        <v>179.77001999999999</v>
      </c>
      <c r="AA32" s="589"/>
      <c r="AB32" s="589"/>
    </row>
    <row r="33" spans="2:28" s="964" customFormat="1" ht="12" customHeight="1">
      <c r="B33" s="963"/>
      <c r="C33" s="963"/>
      <c r="D33" s="963"/>
      <c r="E33" s="963"/>
      <c r="F33" s="963"/>
      <c r="G33" s="963"/>
      <c r="H33" s="963"/>
      <c r="I33" s="963"/>
      <c r="J33" s="963"/>
      <c r="K33" s="963"/>
      <c r="L33" s="1025">
        <v>44053</v>
      </c>
      <c r="M33" s="1029" t="s">
        <v>627</v>
      </c>
      <c r="N33" s="1027"/>
      <c r="O33" s="1027">
        <v>152.12016</v>
      </c>
      <c r="P33" s="1027"/>
      <c r="Q33" s="1027"/>
      <c r="R33" s="1027">
        <v>156.52943999999999</v>
      </c>
      <c r="S33" s="1027"/>
      <c r="T33" s="1027"/>
      <c r="U33" s="1027">
        <v>160.57128</v>
      </c>
      <c r="V33" s="1027"/>
      <c r="W33" s="1027"/>
      <c r="X33" s="1027">
        <v>166.7259</v>
      </c>
      <c r="Y33" s="1027">
        <v>170.21657999999999</v>
      </c>
      <c r="Z33" s="1027">
        <v>174.90144000000001</v>
      </c>
      <c r="AA33" s="1028"/>
      <c r="AB33" s="589"/>
    </row>
    <row r="34" spans="2:28" ht="12" customHeight="1">
      <c r="B34" s="963"/>
      <c r="C34" s="963"/>
      <c r="D34" s="963"/>
      <c r="E34" s="963"/>
      <c r="F34" s="963"/>
      <c r="G34" s="963"/>
      <c r="H34" s="963"/>
      <c r="I34" s="963"/>
      <c r="J34" s="963"/>
      <c r="K34" s="963"/>
      <c r="L34" s="1025">
        <v>44060</v>
      </c>
      <c r="M34" s="1029" t="s">
        <v>632</v>
      </c>
      <c r="N34" s="1027"/>
      <c r="O34" s="1027">
        <v>160.66314</v>
      </c>
      <c r="P34" s="1027"/>
      <c r="Q34" s="1027"/>
      <c r="R34" s="1027">
        <v>164.79684</v>
      </c>
      <c r="S34" s="1027"/>
      <c r="T34" s="1027"/>
      <c r="U34" s="1027">
        <v>168.28752</v>
      </c>
      <c r="V34" s="1027"/>
      <c r="W34" s="1027"/>
      <c r="X34" s="1027">
        <v>174.07470000000001</v>
      </c>
      <c r="Y34" s="1027">
        <v>177.38165999999998</v>
      </c>
      <c r="Z34" s="1027">
        <v>181.97466</v>
      </c>
    </row>
    <row r="35" spans="2:28" ht="12" customHeight="1">
      <c r="B35" s="963"/>
      <c r="C35" s="963"/>
      <c r="D35" s="963"/>
      <c r="E35" s="963"/>
      <c r="F35" s="963"/>
      <c r="G35" s="963"/>
      <c r="H35" s="963"/>
      <c r="I35" s="963"/>
      <c r="J35" s="963"/>
      <c r="K35" s="963"/>
      <c r="L35" s="1025">
        <v>44067</v>
      </c>
      <c r="M35" s="1029" t="s">
        <v>633</v>
      </c>
      <c r="N35" s="1027"/>
      <c r="O35" s="1027">
        <v>159.92825999999999</v>
      </c>
      <c r="P35" s="1027"/>
      <c r="Q35" s="1027"/>
      <c r="R35" s="1027">
        <v>163.9701</v>
      </c>
      <c r="S35" s="1027"/>
      <c r="T35" s="1027"/>
      <c r="U35" s="1027">
        <v>167.73635999999999</v>
      </c>
      <c r="V35" s="1027"/>
      <c r="W35" s="1027"/>
      <c r="X35" s="1027">
        <v>173.52354</v>
      </c>
      <c r="Y35" s="1027">
        <v>176.46305999999998</v>
      </c>
      <c r="Z35" s="1027">
        <v>180.68861999999999</v>
      </c>
    </row>
    <row r="36" spans="2:28" ht="12" customHeight="1">
      <c r="B36" s="963"/>
      <c r="C36" s="963"/>
      <c r="D36" s="963"/>
      <c r="E36" s="963"/>
      <c r="F36" s="963"/>
      <c r="G36" s="963"/>
      <c r="H36" s="963"/>
      <c r="I36" s="963"/>
      <c r="J36" s="963"/>
      <c r="K36" s="963"/>
      <c r="L36" s="1025">
        <v>44074</v>
      </c>
      <c r="M36" s="1029" t="s">
        <v>634</v>
      </c>
      <c r="N36" s="1027"/>
      <c r="O36" s="1027">
        <v>172.88051999999999</v>
      </c>
      <c r="P36" s="1027"/>
      <c r="Q36" s="1027"/>
      <c r="R36" s="1027">
        <v>174.62585999999999</v>
      </c>
      <c r="S36" s="1027"/>
      <c r="T36" s="1027"/>
      <c r="U36" s="1027">
        <v>178.6677</v>
      </c>
      <c r="V36" s="1027"/>
      <c r="W36" s="1027"/>
      <c r="X36" s="1027">
        <v>183.81186</v>
      </c>
      <c r="Y36" s="1027">
        <v>186.47579999999999</v>
      </c>
      <c r="Z36" s="1027">
        <v>190.6095</v>
      </c>
    </row>
    <row r="37" spans="2:28" ht="12" customHeight="1">
      <c r="B37" s="963"/>
      <c r="C37" s="963"/>
      <c r="D37" s="963"/>
      <c r="E37" s="963"/>
      <c r="F37" s="963"/>
      <c r="G37" s="963"/>
      <c r="H37" s="963"/>
      <c r="I37" s="963"/>
      <c r="J37" s="963"/>
      <c r="K37" s="963"/>
      <c r="L37" s="1025">
        <v>44082</v>
      </c>
      <c r="M37" s="1029" t="s">
        <v>635</v>
      </c>
      <c r="N37" s="1027"/>
      <c r="O37" s="1027">
        <v>173.24796000000001</v>
      </c>
      <c r="P37" s="1027"/>
      <c r="Q37" s="1027"/>
      <c r="R37" s="1027">
        <v>172.51308</v>
      </c>
      <c r="S37" s="1027"/>
      <c r="T37" s="1027"/>
      <c r="U37" s="1027">
        <v>176.55491999999998</v>
      </c>
      <c r="V37" s="1027"/>
      <c r="W37" s="1027"/>
      <c r="X37" s="1027">
        <v>181.69907999999998</v>
      </c>
      <c r="Y37" s="1027">
        <v>184.45488</v>
      </c>
      <c r="Z37" s="1027">
        <v>188.58858000000001</v>
      </c>
    </row>
    <row r="38" spans="2:28" ht="12" customHeight="1">
      <c r="B38" s="963"/>
      <c r="C38" s="963"/>
      <c r="D38" s="963"/>
      <c r="E38" s="963"/>
      <c r="F38" s="963"/>
      <c r="G38" s="963"/>
      <c r="H38" s="963"/>
      <c r="I38" s="963"/>
      <c r="J38" s="963"/>
      <c r="K38" s="963"/>
      <c r="L38" s="1025">
        <v>44088</v>
      </c>
      <c r="M38" s="1030" t="s">
        <v>639</v>
      </c>
      <c r="N38" s="1027"/>
      <c r="O38" s="1027"/>
      <c r="P38" s="1027"/>
      <c r="Q38" s="1027"/>
      <c r="R38" s="1027">
        <v>173.98283999999998</v>
      </c>
      <c r="S38" s="1027"/>
      <c r="T38" s="1027"/>
      <c r="U38" s="1027">
        <v>178.02467999999999</v>
      </c>
      <c r="V38" s="1027"/>
      <c r="W38" s="1027"/>
      <c r="X38" s="1027">
        <v>183.07697999999999</v>
      </c>
      <c r="Y38" s="1027">
        <v>185.74091999999999</v>
      </c>
      <c r="Z38" s="1027">
        <v>189.87461999999999</v>
      </c>
      <c r="AA38" s="1027"/>
    </row>
    <row r="39" spans="2:28" ht="12" customHeight="1">
      <c r="B39" s="963"/>
      <c r="C39" s="963"/>
      <c r="D39" s="963"/>
      <c r="E39" s="963"/>
      <c r="F39" s="963"/>
      <c r="G39" s="963"/>
      <c r="H39" s="963"/>
      <c r="I39" s="963"/>
      <c r="J39" s="963"/>
      <c r="K39" s="963"/>
      <c r="L39" s="1025">
        <v>44095</v>
      </c>
      <c r="M39" s="1030" t="s">
        <v>640</v>
      </c>
      <c r="N39" s="1027"/>
      <c r="O39" s="1027"/>
      <c r="P39" s="1027"/>
      <c r="Q39" s="1027"/>
      <c r="R39" s="1027">
        <v>179.03513999999998</v>
      </c>
      <c r="S39" s="1027"/>
      <c r="T39" s="1027"/>
      <c r="U39" s="1027">
        <v>183.07697999999999</v>
      </c>
      <c r="V39" s="1027"/>
      <c r="W39" s="1027"/>
      <c r="X39" s="1027">
        <v>187.94556</v>
      </c>
      <c r="Y39" s="1027">
        <v>190.70135999999999</v>
      </c>
      <c r="Z39" s="1027">
        <v>194.65134</v>
      </c>
      <c r="AA39" s="1027">
        <v>197.499</v>
      </c>
      <c r="AB39" s="1027"/>
    </row>
    <row r="40" spans="2:28" ht="12" customHeight="1">
      <c r="B40" s="963"/>
      <c r="C40" s="963"/>
      <c r="D40" s="963"/>
      <c r="E40" s="963"/>
      <c r="F40" s="963"/>
      <c r="G40" s="963"/>
      <c r="H40" s="963"/>
      <c r="I40" s="963"/>
      <c r="J40" s="963"/>
      <c r="K40" s="963"/>
      <c r="L40" s="1025">
        <v>44102</v>
      </c>
      <c r="M40" s="1031" t="s">
        <v>641</v>
      </c>
      <c r="N40" s="1027"/>
      <c r="O40" s="1027"/>
      <c r="P40" s="1027"/>
      <c r="Q40" s="1027"/>
      <c r="R40" s="1027">
        <v>177.38165999999998</v>
      </c>
      <c r="S40" s="1027"/>
      <c r="T40" s="1027"/>
      <c r="U40" s="1027">
        <v>181.05606</v>
      </c>
      <c r="V40" s="1027"/>
      <c r="W40" s="1027"/>
      <c r="X40" s="1027">
        <v>186.38394</v>
      </c>
      <c r="Y40" s="1027">
        <v>189.23159999999999</v>
      </c>
      <c r="Z40" s="1027">
        <v>193.36529999999999</v>
      </c>
      <c r="AA40" s="1027">
        <v>196.21295999999998</v>
      </c>
      <c r="AB40" s="1027"/>
    </row>
    <row r="41" spans="2:28" ht="12" customHeight="1">
      <c r="B41" s="963"/>
      <c r="C41" s="963"/>
      <c r="D41" s="963"/>
      <c r="E41" s="963"/>
      <c r="F41" s="963"/>
      <c r="G41" s="963"/>
      <c r="H41" s="963"/>
      <c r="I41" s="963"/>
      <c r="J41" s="963"/>
      <c r="K41" s="963"/>
      <c r="L41" s="1025">
        <v>44109</v>
      </c>
      <c r="M41" s="1029" t="s">
        <v>642</v>
      </c>
      <c r="N41" s="1027"/>
      <c r="O41" s="1027"/>
      <c r="P41" s="1027"/>
      <c r="Q41" s="1027"/>
      <c r="R41" s="1027">
        <v>192.63041999999999</v>
      </c>
      <c r="S41" s="1027"/>
      <c r="T41" s="1027"/>
      <c r="U41" s="1027">
        <v>195.84551999999999</v>
      </c>
      <c r="V41" s="1027"/>
      <c r="W41" s="1027"/>
      <c r="X41" s="1027">
        <v>200.07107999999999</v>
      </c>
      <c r="Y41" s="1027">
        <v>202.27572000000001</v>
      </c>
      <c r="Z41" s="1027">
        <v>205.67454000000001</v>
      </c>
      <c r="AA41" s="1027">
        <v>208.15475999999998</v>
      </c>
      <c r="AB41" s="1027"/>
    </row>
    <row r="42" spans="2:28" ht="12" customHeight="1">
      <c r="B42" s="963"/>
      <c r="C42" s="963"/>
      <c r="D42" s="963"/>
      <c r="E42" s="963"/>
      <c r="F42" s="963"/>
      <c r="G42" s="963"/>
      <c r="H42" s="963"/>
      <c r="I42" s="963"/>
      <c r="J42" s="963"/>
      <c r="K42" s="963"/>
      <c r="L42" s="1025">
        <v>44116</v>
      </c>
      <c r="M42" s="1029" t="s">
        <v>643</v>
      </c>
      <c r="N42" s="1027"/>
      <c r="O42" s="1027"/>
      <c r="P42" s="1027"/>
      <c r="Q42" s="1027"/>
      <c r="R42" s="1027">
        <v>194.92692</v>
      </c>
      <c r="S42" s="1027"/>
      <c r="T42" s="1027"/>
      <c r="U42" s="1027">
        <v>198.23388</v>
      </c>
      <c r="V42" s="1027"/>
      <c r="W42" s="1027"/>
      <c r="X42" s="1027">
        <v>202.45944</v>
      </c>
      <c r="Y42" s="1027">
        <v>204.84780000000001</v>
      </c>
      <c r="Z42" s="1027">
        <v>208.33848</v>
      </c>
      <c r="AA42" s="1027">
        <v>210.45125999999999</v>
      </c>
      <c r="AB42" s="1027"/>
    </row>
    <row r="43" spans="2:28" ht="12" customHeight="1">
      <c r="B43" s="963"/>
      <c r="C43" s="963"/>
      <c r="D43" s="963"/>
      <c r="E43" s="963"/>
      <c r="F43" s="963"/>
      <c r="G43" s="963"/>
      <c r="H43" s="963"/>
      <c r="I43" s="963"/>
      <c r="J43" s="963"/>
      <c r="K43" s="963"/>
      <c r="L43" s="1025">
        <v>44123</v>
      </c>
      <c r="M43" s="1029" t="s">
        <v>652</v>
      </c>
      <c r="R43" s="1027">
        <v>206.86872</v>
      </c>
      <c r="S43" s="1027"/>
      <c r="T43" s="1027"/>
      <c r="U43" s="1027">
        <v>209.4408</v>
      </c>
      <c r="V43" s="1027"/>
      <c r="W43" s="1027"/>
      <c r="X43" s="1027">
        <v>212.74776</v>
      </c>
      <c r="Y43" s="1027">
        <v>214.58496</v>
      </c>
      <c r="Z43" s="1027">
        <v>217.43261999999999</v>
      </c>
      <c r="AA43" s="1027">
        <v>218.99423999999999</v>
      </c>
    </row>
    <row r="44" spans="2:28" ht="12" customHeight="1">
      <c r="B44" s="963"/>
      <c r="C44" s="963"/>
      <c r="D44" s="963"/>
      <c r="E44" s="963"/>
      <c r="F44" s="963"/>
      <c r="G44" s="963"/>
      <c r="H44" s="963"/>
      <c r="I44" s="963"/>
      <c r="J44" s="963"/>
      <c r="K44" s="963"/>
      <c r="L44" s="1025">
        <v>44130</v>
      </c>
      <c r="M44" s="1029" t="s">
        <v>653</v>
      </c>
      <c r="N44" s="1027"/>
      <c r="O44" s="1027"/>
      <c r="P44" s="1027"/>
      <c r="Q44" s="1027"/>
      <c r="R44" s="1027">
        <v>202.82687999999999</v>
      </c>
      <c r="S44" s="1027"/>
      <c r="T44" s="1027"/>
      <c r="U44" s="1027">
        <v>205.58267999999998</v>
      </c>
      <c r="V44" s="1027"/>
      <c r="W44" s="1027"/>
      <c r="X44" s="1027">
        <v>209.07335999999998</v>
      </c>
      <c r="Y44" s="1027">
        <v>211.00242</v>
      </c>
      <c r="Z44" s="1027">
        <v>214.12565999999998</v>
      </c>
      <c r="AA44" s="1027">
        <v>215.96286000000001</v>
      </c>
    </row>
    <row r="45" spans="2:28" ht="12" customHeight="1">
      <c r="B45" s="963"/>
      <c r="C45" s="963"/>
      <c r="D45" s="963"/>
      <c r="E45" s="963"/>
      <c r="F45" s="963"/>
      <c r="G45" s="963"/>
      <c r="H45" s="963"/>
      <c r="I45" s="963"/>
      <c r="J45" s="963"/>
      <c r="K45" s="963"/>
      <c r="L45" s="1025">
        <v>44137</v>
      </c>
      <c r="M45" s="1029" t="s">
        <v>654</v>
      </c>
      <c r="N45" s="1027"/>
      <c r="O45" s="1027"/>
      <c r="P45" s="1027"/>
      <c r="Q45" s="1027"/>
      <c r="R45" s="1027">
        <v>203.19432</v>
      </c>
      <c r="S45" s="1027"/>
      <c r="T45" s="1027"/>
      <c r="U45" s="1027">
        <v>205.03152</v>
      </c>
      <c r="V45" s="1027"/>
      <c r="W45" s="1027"/>
      <c r="X45" s="1027">
        <v>208.70591999999999</v>
      </c>
      <c r="Y45" s="1027">
        <v>210.54311999999999</v>
      </c>
      <c r="Z45" s="1027">
        <v>213.39078000000001</v>
      </c>
      <c r="AA45" s="1027">
        <v>215.22798</v>
      </c>
    </row>
    <row r="46" spans="2:28" ht="12" customHeight="1">
      <c r="B46" s="963"/>
      <c r="C46" s="963"/>
      <c r="D46" s="963"/>
      <c r="E46" s="963"/>
      <c r="F46" s="963"/>
      <c r="G46" s="963"/>
      <c r="H46" s="963"/>
      <c r="I46" s="963"/>
      <c r="J46" s="963"/>
      <c r="K46" s="963"/>
      <c r="L46" s="1025">
        <v>44144</v>
      </c>
      <c r="M46" s="1029" t="s">
        <v>655</v>
      </c>
      <c r="N46" s="1027"/>
      <c r="O46" s="1027"/>
      <c r="P46" s="1027"/>
      <c r="Q46" s="1027"/>
      <c r="R46" s="1027">
        <v>203.01059999999998</v>
      </c>
      <c r="S46" s="1027"/>
      <c r="T46" s="1027"/>
      <c r="U46" s="1027">
        <v>205.85826</v>
      </c>
      <c r="V46" s="1027"/>
      <c r="W46" s="1027"/>
      <c r="X46" s="1027">
        <v>209.4408</v>
      </c>
      <c r="Y46" s="1027">
        <v>211.46171999999999</v>
      </c>
      <c r="Z46" s="1027">
        <v>214.67681999999999</v>
      </c>
      <c r="AA46" s="1027">
        <v>216.88146</v>
      </c>
    </row>
    <row r="47" spans="2:28" ht="12" customHeight="1">
      <c r="B47" s="963"/>
      <c r="C47" s="963"/>
      <c r="D47" s="963"/>
      <c r="E47" s="963"/>
      <c r="F47" s="963"/>
      <c r="G47" s="963"/>
      <c r="H47" s="963"/>
      <c r="I47" s="963"/>
      <c r="J47" s="963"/>
      <c r="K47" s="963"/>
      <c r="L47" s="1025">
        <v>44151</v>
      </c>
      <c r="M47" s="757" t="s">
        <v>657</v>
      </c>
      <c r="N47" s="1027"/>
      <c r="O47" s="1027"/>
      <c r="P47" s="1027"/>
      <c r="Q47" s="1027"/>
      <c r="R47" s="1027">
        <v>205.03152</v>
      </c>
      <c r="S47" s="1027"/>
      <c r="T47" s="1027"/>
      <c r="U47" s="1027">
        <v>208.24662000000001</v>
      </c>
      <c r="V47" s="1027"/>
      <c r="W47" s="1027"/>
      <c r="X47" s="1027">
        <v>211.82916</v>
      </c>
      <c r="Y47" s="1027">
        <v>213.75821999999999</v>
      </c>
      <c r="Z47" s="1027">
        <v>216.88146</v>
      </c>
      <c r="AA47" s="1027">
        <v>218.99423999999999</v>
      </c>
    </row>
    <row r="48" spans="2:28" ht="12" customHeight="1">
      <c r="B48" s="963"/>
      <c r="C48" s="963"/>
      <c r="D48" s="963"/>
      <c r="E48" s="963"/>
      <c r="F48" s="963"/>
      <c r="G48" s="963"/>
      <c r="H48" s="963"/>
      <c r="I48" s="963"/>
      <c r="J48" s="963"/>
      <c r="K48" s="963"/>
      <c r="L48" s="1025">
        <v>44158</v>
      </c>
      <c r="M48" s="757" t="s">
        <v>658</v>
      </c>
      <c r="N48" s="1027"/>
      <c r="O48" s="1027"/>
      <c r="P48" s="1027"/>
      <c r="Q48" s="1027"/>
      <c r="R48" s="1027">
        <v>202.5513</v>
      </c>
      <c r="S48" s="1027"/>
      <c r="T48" s="1027"/>
      <c r="U48" s="1027">
        <v>205.95012</v>
      </c>
      <c r="V48" s="1027"/>
      <c r="W48" s="1027"/>
      <c r="X48" s="1027">
        <v>209.71637999999999</v>
      </c>
      <c r="Y48" s="1027">
        <v>211.64544000000001</v>
      </c>
      <c r="Z48" s="1027">
        <v>214.30938</v>
      </c>
      <c r="AA48" s="1027">
        <v>216.14658</v>
      </c>
    </row>
    <row r="49" spans="2:27" ht="12" customHeight="1">
      <c r="B49" s="963"/>
      <c r="C49" s="963"/>
      <c r="D49" s="963"/>
      <c r="E49" s="963"/>
      <c r="F49" s="963"/>
      <c r="G49" s="963"/>
      <c r="H49" s="963"/>
      <c r="I49" s="963"/>
      <c r="J49" s="963"/>
      <c r="K49" s="963"/>
      <c r="L49" s="1025">
        <v>44165</v>
      </c>
      <c r="M49" s="757" t="s">
        <v>659</v>
      </c>
      <c r="N49" s="1027"/>
      <c r="O49" s="1027"/>
      <c r="P49" s="1027"/>
      <c r="Q49" s="1027"/>
      <c r="R49" s="1027">
        <v>200.53038000000001</v>
      </c>
      <c r="S49" s="1027"/>
      <c r="T49" s="1027"/>
      <c r="U49" s="1027">
        <v>200.98967999999999</v>
      </c>
      <c r="V49" s="1027"/>
      <c r="W49" s="1027"/>
      <c r="X49" s="1027">
        <v>204.48035999999999</v>
      </c>
      <c r="Y49" s="1027">
        <v>206.59314000000001</v>
      </c>
      <c r="Z49" s="1027">
        <v>209.71637999999999</v>
      </c>
      <c r="AA49" s="1027">
        <v>211.92102</v>
      </c>
    </row>
    <row r="50" spans="2:27" ht="12" customHeight="1">
      <c r="B50" s="963"/>
      <c r="C50" s="963"/>
      <c r="D50" s="963"/>
      <c r="E50" s="963"/>
      <c r="F50" s="963"/>
      <c r="G50" s="963"/>
      <c r="H50" s="963"/>
      <c r="I50" s="963"/>
      <c r="J50" s="963"/>
      <c r="K50" s="963"/>
      <c r="L50" s="1025">
        <v>44172</v>
      </c>
      <c r="M50" s="757" t="s">
        <v>660</v>
      </c>
      <c r="N50" s="1027"/>
      <c r="O50" s="1027"/>
      <c r="P50" s="1027"/>
      <c r="Q50" s="1027"/>
      <c r="R50" s="1027">
        <v>199.33619999999999</v>
      </c>
      <c r="S50" s="1027"/>
      <c r="T50" s="1027"/>
      <c r="U50" s="1027">
        <v>200.43851999999998</v>
      </c>
      <c r="V50" s="1027"/>
      <c r="W50" s="1027"/>
      <c r="X50" s="1027">
        <v>203.56175999999999</v>
      </c>
      <c r="Y50" s="1027">
        <v>205.49081999999999</v>
      </c>
      <c r="Z50" s="1027">
        <v>208.15475999999998</v>
      </c>
      <c r="AA50" s="1027">
        <v>210.63497999999998</v>
      </c>
    </row>
    <row r="51" spans="2:27" ht="12" customHeight="1">
      <c r="B51" s="963"/>
      <c r="C51" s="963"/>
      <c r="D51" s="963"/>
      <c r="E51" s="963"/>
      <c r="F51" s="963"/>
      <c r="G51" s="963"/>
      <c r="H51" s="963"/>
      <c r="I51" s="963"/>
      <c r="J51" s="963"/>
      <c r="K51" s="963"/>
      <c r="L51" s="1025">
        <v>44179</v>
      </c>
      <c r="M51" s="757" t="s">
        <v>666</v>
      </c>
      <c r="N51" s="1027"/>
      <c r="O51" s="1027"/>
      <c r="P51" s="1027"/>
      <c r="Q51" s="1027"/>
      <c r="R51" s="1027"/>
      <c r="S51" s="1027"/>
      <c r="T51" s="1027"/>
      <c r="U51" s="1027">
        <v>206.59314000000001</v>
      </c>
      <c r="V51" s="1027"/>
      <c r="W51" s="1027"/>
      <c r="X51" s="1027">
        <v>208.88963999999999</v>
      </c>
      <c r="Y51" s="1027">
        <v>210.54311999999999</v>
      </c>
      <c r="Z51" s="1027">
        <v>213.11519999999999</v>
      </c>
      <c r="AA51" s="1027">
        <v>214.95239999999998</v>
      </c>
    </row>
    <row r="52" spans="2:27" ht="12" customHeight="1">
      <c r="B52" s="963"/>
      <c r="C52" s="963"/>
      <c r="D52" s="963"/>
      <c r="E52" s="963"/>
      <c r="F52" s="963"/>
      <c r="G52" s="963"/>
      <c r="H52" s="963"/>
      <c r="I52" s="963"/>
      <c r="J52" s="963"/>
      <c r="K52" s="963"/>
      <c r="L52" s="1025">
        <v>44186</v>
      </c>
      <c r="M52" s="757" t="s">
        <v>667</v>
      </c>
      <c r="N52" s="1027"/>
      <c r="O52" s="1027"/>
      <c r="P52" s="1027"/>
      <c r="Q52" s="1027"/>
      <c r="R52" s="1027"/>
      <c r="S52" s="1027"/>
      <c r="T52" s="1027"/>
      <c r="U52" s="1027">
        <v>211.09428</v>
      </c>
      <c r="V52" s="1027"/>
      <c r="W52" s="1027"/>
      <c r="X52" s="1027">
        <v>213.29891999999998</v>
      </c>
      <c r="Y52" s="1027">
        <v>215.04425999999998</v>
      </c>
      <c r="Z52" s="1027">
        <v>217.61633999999998</v>
      </c>
      <c r="AA52" s="1027">
        <v>219.26981999999998</v>
      </c>
    </row>
    <row r="53" spans="2:27" ht="13.5" customHeight="1">
      <c r="B53" s="963"/>
      <c r="C53" s="963"/>
      <c r="D53" s="963"/>
      <c r="E53" s="963"/>
      <c r="F53" s="963"/>
      <c r="G53" s="963"/>
      <c r="H53" s="963"/>
      <c r="I53" s="963"/>
      <c r="J53" s="963"/>
      <c r="K53" s="963"/>
      <c r="L53" s="1025">
        <v>44193</v>
      </c>
      <c r="M53" s="757" t="s">
        <v>668</v>
      </c>
      <c r="N53" s="1027"/>
      <c r="O53" s="1027"/>
      <c r="P53" s="1027"/>
      <c r="Q53" s="1027"/>
      <c r="R53" s="1027"/>
      <c r="S53" s="1027"/>
      <c r="T53" s="1027"/>
      <c r="U53" s="1027">
        <v>212.01288</v>
      </c>
      <c r="V53" s="1027"/>
      <c r="W53" s="1027"/>
      <c r="X53" s="1027">
        <v>213.94193999999999</v>
      </c>
      <c r="Y53" s="1027">
        <v>215.68727999999999</v>
      </c>
      <c r="Z53" s="1027">
        <v>218.35121999999998</v>
      </c>
      <c r="AA53" s="1027">
        <v>220.09655999999998</v>
      </c>
    </row>
    <row r="54" spans="2:27" ht="13.5" customHeight="1">
      <c r="B54" s="963"/>
      <c r="C54" s="963"/>
      <c r="D54" s="963"/>
      <c r="E54" s="963"/>
      <c r="F54" s="963"/>
      <c r="G54" s="963"/>
      <c r="H54" s="963"/>
      <c r="I54" s="963"/>
      <c r="J54" s="963"/>
      <c r="K54" s="963"/>
      <c r="L54" s="1032">
        <v>44200</v>
      </c>
      <c r="M54" s="1029" t="s">
        <v>669</v>
      </c>
      <c r="U54" s="1027">
        <v>220.28028</v>
      </c>
      <c r="V54" s="1027"/>
      <c r="W54" s="1027"/>
      <c r="X54" s="1027">
        <v>222.30119999999999</v>
      </c>
      <c r="Y54" s="1027">
        <v>223.77096</v>
      </c>
      <c r="Z54" s="1027">
        <v>226.52676</v>
      </c>
      <c r="AA54" s="1027">
        <v>227.90466000000001</v>
      </c>
    </row>
    <row r="55" spans="2:27" ht="12.75" customHeight="1">
      <c r="B55" s="963"/>
      <c r="C55" s="963"/>
      <c r="D55" s="963"/>
      <c r="E55" s="963"/>
      <c r="F55" s="963"/>
      <c r="G55" s="963"/>
      <c r="H55" s="963"/>
      <c r="I55" s="963"/>
      <c r="J55" s="963"/>
      <c r="K55" s="963"/>
      <c r="L55" s="1032">
        <v>44207</v>
      </c>
      <c r="M55" s="1029" t="s">
        <v>670</v>
      </c>
      <c r="U55" s="1027">
        <v>218.25935999999999</v>
      </c>
      <c r="V55" s="1027"/>
      <c r="W55" s="1027"/>
      <c r="X55" s="1027">
        <v>221.10702000000001</v>
      </c>
      <c r="Y55" s="1027">
        <v>222.94422</v>
      </c>
      <c r="Z55" s="1027">
        <v>225.70001999999999</v>
      </c>
      <c r="AA55" s="1027">
        <v>227.3535</v>
      </c>
    </row>
    <row r="56" spans="2:27" ht="12.75" customHeight="1">
      <c r="B56" s="963"/>
      <c r="C56" s="963"/>
      <c r="D56" s="963"/>
      <c r="E56" s="963"/>
      <c r="F56" s="963"/>
      <c r="G56" s="963"/>
      <c r="H56" s="963"/>
      <c r="I56" s="963"/>
      <c r="J56" s="963"/>
      <c r="K56" s="963"/>
      <c r="L56" s="1032">
        <v>44215</v>
      </c>
      <c r="M56" s="757" t="s">
        <v>714</v>
      </c>
      <c r="U56" s="1027">
        <v>236.63136</v>
      </c>
      <c r="V56" s="1027"/>
      <c r="W56" s="1027"/>
      <c r="X56" s="1027">
        <v>237.4581</v>
      </c>
      <c r="Y56" s="1027">
        <v>238.65227999999999</v>
      </c>
      <c r="Z56" s="1027">
        <v>241.04064</v>
      </c>
      <c r="AA56" s="1027">
        <v>241.49993999999998</v>
      </c>
    </row>
    <row r="57" spans="2:27" ht="15" customHeight="1">
      <c r="B57" s="963"/>
      <c r="C57" s="963"/>
      <c r="D57" s="963"/>
      <c r="E57" s="963"/>
      <c r="F57" s="963"/>
      <c r="G57" s="963"/>
      <c r="H57" s="963"/>
      <c r="I57" s="963"/>
      <c r="J57" s="963"/>
      <c r="K57" s="963"/>
      <c r="L57" s="1032">
        <v>44221</v>
      </c>
      <c r="M57" s="757" t="s">
        <v>715</v>
      </c>
      <c r="U57" s="1027">
        <v>230.47674000000001</v>
      </c>
      <c r="V57" s="1027"/>
      <c r="W57" s="1027"/>
      <c r="X57" s="1027">
        <v>231.21161999999998</v>
      </c>
      <c r="Y57" s="1027">
        <v>231.94649999999999</v>
      </c>
      <c r="Z57" s="1027">
        <v>233.78369999999998</v>
      </c>
      <c r="AA57" s="1027">
        <v>234.24299999999999</v>
      </c>
    </row>
    <row r="58" spans="2:27" ht="15" customHeight="1">
      <c r="B58" s="963"/>
      <c r="C58" s="963"/>
      <c r="D58" s="963"/>
      <c r="E58" s="963"/>
      <c r="F58" s="963"/>
      <c r="G58" s="963"/>
      <c r="H58" s="963"/>
      <c r="I58" s="963"/>
      <c r="J58" s="963"/>
      <c r="K58" s="963"/>
      <c r="L58" s="1032">
        <v>44228</v>
      </c>
      <c r="M58" s="757" t="s">
        <v>716</v>
      </c>
      <c r="U58" s="1027">
        <v>229.74186</v>
      </c>
      <c r="V58" s="1027"/>
      <c r="W58" s="1027"/>
      <c r="X58" s="1027">
        <v>230.66046</v>
      </c>
      <c r="Y58" s="1027">
        <v>231.21161999999998</v>
      </c>
      <c r="Z58" s="1027">
        <v>232.86509999999998</v>
      </c>
      <c r="AA58" s="1027">
        <v>233.04882000000001</v>
      </c>
    </row>
    <row r="59" spans="2:27" ht="15" customHeight="1">
      <c r="B59" s="963"/>
      <c r="C59" s="963"/>
      <c r="D59" s="963"/>
      <c r="E59" s="963"/>
      <c r="F59" s="963"/>
      <c r="G59" s="963"/>
      <c r="H59" s="963"/>
      <c r="I59" s="963"/>
      <c r="J59" s="963"/>
      <c r="K59" s="963"/>
      <c r="L59" s="1032">
        <v>44235</v>
      </c>
      <c r="M59" s="757" t="s">
        <v>717</v>
      </c>
      <c r="U59" s="1027">
        <v>234.97788</v>
      </c>
      <c r="V59" s="1027"/>
      <c r="W59" s="1027"/>
      <c r="X59" s="1027">
        <v>236.90693999999999</v>
      </c>
      <c r="Y59" s="1027">
        <v>238.00925999999998</v>
      </c>
      <c r="Z59" s="1027">
        <v>240.03018</v>
      </c>
      <c r="AA59" s="1027">
        <v>241.22435999999999</v>
      </c>
    </row>
    <row r="60" spans="2:27" ht="15" customHeight="1">
      <c r="B60" s="963"/>
      <c r="C60" s="963"/>
      <c r="D60" s="963"/>
      <c r="E60" s="963"/>
      <c r="F60" s="963"/>
      <c r="G60" s="963"/>
      <c r="H60" s="963"/>
      <c r="I60" s="963"/>
      <c r="J60" s="963"/>
      <c r="K60" s="963"/>
    </row>
    <row r="61" spans="2:27" ht="15" customHeight="1">
      <c r="B61" s="963"/>
      <c r="C61" s="963"/>
      <c r="D61" s="963"/>
      <c r="E61" s="963"/>
      <c r="F61" s="963"/>
      <c r="G61" s="963"/>
      <c r="H61" s="963"/>
      <c r="I61" s="963"/>
      <c r="J61" s="963"/>
      <c r="K61" s="963"/>
    </row>
    <row r="62" spans="2:27" ht="15" customHeight="1">
      <c r="B62" s="963"/>
      <c r="C62" s="963"/>
      <c r="D62" s="963"/>
      <c r="E62" s="963"/>
      <c r="F62" s="963"/>
      <c r="G62" s="963"/>
      <c r="H62" s="963"/>
      <c r="I62" s="963"/>
      <c r="J62" s="963"/>
      <c r="K62" s="963"/>
    </row>
    <row r="63" spans="2:27" ht="15" customHeight="1">
      <c r="B63" s="963"/>
      <c r="C63" s="963"/>
      <c r="D63" s="963"/>
      <c r="E63" s="963"/>
      <c r="F63" s="963"/>
      <c r="G63" s="963"/>
      <c r="H63" s="963"/>
      <c r="I63" s="963"/>
      <c r="J63" s="963"/>
      <c r="K63" s="963"/>
    </row>
    <row r="64" spans="2:27" ht="15" customHeight="1">
      <c r="B64" s="963"/>
      <c r="C64" s="963"/>
      <c r="D64" s="963"/>
      <c r="E64" s="963"/>
      <c r="F64" s="963"/>
      <c r="G64" s="963"/>
      <c r="H64" s="963"/>
      <c r="I64" s="963"/>
      <c r="J64" s="963"/>
      <c r="K64" s="963"/>
    </row>
    <row r="65" spans="2:11" ht="15" customHeight="1">
      <c r="B65" s="963"/>
      <c r="C65" s="963"/>
      <c r="D65" s="963"/>
      <c r="E65" s="963"/>
      <c r="F65" s="963"/>
      <c r="G65" s="963"/>
      <c r="H65" s="963"/>
      <c r="I65" s="963"/>
      <c r="J65" s="963"/>
      <c r="K65" s="963"/>
    </row>
    <row r="66" spans="2:11" ht="15" customHeight="1">
      <c r="B66" s="963"/>
      <c r="C66" s="963"/>
      <c r="D66" s="963"/>
      <c r="E66" s="963"/>
      <c r="F66" s="963"/>
      <c r="G66" s="963"/>
      <c r="H66" s="963"/>
      <c r="I66" s="963"/>
      <c r="J66" s="963"/>
      <c r="K66" s="963"/>
    </row>
    <row r="67" spans="2:11" ht="15" customHeight="1">
      <c r="B67" s="963"/>
      <c r="C67" s="963"/>
      <c r="D67" s="963"/>
      <c r="E67" s="963"/>
      <c r="F67" s="963"/>
      <c r="G67" s="963"/>
      <c r="H67" s="963"/>
      <c r="I67" s="963"/>
      <c r="J67" s="963"/>
      <c r="K67" s="963"/>
    </row>
    <row r="68" spans="2:11" ht="15" customHeight="1">
      <c r="B68" s="963"/>
      <c r="C68" s="963"/>
      <c r="D68" s="963"/>
      <c r="E68" s="963"/>
      <c r="F68" s="963"/>
      <c r="G68" s="963"/>
      <c r="H68" s="963"/>
      <c r="I68" s="963"/>
      <c r="J68" s="963"/>
      <c r="K68" s="963"/>
    </row>
    <row r="69" spans="2:11" ht="15" customHeight="1">
      <c r="B69" s="963"/>
      <c r="C69" s="963"/>
      <c r="D69" s="963"/>
      <c r="E69" s="963"/>
      <c r="F69" s="963"/>
      <c r="G69" s="963"/>
      <c r="H69" s="963"/>
      <c r="I69" s="963"/>
      <c r="J69" s="963"/>
      <c r="K69" s="963"/>
    </row>
    <row r="70" spans="2:11" ht="15" customHeight="1">
      <c r="B70" s="963"/>
      <c r="C70" s="963"/>
      <c r="D70" s="963"/>
      <c r="E70" s="963"/>
      <c r="F70" s="963"/>
      <c r="G70" s="963"/>
      <c r="H70" s="963"/>
      <c r="I70" s="963"/>
      <c r="J70" s="963"/>
      <c r="K70" s="963"/>
    </row>
    <row r="71" spans="2:11" ht="15" customHeight="1">
      <c r="B71" s="963"/>
      <c r="C71" s="963"/>
      <c r="D71" s="963"/>
      <c r="E71" s="963"/>
      <c r="F71" s="963"/>
      <c r="G71" s="963"/>
      <c r="H71" s="963"/>
      <c r="I71" s="963"/>
      <c r="J71" s="963"/>
      <c r="K71" s="963"/>
    </row>
    <row r="72" spans="2:11" ht="15" customHeight="1">
      <c r="B72" s="963"/>
      <c r="C72" s="963"/>
      <c r="D72" s="963"/>
      <c r="E72" s="963"/>
      <c r="F72" s="963"/>
      <c r="G72" s="963"/>
      <c r="H72" s="963"/>
      <c r="I72" s="963"/>
      <c r="J72" s="963"/>
      <c r="K72" s="963"/>
    </row>
    <row r="73" spans="2:11" ht="15" customHeight="1">
      <c r="B73" s="963"/>
      <c r="C73" s="963"/>
      <c r="D73" s="963"/>
      <c r="E73" s="963"/>
      <c r="F73" s="963"/>
      <c r="G73" s="963"/>
      <c r="H73" s="963"/>
      <c r="I73" s="963"/>
      <c r="J73" s="963"/>
      <c r="K73" s="963"/>
    </row>
    <row r="74" spans="2:11" ht="15" customHeight="1">
      <c r="B74" s="963"/>
      <c r="C74" s="963"/>
      <c r="D74" s="963"/>
      <c r="E74" s="963"/>
      <c r="F74" s="963"/>
      <c r="G74" s="963"/>
      <c r="H74" s="963"/>
      <c r="I74" s="963"/>
      <c r="J74" s="963"/>
      <c r="K74" s="963"/>
    </row>
    <row r="75" spans="2:11" ht="15" customHeight="1">
      <c r="B75" s="963"/>
      <c r="C75" s="963"/>
      <c r="D75" s="963"/>
      <c r="E75" s="963"/>
      <c r="F75" s="963"/>
      <c r="G75" s="963"/>
      <c r="H75" s="963"/>
      <c r="I75" s="963"/>
      <c r="J75" s="963"/>
      <c r="K75" s="963"/>
    </row>
    <row r="76" spans="2:11" ht="15" customHeight="1">
      <c r="B76" s="963"/>
      <c r="C76" s="963"/>
      <c r="D76" s="963"/>
      <c r="E76" s="963"/>
      <c r="F76" s="963"/>
      <c r="G76" s="963"/>
      <c r="H76" s="963"/>
      <c r="I76" s="963"/>
      <c r="J76" s="963"/>
      <c r="K76" s="963"/>
    </row>
    <row r="77" spans="2:11" ht="15" customHeight="1">
      <c r="B77" s="963"/>
      <c r="C77" s="963"/>
      <c r="D77" s="963"/>
      <c r="E77" s="963"/>
      <c r="F77" s="963"/>
      <c r="G77" s="963"/>
      <c r="H77" s="963"/>
      <c r="I77" s="963"/>
      <c r="J77" s="963"/>
      <c r="K77" s="963"/>
    </row>
    <row r="78" spans="2:11" ht="15" customHeight="1">
      <c r="B78" s="963"/>
      <c r="C78" s="963"/>
      <c r="D78" s="963"/>
      <c r="E78" s="963"/>
      <c r="F78" s="963"/>
      <c r="G78" s="963"/>
      <c r="H78" s="963"/>
      <c r="I78" s="963"/>
      <c r="J78" s="963"/>
      <c r="K78" s="963"/>
    </row>
    <row r="79" spans="2:11" ht="15" customHeight="1">
      <c r="B79" s="963"/>
      <c r="C79" s="963"/>
      <c r="D79" s="963"/>
      <c r="E79" s="963"/>
      <c r="F79" s="963"/>
      <c r="G79" s="963"/>
      <c r="H79" s="963"/>
      <c r="I79" s="963"/>
      <c r="J79" s="963"/>
      <c r="K79" s="963"/>
    </row>
    <row r="80" spans="2:11" ht="15" customHeight="1">
      <c r="B80" s="963"/>
      <c r="C80" s="963"/>
      <c r="D80" s="963"/>
      <c r="E80" s="963"/>
      <c r="F80" s="963"/>
      <c r="G80" s="963"/>
      <c r="H80" s="963"/>
      <c r="I80" s="963"/>
      <c r="J80" s="963"/>
      <c r="K80" s="963"/>
    </row>
    <row r="81" spans="2:11" ht="15" customHeight="1">
      <c r="B81" s="963"/>
      <c r="C81" s="963"/>
      <c r="D81" s="963"/>
      <c r="E81" s="963"/>
      <c r="F81" s="963"/>
      <c r="G81" s="963"/>
      <c r="H81" s="963"/>
      <c r="I81" s="963"/>
      <c r="J81" s="963"/>
      <c r="K81" s="963"/>
    </row>
    <row r="82" spans="2:11" ht="15" customHeight="1"/>
    <row r="83" spans="2:11" ht="15" customHeight="1"/>
    <row r="84" spans="2:11" ht="15" customHeight="1"/>
    <row r="85" spans="2:11" ht="15" customHeight="1"/>
    <row r="86" spans="2:11" ht="15" customHeight="1"/>
    <row r="87" spans="2:11" ht="15" customHeight="1"/>
    <row r="88" spans="2:11" ht="15" customHeight="1"/>
    <row r="89" spans="2:11" ht="15" customHeight="1"/>
    <row r="90" spans="2:11" ht="15" customHeight="1"/>
    <row r="91" spans="2:11" ht="15" customHeight="1"/>
    <row r="92" spans="2:11" ht="15" customHeight="1"/>
    <row r="93" spans="2:11" ht="15" customHeight="1"/>
    <row r="94" spans="2:11" ht="15" customHeight="1"/>
    <row r="95" spans="2:11" ht="15" customHeight="1"/>
    <row r="120" spans="13:13">
      <c r="M120" s="1026"/>
    </row>
    <row r="121" spans="13:13">
      <c r="M121" s="1026"/>
    </row>
    <row r="122" spans="13:13">
      <c r="M122" s="1026"/>
    </row>
    <row r="123" spans="13:13">
      <c r="M123" s="1026"/>
    </row>
    <row r="124" spans="13:13">
      <c r="M124" s="1026"/>
    </row>
    <row r="125" spans="13:13">
      <c r="M125" s="1026"/>
    </row>
    <row r="126" spans="13:13">
      <c r="M126" s="1026"/>
    </row>
    <row r="127" spans="13:13">
      <c r="M127" s="1026"/>
    </row>
    <row r="128" spans="13:13">
      <c r="M128" s="1026"/>
    </row>
    <row r="141" spans="13:13">
      <c r="M141" s="1026"/>
    </row>
    <row r="142" spans="13:13">
      <c r="M142" s="1026"/>
    </row>
  </sheetData>
  <phoneticPr fontId="42" type="noConversion"/>
  <pageMargins left="0.70866141732283472" right="0.70866141732283472" top="0.74803149606299213" bottom="0.74803149606299213" header="0.31496062992125984" footer="0.31496062992125984"/>
  <pageSetup paperSize="12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tint="0.79998168889431442"/>
    <pageSetUpPr fitToPage="1"/>
  </sheetPr>
  <dimension ref="A1:P39"/>
  <sheetViews>
    <sheetView zoomScaleNormal="100" workbookViewId="0">
      <selection activeCell="P23" sqref="P23"/>
    </sheetView>
  </sheetViews>
  <sheetFormatPr baseColWidth="10" defaultColWidth="5.81640625" defaultRowHeight="12.75"/>
  <cols>
    <col min="1" max="1" width="2.7265625" style="109" customWidth="1"/>
    <col min="2" max="2" width="5.1796875" style="109" customWidth="1"/>
    <col min="3" max="15" width="6.26953125" style="109" customWidth="1"/>
    <col min="16" max="16" width="6.7265625" style="109" customWidth="1"/>
    <col min="17" max="16384" width="5.81640625" style="109"/>
  </cols>
  <sheetData>
    <row r="1" spans="2:16" ht="12.75" customHeight="1">
      <c r="B1" s="1181" t="s">
        <v>388</v>
      </c>
      <c r="C1" s="1181"/>
      <c r="D1" s="1181"/>
      <c r="E1" s="1181"/>
      <c r="F1" s="1181"/>
      <c r="G1" s="1181"/>
      <c r="H1" s="1181"/>
      <c r="I1" s="1181"/>
      <c r="J1" s="1181"/>
      <c r="K1" s="1181"/>
      <c r="L1" s="1181"/>
      <c r="M1" s="1181"/>
      <c r="N1" s="1181"/>
      <c r="O1" s="1181"/>
      <c r="P1" s="108"/>
    </row>
    <row r="2" spans="2:16" ht="12.75" customHeight="1">
      <c r="B2" s="128"/>
      <c r="C2" s="128"/>
      <c r="D2" s="128"/>
      <c r="E2" s="128"/>
      <c r="F2" s="128"/>
      <c r="G2" s="128"/>
      <c r="H2" s="128"/>
      <c r="I2" s="128"/>
      <c r="J2" s="128"/>
      <c r="K2" s="128"/>
      <c r="L2" s="128"/>
      <c r="M2" s="128"/>
      <c r="N2" s="128"/>
      <c r="O2" s="128"/>
      <c r="P2" s="108"/>
    </row>
    <row r="3" spans="2:16" ht="16.5" customHeight="1">
      <c r="B3" s="1085" t="s">
        <v>438</v>
      </c>
      <c r="C3" s="1181"/>
      <c r="D3" s="1181"/>
      <c r="E3" s="1181"/>
      <c r="F3" s="1181"/>
      <c r="G3" s="1181"/>
      <c r="H3" s="1181"/>
      <c r="I3" s="1181"/>
      <c r="J3" s="1181"/>
      <c r="K3" s="1181"/>
      <c r="L3" s="1181"/>
      <c r="M3" s="1181"/>
      <c r="N3" s="1181"/>
      <c r="O3" s="1181"/>
      <c r="P3" s="177"/>
    </row>
    <row r="4" spans="2:16" ht="18" customHeight="1">
      <c r="B4" s="1183" t="s">
        <v>167</v>
      </c>
      <c r="C4" s="1183"/>
      <c r="D4" s="1183"/>
      <c r="E4" s="1183"/>
      <c r="F4" s="1183"/>
      <c r="G4" s="1183"/>
      <c r="H4" s="1183"/>
      <c r="I4" s="1183"/>
      <c r="J4" s="1183"/>
      <c r="K4" s="1183"/>
      <c r="L4" s="1183"/>
      <c r="M4" s="1183"/>
      <c r="N4" s="1183"/>
      <c r="O4" s="1183"/>
      <c r="P4" s="223"/>
    </row>
    <row r="5" spans="2:16" ht="18.75" customHeight="1">
      <c r="B5" s="1192" t="s">
        <v>113</v>
      </c>
      <c r="C5" s="1184" t="s">
        <v>64</v>
      </c>
      <c r="D5" s="1182" t="s">
        <v>112</v>
      </c>
      <c r="E5" s="1182"/>
      <c r="F5" s="1182"/>
      <c r="G5" s="1182"/>
      <c r="H5" s="1182"/>
      <c r="I5" s="1182"/>
      <c r="J5" s="1182"/>
      <c r="K5" s="1182" t="s">
        <v>172</v>
      </c>
      <c r="L5" s="1182"/>
      <c r="M5" s="1182"/>
      <c r="N5" s="1182"/>
      <c r="O5" s="1182"/>
      <c r="P5" s="906"/>
    </row>
    <row r="6" spans="2:16" ht="13.5" customHeight="1">
      <c r="B6" s="1193"/>
      <c r="C6" s="1184"/>
      <c r="D6" s="1184" t="s">
        <v>64</v>
      </c>
      <c r="E6" s="1195" t="s">
        <v>114</v>
      </c>
      <c r="F6" s="1195"/>
      <c r="G6" s="1195"/>
      <c r="H6" s="1184" t="s">
        <v>138</v>
      </c>
      <c r="I6" s="1184" t="s">
        <v>139</v>
      </c>
      <c r="J6" s="1184" t="s">
        <v>115</v>
      </c>
      <c r="K6" s="1184" t="s">
        <v>64</v>
      </c>
      <c r="L6" s="1184" t="s">
        <v>119</v>
      </c>
      <c r="M6" s="1184" t="s">
        <v>120</v>
      </c>
      <c r="N6" s="1184" t="s">
        <v>121</v>
      </c>
      <c r="O6" s="1184" t="s">
        <v>59</v>
      </c>
      <c r="P6" s="906"/>
    </row>
    <row r="7" spans="2:16" ht="12.75" customHeight="1">
      <c r="B7" s="1194"/>
      <c r="C7" s="1184"/>
      <c r="D7" s="1184"/>
      <c r="E7" s="562" t="s">
        <v>116</v>
      </c>
      <c r="F7" s="562" t="s">
        <v>117</v>
      </c>
      <c r="G7" s="562" t="s">
        <v>118</v>
      </c>
      <c r="H7" s="1184"/>
      <c r="I7" s="1184"/>
      <c r="J7" s="1184"/>
      <c r="K7" s="1184"/>
      <c r="L7" s="1184"/>
      <c r="M7" s="1184"/>
      <c r="N7" s="1184"/>
      <c r="O7" s="1184"/>
      <c r="P7" s="108"/>
    </row>
    <row r="8" spans="2:16">
      <c r="B8" s="563">
        <v>2013</v>
      </c>
      <c r="C8" s="111">
        <v>1922480</v>
      </c>
      <c r="D8" s="111">
        <v>1504022</v>
      </c>
      <c r="E8" s="111">
        <v>1283781</v>
      </c>
      <c r="F8" s="111">
        <v>78676</v>
      </c>
      <c r="G8" s="111">
        <v>23358</v>
      </c>
      <c r="H8" s="111">
        <v>49087</v>
      </c>
      <c r="I8" s="111">
        <v>59891</v>
      </c>
      <c r="J8" s="111">
        <v>9229</v>
      </c>
      <c r="K8" s="111">
        <v>418458</v>
      </c>
      <c r="L8" s="111">
        <v>228742</v>
      </c>
      <c r="M8" s="111">
        <v>23670</v>
      </c>
      <c r="N8" s="111">
        <v>154443</v>
      </c>
      <c r="O8" s="111">
        <v>11603</v>
      </c>
    </row>
    <row r="9" spans="2:16">
      <c r="B9" s="563">
        <v>2014</v>
      </c>
      <c r="C9" s="539">
        <v>1968268</v>
      </c>
      <c r="D9" s="111">
        <v>1545816</v>
      </c>
      <c r="E9" s="111">
        <v>1331779</v>
      </c>
      <c r="F9" s="111">
        <v>88506</v>
      </c>
      <c r="G9" s="111">
        <v>11754</v>
      </c>
      <c r="H9" s="111">
        <v>46030</v>
      </c>
      <c r="I9" s="111">
        <v>58783</v>
      </c>
      <c r="J9" s="111">
        <v>8964</v>
      </c>
      <c r="K9" s="111">
        <v>422452</v>
      </c>
      <c r="L9" s="111">
        <v>228790</v>
      </c>
      <c r="M9" s="111">
        <v>25606</v>
      </c>
      <c r="N9" s="111">
        <v>163326</v>
      </c>
      <c r="O9" s="111">
        <v>4730</v>
      </c>
    </row>
    <row r="10" spans="2:16">
      <c r="B10" s="563">
        <v>2015</v>
      </c>
      <c r="C10" s="539">
        <v>1962342</v>
      </c>
      <c r="D10" s="111">
        <v>1528953</v>
      </c>
      <c r="E10" s="111">
        <v>1337677</v>
      </c>
      <c r="F10" s="111">
        <v>60624</v>
      </c>
      <c r="G10" s="111">
        <v>6483</v>
      </c>
      <c r="H10" s="111">
        <v>50404</v>
      </c>
      <c r="I10" s="111">
        <v>55472</v>
      </c>
      <c r="J10" s="111">
        <v>18293</v>
      </c>
      <c r="K10" s="111">
        <v>433389</v>
      </c>
      <c r="L10" s="111">
        <v>237936</v>
      </c>
      <c r="M10" s="111">
        <v>26712</v>
      </c>
      <c r="N10" s="111">
        <v>163871</v>
      </c>
      <c r="O10" s="111">
        <v>4870</v>
      </c>
    </row>
    <row r="11" spans="2:16">
      <c r="B11" s="563">
        <v>2016</v>
      </c>
      <c r="C11" s="539">
        <v>2028168</v>
      </c>
      <c r="D11" s="111">
        <v>1586798</v>
      </c>
      <c r="E11" s="111">
        <v>1383515</v>
      </c>
      <c r="F11" s="111">
        <v>65857</v>
      </c>
      <c r="G11" s="111">
        <v>5868</v>
      </c>
      <c r="H11" s="111">
        <v>64334</v>
      </c>
      <c r="I11" s="111">
        <v>51609</v>
      </c>
      <c r="J11" s="111">
        <v>15615</v>
      </c>
      <c r="K11" s="111">
        <v>441370</v>
      </c>
      <c r="L11" s="111">
        <v>246225</v>
      </c>
      <c r="M11" s="111">
        <v>27606</v>
      </c>
      <c r="N11" s="111">
        <v>163502</v>
      </c>
      <c r="O11" s="111">
        <v>4037</v>
      </c>
    </row>
    <row r="12" spans="2:16">
      <c r="B12" s="563">
        <v>2017</v>
      </c>
      <c r="C12" s="111">
        <v>2018526</v>
      </c>
      <c r="D12" s="111">
        <v>1583602</v>
      </c>
      <c r="E12" s="111">
        <v>1388441</v>
      </c>
      <c r="F12" s="111">
        <v>61151</v>
      </c>
      <c r="G12" s="111">
        <v>4852</v>
      </c>
      <c r="H12" s="111">
        <v>58877</v>
      </c>
      <c r="I12" s="111">
        <v>45803</v>
      </c>
      <c r="J12" s="111">
        <v>24478</v>
      </c>
      <c r="K12" s="111">
        <v>434924</v>
      </c>
      <c r="L12" s="111">
        <v>243649</v>
      </c>
      <c r="M12" s="111">
        <v>28787</v>
      </c>
      <c r="N12" s="111">
        <v>159351</v>
      </c>
      <c r="O12" s="111">
        <v>3137</v>
      </c>
    </row>
    <row r="13" spans="2:16" ht="12.75" customHeight="1">
      <c r="B13" s="596">
        <v>2018</v>
      </c>
      <c r="C13" s="111">
        <v>2089336</v>
      </c>
      <c r="D13" s="111">
        <v>1634470</v>
      </c>
      <c r="E13" s="111">
        <v>1443182</v>
      </c>
      <c r="F13" s="111">
        <v>63118</v>
      </c>
      <c r="G13" s="111">
        <v>6393</v>
      </c>
      <c r="H13" s="111">
        <v>64660</v>
      </c>
      <c r="I13" s="111">
        <v>44404</v>
      </c>
      <c r="J13" s="111">
        <v>12713</v>
      </c>
      <c r="K13" s="111">
        <v>454866</v>
      </c>
      <c r="L13" s="111">
        <v>251336</v>
      </c>
      <c r="M13" s="111">
        <v>27950</v>
      </c>
      <c r="N13" s="111">
        <v>171870</v>
      </c>
      <c r="O13" s="111">
        <v>3710</v>
      </c>
    </row>
    <row r="14" spans="2:16" ht="12.75" customHeight="1">
      <c r="B14" s="795" t="s">
        <v>474</v>
      </c>
      <c r="C14" s="111">
        <v>2093498</v>
      </c>
      <c r="D14" s="111">
        <v>1622991</v>
      </c>
      <c r="E14" s="111">
        <v>1431921</v>
      </c>
      <c r="F14" s="111">
        <v>63046</v>
      </c>
      <c r="G14" s="111">
        <v>12346</v>
      </c>
      <c r="H14" s="111">
        <v>70842</v>
      </c>
      <c r="I14" s="111">
        <v>42128</v>
      </c>
      <c r="J14" s="111">
        <v>2708</v>
      </c>
      <c r="K14" s="111">
        <v>470507</v>
      </c>
      <c r="L14" s="111">
        <v>257705</v>
      </c>
      <c r="M14" s="111">
        <v>31063</v>
      </c>
      <c r="N14" s="111">
        <v>177642</v>
      </c>
      <c r="O14" s="111">
        <v>4097</v>
      </c>
    </row>
    <row r="15" spans="2:16" ht="12.75" customHeight="1">
      <c r="B15" s="795" t="s">
        <v>538</v>
      </c>
      <c r="C15" s="111">
        <f>SUM(C18:C29)</f>
        <v>1997986</v>
      </c>
      <c r="D15" s="111">
        <f t="shared" ref="D15:O15" si="0">SUM(D18:D29)</f>
        <v>1553849</v>
      </c>
      <c r="E15" s="111">
        <f t="shared" si="0"/>
        <v>1360495</v>
      </c>
      <c r="F15" s="111">
        <f t="shared" si="0"/>
        <v>55230</v>
      </c>
      <c r="G15" s="111">
        <f t="shared" si="0"/>
        <v>17318</v>
      </c>
      <c r="H15" s="111">
        <f t="shared" si="0"/>
        <v>67599</v>
      </c>
      <c r="I15" s="111">
        <f t="shared" si="0"/>
        <v>48921</v>
      </c>
      <c r="J15" s="111">
        <f t="shared" si="0"/>
        <v>4286</v>
      </c>
      <c r="K15" s="111">
        <f t="shared" si="0"/>
        <v>444137</v>
      </c>
      <c r="L15" s="111">
        <f t="shared" si="0"/>
        <v>237039</v>
      </c>
      <c r="M15" s="111">
        <f t="shared" si="0"/>
        <v>35211</v>
      </c>
      <c r="N15" s="111">
        <f t="shared" si="0"/>
        <v>169038</v>
      </c>
      <c r="O15" s="111">
        <f t="shared" si="0"/>
        <v>2849</v>
      </c>
    </row>
    <row r="16" spans="2:16">
      <c r="B16" s="108"/>
      <c r="C16" s="549"/>
      <c r="D16" s="549"/>
      <c r="E16" s="549"/>
      <c r="F16" s="549"/>
      <c r="G16" s="549"/>
      <c r="H16" s="549"/>
      <c r="I16" s="549"/>
      <c r="J16" s="549"/>
      <c r="K16" s="549"/>
      <c r="L16" s="549"/>
      <c r="M16" s="549"/>
      <c r="N16" s="549"/>
      <c r="O16" s="549"/>
    </row>
    <row r="17" spans="1:16" s="139" customFormat="1" ht="15" customHeight="1">
      <c r="B17" s="1188" t="s">
        <v>538</v>
      </c>
      <c r="C17" s="1189"/>
      <c r="D17" s="1189"/>
      <c r="E17" s="1189"/>
      <c r="F17" s="1189"/>
      <c r="G17" s="1189"/>
      <c r="H17" s="1189"/>
      <c r="I17" s="1189"/>
      <c r="J17" s="1189"/>
      <c r="K17" s="1189"/>
      <c r="L17" s="1189"/>
      <c r="M17" s="1189"/>
      <c r="N17" s="1189"/>
      <c r="O17" s="1190"/>
      <c r="P17"/>
    </row>
    <row r="18" spans="1:16" s="139" customFormat="1" ht="15" customHeight="1">
      <c r="B18" s="110" t="s">
        <v>47</v>
      </c>
      <c r="C18" s="111">
        <v>167328</v>
      </c>
      <c r="D18" s="111">
        <v>130100</v>
      </c>
      <c r="E18" s="111">
        <v>112759</v>
      </c>
      <c r="F18" s="111">
        <v>3781</v>
      </c>
      <c r="G18" s="111">
        <v>1146</v>
      </c>
      <c r="H18" s="111">
        <v>6749</v>
      </c>
      <c r="I18" s="111">
        <v>5182</v>
      </c>
      <c r="J18" s="111">
        <v>483</v>
      </c>
      <c r="K18" s="111">
        <v>37228</v>
      </c>
      <c r="L18" s="111">
        <v>18223</v>
      </c>
      <c r="M18" s="111">
        <v>3180</v>
      </c>
      <c r="N18" s="111">
        <v>15533</v>
      </c>
      <c r="O18" s="111">
        <v>292</v>
      </c>
    </row>
    <row r="19" spans="1:16" s="139" customFormat="1" ht="15" customHeight="1">
      <c r="B19" s="110" t="s">
        <v>48</v>
      </c>
      <c r="C19" s="111">
        <v>158030</v>
      </c>
      <c r="D19" s="111">
        <v>122301</v>
      </c>
      <c r="E19" s="111">
        <v>109730</v>
      </c>
      <c r="F19" s="111">
        <v>4860</v>
      </c>
      <c r="G19" s="111">
        <v>1089</v>
      </c>
      <c r="H19" s="111">
        <v>5678</v>
      </c>
      <c r="I19" s="111">
        <v>838</v>
      </c>
      <c r="J19" s="111">
        <v>106</v>
      </c>
      <c r="K19" s="111">
        <v>35729</v>
      </c>
      <c r="L19" s="111">
        <v>18898</v>
      </c>
      <c r="M19" s="111">
        <v>2213</v>
      </c>
      <c r="N19" s="111">
        <v>14307</v>
      </c>
      <c r="O19" s="111">
        <v>311</v>
      </c>
    </row>
    <row r="20" spans="1:16" s="139" customFormat="1" ht="15" customHeight="1">
      <c r="B20" s="581" t="s">
        <v>49</v>
      </c>
      <c r="C20" s="111">
        <v>193384</v>
      </c>
      <c r="D20" s="111">
        <v>150318</v>
      </c>
      <c r="E20" s="111">
        <v>131484</v>
      </c>
      <c r="F20" s="111">
        <v>5338</v>
      </c>
      <c r="G20" s="111">
        <v>1333</v>
      </c>
      <c r="H20" s="111">
        <v>7209</v>
      </c>
      <c r="I20" s="111">
        <v>4681</v>
      </c>
      <c r="J20" s="111">
        <v>273</v>
      </c>
      <c r="K20" s="111">
        <v>43066</v>
      </c>
      <c r="L20" s="111">
        <v>22920</v>
      </c>
      <c r="M20" s="111">
        <v>3522</v>
      </c>
      <c r="N20" s="111">
        <v>16286</v>
      </c>
      <c r="O20" s="111">
        <v>338</v>
      </c>
    </row>
    <row r="21" spans="1:16" s="139" customFormat="1" ht="15" customHeight="1">
      <c r="B21" s="581" t="s">
        <v>57</v>
      </c>
      <c r="C21" s="111">
        <v>185685</v>
      </c>
      <c r="D21" s="111">
        <v>143002</v>
      </c>
      <c r="E21" s="111">
        <v>125786</v>
      </c>
      <c r="F21" s="111">
        <v>4975</v>
      </c>
      <c r="G21" s="111">
        <v>1316</v>
      </c>
      <c r="H21" s="111">
        <v>5522</v>
      </c>
      <c r="I21" s="111">
        <v>4929</v>
      </c>
      <c r="J21" s="111">
        <v>474</v>
      </c>
      <c r="K21" s="111">
        <v>42683</v>
      </c>
      <c r="L21" s="111">
        <v>22756</v>
      </c>
      <c r="M21" s="111">
        <v>3345</v>
      </c>
      <c r="N21" s="111">
        <v>16373</v>
      </c>
      <c r="O21" s="111">
        <v>209</v>
      </c>
    </row>
    <row r="22" spans="1:16" s="139" customFormat="1" ht="15" customHeight="1">
      <c r="B22" s="581" t="s">
        <v>58</v>
      </c>
      <c r="C22" s="111">
        <v>171024</v>
      </c>
      <c r="D22" s="111">
        <v>133729</v>
      </c>
      <c r="E22" s="111">
        <v>116657</v>
      </c>
      <c r="F22" s="111">
        <v>5100</v>
      </c>
      <c r="G22" s="111">
        <v>1689</v>
      </c>
      <c r="H22" s="111">
        <v>5656</v>
      </c>
      <c r="I22" s="111">
        <v>4425</v>
      </c>
      <c r="J22" s="111">
        <v>202</v>
      </c>
      <c r="K22" s="111">
        <v>37295</v>
      </c>
      <c r="L22" s="111">
        <v>20660</v>
      </c>
      <c r="M22" s="111">
        <v>2864</v>
      </c>
      <c r="N22" s="111">
        <v>13545</v>
      </c>
      <c r="O22" s="111">
        <v>226</v>
      </c>
    </row>
    <row r="23" spans="1:16" s="139" customFormat="1" ht="15" customHeight="1">
      <c r="B23" s="857" t="s">
        <v>50</v>
      </c>
      <c r="C23" s="111">
        <v>169925</v>
      </c>
      <c r="D23" s="111">
        <v>131515</v>
      </c>
      <c r="E23" s="111">
        <v>114624</v>
      </c>
      <c r="F23" s="111">
        <v>5234</v>
      </c>
      <c r="G23" s="111">
        <v>1564</v>
      </c>
      <c r="H23" s="111">
        <v>5583</v>
      </c>
      <c r="I23" s="111">
        <v>4158</v>
      </c>
      <c r="J23" s="111">
        <v>352</v>
      </c>
      <c r="K23" s="111">
        <v>38410</v>
      </c>
      <c r="L23" s="111">
        <v>21149</v>
      </c>
      <c r="M23" s="111">
        <v>3073</v>
      </c>
      <c r="N23" s="111">
        <v>13934</v>
      </c>
      <c r="O23" s="111">
        <v>254</v>
      </c>
    </row>
    <row r="24" spans="1:16" s="139" customFormat="1" ht="15" customHeight="1">
      <c r="B24" s="857" t="s">
        <v>51</v>
      </c>
      <c r="C24" s="111">
        <v>186003</v>
      </c>
      <c r="D24" s="111">
        <v>145296</v>
      </c>
      <c r="E24" s="111">
        <v>126257</v>
      </c>
      <c r="F24" s="111">
        <v>6024</v>
      </c>
      <c r="G24" s="111">
        <v>1966</v>
      </c>
      <c r="H24" s="111">
        <v>5608</v>
      </c>
      <c r="I24" s="111">
        <v>5055</v>
      </c>
      <c r="J24" s="111">
        <v>386</v>
      </c>
      <c r="K24" s="111">
        <v>40707</v>
      </c>
      <c r="L24" s="111">
        <v>22206</v>
      </c>
      <c r="M24" s="111">
        <v>3023</v>
      </c>
      <c r="N24" s="111">
        <v>15205</v>
      </c>
      <c r="O24" s="111">
        <v>273</v>
      </c>
    </row>
    <row r="25" spans="1:16" s="139" customFormat="1" ht="15" customHeight="1">
      <c r="B25" s="857" t="s">
        <v>52</v>
      </c>
      <c r="C25" s="111">
        <v>169518</v>
      </c>
      <c r="D25" s="111">
        <v>132077</v>
      </c>
      <c r="E25" s="111">
        <v>113844</v>
      </c>
      <c r="F25" s="111">
        <v>5369</v>
      </c>
      <c r="G25" s="111">
        <v>1728</v>
      </c>
      <c r="H25" s="111">
        <v>5992</v>
      </c>
      <c r="I25" s="111">
        <v>4600</v>
      </c>
      <c r="J25" s="111">
        <v>544</v>
      </c>
      <c r="K25" s="111">
        <v>37441</v>
      </c>
      <c r="L25" s="111">
        <v>19951</v>
      </c>
      <c r="M25" s="111">
        <v>2814</v>
      </c>
      <c r="N25" s="111">
        <v>14404</v>
      </c>
      <c r="O25" s="111">
        <v>272</v>
      </c>
    </row>
    <row r="26" spans="1:16" s="139" customFormat="1" ht="15" customHeight="1">
      <c r="B26" s="933" t="s">
        <v>661</v>
      </c>
      <c r="C26" s="111">
        <v>166578</v>
      </c>
      <c r="D26" s="111">
        <v>129255</v>
      </c>
      <c r="E26" s="111">
        <v>113699</v>
      </c>
      <c r="F26" s="111">
        <v>4863</v>
      </c>
      <c r="G26" s="111">
        <v>1606</v>
      </c>
      <c r="H26" s="111">
        <v>5453</v>
      </c>
      <c r="I26" s="111">
        <v>3331</v>
      </c>
      <c r="J26" s="111">
        <v>303</v>
      </c>
      <c r="K26" s="111">
        <v>37323</v>
      </c>
      <c r="L26" s="111">
        <v>20638</v>
      </c>
      <c r="M26" s="111">
        <v>2862</v>
      </c>
      <c r="N26" s="111">
        <v>13584</v>
      </c>
      <c r="O26" s="111">
        <v>239</v>
      </c>
    </row>
    <row r="27" spans="1:16" s="139" customFormat="1" ht="15" customHeight="1">
      <c r="B27" s="933" t="s">
        <v>54</v>
      </c>
      <c r="C27" s="111">
        <v>152040</v>
      </c>
      <c r="D27" s="111">
        <v>118075</v>
      </c>
      <c r="E27" s="111">
        <v>102392</v>
      </c>
      <c r="F27" s="111">
        <v>4151</v>
      </c>
      <c r="G27" s="111">
        <v>1498</v>
      </c>
      <c r="H27" s="111">
        <v>5840</v>
      </c>
      <c r="I27" s="111">
        <v>3763</v>
      </c>
      <c r="J27" s="111">
        <v>431</v>
      </c>
      <c r="K27" s="111">
        <v>33965</v>
      </c>
      <c r="L27" s="111">
        <v>17760</v>
      </c>
      <c r="M27" s="111">
        <v>2836</v>
      </c>
      <c r="N27" s="111">
        <v>13215</v>
      </c>
      <c r="O27" s="111">
        <v>154</v>
      </c>
    </row>
    <row r="28" spans="1:16" s="139" customFormat="1" ht="15" customHeight="1">
      <c r="B28" s="933" t="s">
        <v>662</v>
      </c>
      <c r="C28" s="111">
        <v>142077</v>
      </c>
      <c r="D28" s="111">
        <v>111037</v>
      </c>
      <c r="E28" s="111">
        <v>96917</v>
      </c>
      <c r="F28" s="111">
        <v>3027</v>
      </c>
      <c r="G28" s="111">
        <v>1443</v>
      </c>
      <c r="H28" s="111">
        <v>5151</v>
      </c>
      <c r="I28" s="111">
        <v>4112</v>
      </c>
      <c r="J28" s="111">
        <v>387</v>
      </c>
      <c r="K28" s="111">
        <v>31040</v>
      </c>
      <c r="L28" s="111">
        <v>16173</v>
      </c>
      <c r="M28" s="111">
        <v>2333</v>
      </c>
      <c r="N28" s="111">
        <v>12417</v>
      </c>
      <c r="O28" s="111">
        <v>117</v>
      </c>
    </row>
    <row r="29" spans="1:16" s="139" customFormat="1" ht="15" customHeight="1">
      <c r="B29" s="933" t="s">
        <v>691</v>
      </c>
      <c r="C29" s="111">
        <v>136394</v>
      </c>
      <c r="D29" s="111">
        <v>107144</v>
      </c>
      <c r="E29" s="111">
        <v>96346</v>
      </c>
      <c r="F29" s="111">
        <v>2508</v>
      </c>
      <c r="G29" s="111">
        <v>940</v>
      </c>
      <c r="H29" s="111">
        <v>3158</v>
      </c>
      <c r="I29" s="111">
        <v>3847</v>
      </c>
      <c r="J29" s="111">
        <v>345</v>
      </c>
      <c r="K29" s="111">
        <v>29250</v>
      </c>
      <c r="L29" s="111">
        <v>15705</v>
      </c>
      <c r="M29" s="111">
        <v>3146</v>
      </c>
      <c r="N29" s="111">
        <v>10235</v>
      </c>
      <c r="O29" s="111">
        <v>164</v>
      </c>
    </row>
    <row r="30" spans="1:16" ht="16.5" customHeight="1">
      <c r="A30" s="139"/>
      <c r="B30" s="1191" t="s">
        <v>183</v>
      </c>
      <c r="C30" s="1191"/>
      <c r="D30" s="1191"/>
      <c r="E30" s="1191"/>
      <c r="F30" s="1191"/>
      <c r="G30" s="1191"/>
      <c r="H30" s="1191"/>
      <c r="I30" s="1191"/>
      <c r="J30" s="1191"/>
      <c r="K30" s="1191"/>
      <c r="L30" s="1191"/>
      <c r="M30" s="1191"/>
      <c r="N30" s="1191"/>
      <c r="O30" s="1191"/>
      <c r="P30" s="139"/>
    </row>
    <row r="31" spans="1:16">
      <c r="B31" s="1187" t="s">
        <v>442</v>
      </c>
      <c r="C31" s="1187"/>
      <c r="D31" s="1187"/>
      <c r="E31" s="1187"/>
      <c r="F31" s="1187"/>
      <c r="G31" s="1187"/>
      <c r="H31" s="1187"/>
      <c r="I31" s="1187"/>
      <c r="J31" s="1187"/>
      <c r="K31" s="1187"/>
      <c r="L31" s="1187"/>
      <c r="M31" s="1187"/>
      <c r="N31" s="1187"/>
      <c r="O31" s="1187"/>
    </row>
    <row r="32" spans="1:16">
      <c r="B32" s="1185" t="s">
        <v>597</v>
      </c>
      <c r="C32" s="1186"/>
    </row>
    <row r="33" spans="2:16">
      <c r="B33" s="1186" t="s">
        <v>596</v>
      </c>
      <c r="C33" s="1186"/>
    </row>
    <row r="34" spans="2:16" ht="12.75" customHeight="1">
      <c r="B34" s="1187" t="s">
        <v>480</v>
      </c>
      <c r="C34" s="1187"/>
      <c r="D34" s="1187"/>
      <c r="E34" s="1187"/>
      <c r="F34" s="1187"/>
      <c r="G34" s="1187"/>
      <c r="H34" s="1187"/>
      <c r="I34" s="1187"/>
      <c r="J34" s="1187"/>
      <c r="K34" s="1187"/>
      <c r="L34" s="1187"/>
      <c r="M34" s="1187"/>
      <c r="N34" s="1187"/>
      <c r="O34" s="1187"/>
      <c r="P34" s="648"/>
    </row>
    <row r="36" spans="2:16">
      <c r="B36" s="1179" t="s">
        <v>559</v>
      </c>
      <c r="C36" s="1180"/>
      <c r="D36" s="111"/>
      <c r="E36" s="111"/>
      <c r="F36" s="111"/>
      <c r="G36" s="111"/>
      <c r="H36" s="111"/>
      <c r="I36" s="111"/>
      <c r="J36" s="111"/>
      <c r="K36" s="111"/>
      <c r="L36" s="111"/>
      <c r="M36" s="111"/>
      <c r="N36" s="111"/>
      <c r="O36" s="111"/>
    </row>
    <row r="37" spans="2:16">
      <c r="B37" s="1179" t="s">
        <v>560</v>
      </c>
      <c r="C37" s="1180"/>
      <c r="D37" s="111">
        <v>-3.5060385276980002</v>
      </c>
      <c r="E37" s="111">
        <v>-0.58916392377000004</v>
      </c>
      <c r="F37" s="111">
        <v>-17.145688800793</v>
      </c>
      <c r="G37" s="111">
        <v>-34.857934857935</v>
      </c>
      <c r="H37" s="111">
        <v>-38.691516210445002</v>
      </c>
      <c r="I37" s="111">
        <v>-6.4445525291830004</v>
      </c>
      <c r="J37" s="111">
        <v>-10.852713178295</v>
      </c>
      <c r="K37" s="111">
        <v>-5.7667525773200001</v>
      </c>
      <c r="L37" s="111">
        <v>-2.893711741792</v>
      </c>
      <c r="M37" s="111">
        <v>34.847835405057999</v>
      </c>
      <c r="N37" s="111">
        <v>-17.572682612546998</v>
      </c>
      <c r="O37" s="111">
        <v>40.17094017094</v>
      </c>
    </row>
    <row r="38" spans="2:16">
      <c r="B38" s="1179" t="s">
        <v>561</v>
      </c>
      <c r="C38" s="1180"/>
      <c r="D38" s="111">
        <v>-16.758083813727001</v>
      </c>
      <c r="E38" s="111">
        <v>-15.607371851021</v>
      </c>
      <c r="F38" s="111">
        <v>-43.051771117165998</v>
      </c>
      <c r="G38" s="111">
        <v>-16.592724046139999</v>
      </c>
      <c r="H38" s="111">
        <v>-38.054138877991001</v>
      </c>
      <c r="I38" s="111">
        <v>4.1700514486870004</v>
      </c>
      <c r="J38" s="111">
        <v>51.315789473683999</v>
      </c>
      <c r="K38" s="111">
        <v>-22.401443200509</v>
      </c>
      <c r="L38" s="111">
        <v>-19.258649940877</v>
      </c>
      <c r="M38" s="111">
        <v>-4.7532546170150001</v>
      </c>
      <c r="N38" s="111">
        <v>-30.174648656024001</v>
      </c>
      <c r="O38" s="111">
        <v>-41.843971631206003</v>
      </c>
    </row>
    <row r="39" spans="2:16">
      <c r="B39" s="1178" t="s">
        <v>562</v>
      </c>
      <c r="C39" s="1178"/>
      <c r="D39" s="111">
        <v>-4.2601591752510002</v>
      </c>
      <c r="E39" s="111">
        <v>-4.988124344849</v>
      </c>
      <c r="F39" s="111">
        <v>-12.39729721156</v>
      </c>
      <c r="G39" s="111">
        <v>40.272152924023999</v>
      </c>
      <c r="H39" s="111">
        <v>-4.5777928347590002</v>
      </c>
      <c r="I39" s="111">
        <v>16.124667679453001</v>
      </c>
      <c r="J39" s="111">
        <v>58.271787296897998</v>
      </c>
      <c r="K39" s="111">
        <v>-5.6045924927790001</v>
      </c>
      <c r="L39" s="111">
        <v>-8.0192468132170003</v>
      </c>
      <c r="M39" s="111">
        <v>13.353507388211</v>
      </c>
      <c r="N39" s="111">
        <v>-4.8434491843150003</v>
      </c>
      <c r="O39" s="111">
        <v>-30.461313155968</v>
      </c>
    </row>
  </sheetData>
  <mergeCells count="27">
    <mergeCell ref="B31:O31"/>
    <mergeCell ref="B33:C33"/>
    <mergeCell ref="B5:B7"/>
    <mergeCell ref="E6:G6"/>
    <mergeCell ref="I6:I7"/>
    <mergeCell ref="N6:N7"/>
    <mergeCell ref="J6:J7"/>
    <mergeCell ref="M6:M7"/>
    <mergeCell ref="D6:D7"/>
    <mergeCell ref="H6:H7"/>
    <mergeCell ref="O6:O7"/>
    <mergeCell ref="B39:C39"/>
    <mergeCell ref="B38:C38"/>
    <mergeCell ref="B37:C37"/>
    <mergeCell ref="B36:C36"/>
    <mergeCell ref="B1:O1"/>
    <mergeCell ref="D5:J5"/>
    <mergeCell ref="B3:O3"/>
    <mergeCell ref="B4:O4"/>
    <mergeCell ref="K5:O5"/>
    <mergeCell ref="C5:C7"/>
    <mergeCell ref="L6:L7"/>
    <mergeCell ref="K6:K7"/>
    <mergeCell ref="B32:C32"/>
    <mergeCell ref="B34:O34"/>
    <mergeCell ref="B17:O17"/>
    <mergeCell ref="B30:O30"/>
  </mergeCells>
  <phoneticPr fontId="42" type="noConversion"/>
  <printOptions horizontalCentered="1"/>
  <pageMargins left="0.70866141732283472" right="0.70866141732283472" top="0.74803149606299213" bottom="0.74803149606299213" header="0.31496062992125984" footer="0.31496062992125984"/>
  <pageSetup paperSize="126" scale="97" firstPageNumber="20" orientation="landscape" useFirstPageNumber="1" r:id="rId1"/>
  <headerFooter>
    <oddFooter>&amp;C&amp;10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tint="0.79998168889431442"/>
    <pageSetUpPr fitToPage="1"/>
  </sheetPr>
  <dimension ref="B1:L35"/>
  <sheetViews>
    <sheetView zoomScaleNormal="100" workbookViewId="0">
      <pane ySplit="1" topLeftCell="A2" activePane="bottomLeft" state="frozen"/>
      <selection pane="bottomLeft" activeCell="M30" sqref="M30"/>
    </sheetView>
  </sheetViews>
  <sheetFormatPr baseColWidth="10" defaultColWidth="5.81640625" defaultRowHeight="12.75"/>
  <cols>
    <col min="1" max="1" width="2.7265625" style="109" customWidth="1"/>
    <col min="2" max="2" width="6.90625" style="109" customWidth="1"/>
    <col min="3" max="11" width="8.90625" style="109" customWidth="1"/>
    <col min="12" max="16384" width="5.81640625" style="109"/>
  </cols>
  <sheetData>
    <row r="1" spans="2:12" ht="12.75" customHeight="1">
      <c r="B1" s="1181" t="s">
        <v>389</v>
      </c>
      <c r="C1" s="1181"/>
      <c r="D1" s="1181"/>
      <c r="E1" s="1181"/>
      <c r="F1" s="1181"/>
      <c r="G1" s="1181"/>
      <c r="H1" s="1181"/>
      <c r="I1" s="1181"/>
      <c r="J1" s="1181"/>
      <c r="K1" s="1181"/>
    </row>
    <row r="2" spans="2:12" ht="12.75" customHeight="1">
      <c r="B2" s="925"/>
      <c r="C2" s="925"/>
      <c r="D2" s="925"/>
      <c r="E2" s="925"/>
      <c r="F2" s="925"/>
      <c r="G2" s="925"/>
      <c r="H2" s="925"/>
      <c r="I2" s="925"/>
      <c r="J2" s="925"/>
      <c r="K2" s="925"/>
    </row>
    <row r="3" spans="2:12" ht="12.75" customHeight="1">
      <c r="B3" s="1181" t="s">
        <v>122</v>
      </c>
      <c r="C3" s="1181"/>
      <c r="D3" s="1181"/>
      <c r="E3" s="1181"/>
      <c r="F3" s="1181"/>
      <c r="G3" s="1181"/>
      <c r="H3" s="1181"/>
      <c r="I3" s="1181"/>
      <c r="J3" s="1181"/>
      <c r="K3" s="1181"/>
    </row>
    <row r="4" spans="2:12" ht="16.5" customHeight="1">
      <c r="B4" s="1202" t="s">
        <v>167</v>
      </c>
      <c r="C4" s="1202"/>
      <c r="D4" s="1202"/>
      <c r="E4" s="1202"/>
      <c r="F4" s="1202"/>
      <c r="G4" s="1202"/>
      <c r="H4" s="1202"/>
      <c r="I4" s="1202"/>
      <c r="J4" s="1202"/>
      <c r="K4" s="1202"/>
    </row>
    <row r="5" spans="2:12" ht="65.25" customHeight="1">
      <c r="B5" s="871" t="s">
        <v>161</v>
      </c>
      <c r="C5" s="870" t="s">
        <v>64</v>
      </c>
      <c r="D5" s="869" t="s">
        <v>173</v>
      </c>
      <c r="E5" s="869" t="s">
        <v>175</v>
      </c>
      <c r="F5" s="587" t="s">
        <v>511</v>
      </c>
      <c r="G5" s="587" t="s">
        <v>462</v>
      </c>
      <c r="H5" s="224" t="s">
        <v>178</v>
      </c>
      <c r="I5" s="224" t="s">
        <v>179</v>
      </c>
      <c r="J5" s="224" t="s">
        <v>174</v>
      </c>
      <c r="K5" s="587" t="s">
        <v>515</v>
      </c>
      <c r="L5" s="223"/>
    </row>
    <row r="6" spans="2:12" ht="12.75" customHeight="1">
      <c r="B6" s="905">
        <v>2013</v>
      </c>
      <c r="C6" s="111">
        <v>1922480</v>
      </c>
      <c r="D6" s="111">
        <v>137549</v>
      </c>
      <c r="E6" s="111">
        <v>178615</v>
      </c>
      <c r="F6" s="111">
        <v>235036</v>
      </c>
      <c r="G6" s="111"/>
      <c r="H6" s="111">
        <v>173520</v>
      </c>
      <c r="I6" s="111">
        <v>149153</v>
      </c>
      <c r="J6" s="111">
        <v>878174</v>
      </c>
      <c r="K6" s="111">
        <v>170433</v>
      </c>
      <c r="L6" s="223"/>
    </row>
    <row r="7" spans="2:12" ht="12.75" customHeight="1">
      <c r="B7" s="116">
        <v>2014</v>
      </c>
      <c r="C7" s="111">
        <v>1968268</v>
      </c>
      <c r="D7" s="111">
        <v>131770</v>
      </c>
      <c r="E7" s="111">
        <v>179811</v>
      </c>
      <c r="F7" s="111">
        <v>284729</v>
      </c>
      <c r="G7" s="111"/>
      <c r="H7" s="111">
        <v>161087</v>
      </c>
      <c r="I7" s="111">
        <v>152276</v>
      </c>
      <c r="J7" s="111">
        <v>894788</v>
      </c>
      <c r="K7" s="111">
        <v>163807</v>
      </c>
    </row>
    <row r="8" spans="2:12">
      <c r="B8" s="116">
        <v>2015</v>
      </c>
      <c r="C8" s="111">
        <v>1962342</v>
      </c>
      <c r="D8" s="111">
        <v>127735</v>
      </c>
      <c r="E8" s="111">
        <v>181298</v>
      </c>
      <c r="F8" s="111">
        <v>251442</v>
      </c>
      <c r="G8" s="111"/>
      <c r="H8" s="111">
        <v>164014</v>
      </c>
      <c r="I8" s="111">
        <v>150320</v>
      </c>
      <c r="J8" s="111">
        <v>926978</v>
      </c>
      <c r="K8" s="111">
        <v>160555</v>
      </c>
      <c r="L8" s="160"/>
    </row>
    <row r="9" spans="2:12">
      <c r="B9" s="116">
        <v>2016</v>
      </c>
      <c r="C9" s="111">
        <v>2028168</v>
      </c>
      <c r="D9" s="111">
        <v>127138</v>
      </c>
      <c r="E9" s="111">
        <v>187899</v>
      </c>
      <c r="F9" s="111">
        <v>275229</v>
      </c>
      <c r="G9" s="111"/>
      <c r="H9" s="111">
        <v>159667</v>
      </c>
      <c r="I9" s="111">
        <v>140551</v>
      </c>
      <c r="J9" s="111">
        <v>964310</v>
      </c>
      <c r="K9" s="111">
        <v>173374</v>
      </c>
    </row>
    <row r="10" spans="2:12">
      <c r="B10" s="116">
        <v>2017</v>
      </c>
      <c r="C10" s="111">
        <v>2018526</v>
      </c>
      <c r="D10" s="111">
        <v>128706</v>
      </c>
      <c r="E10" s="111">
        <v>192665</v>
      </c>
      <c r="F10" s="111">
        <v>231998</v>
      </c>
      <c r="G10" s="111">
        <v>29436</v>
      </c>
      <c r="H10" s="111">
        <v>157481</v>
      </c>
      <c r="I10" s="111">
        <v>146500</v>
      </c>
      <c r="J10" s="111">
        <v>956918</v>
      </c>
      <c r="K10" s="111">
        <v>174832</v>
      </c>
    </row>
    <row r="11" spans="2:12">
      <c r="B11" s="597">
        <v>2018</v>
      </c>
      <c r="C11" s="111">
        <v>2089336</v>
      </c>
      <c r="D11" s="111">
        <v>136101</v>
      </c>
      <c r="E11" s="111">
        <v>179623</v>
      </c>
      <c r="F11" s="111">
        <v>159076</v>
      </c>
      <c r="G11" s="111">
        <v>122592</v>
      </c>
      <c r="H11" s="111">
        <v>156131</v>
      </c>
      <c r="I11" s="111">
        <v>162196</v>
      </c>
      <c r="J11" s="111">
        <v>1010545</v>
      </c>
      <c r="K11" s="111">
        <v>163072</v>
      </c>
    </row>
    <row r="12" spans="2:12">
      <c r="B12" s="597" t="s">
        <v>539</v>
      </c>
      <c r="C12" s="111">
        <v>2093498</v>
      </c>
      <c r="D12" s="111">
        <v>144552</v>
      </c>
      <c r="E12" s="111">
        <v>178721</v>
      </c>
      <c r="F12" s="111">
        <v>162772</v>
      </c>
      <c r="G12" s="111">
        <v>123547</v>
      </c>
      <c r="H12" s="111">
        <v>142410</v>
      </c>
      <c r="I12" s="111">
        <v>148835</v>
      </c>
      <c r="J12" s="111">
        <v>1038944</v>
      </c>
      <c r="K12" s="111">
        <v>153717</v>
      </c>
    </row>
    <row r="13" spans="2:12">
      <c r="B13" s="597" t="s">
        <v>538</v>
      </c>
      <c r="C13" s="111">
        <v>1997986</v>
      </c>
      <c r="D13" s="111">
        <v>140499</v>
      </c>
      <c r="E13" s="111">
        <v>148168</v>
      </c>
      <c r="F13" s="111">
        <v>142907</v>
      </c>
      <c r="G13" s="111">
        <v>124330</v>
      </c>
      <c r="H13" s="111">
        <v>131982</v>
      </c>
      <c r="I13" s="111">
        <v>145096</v>
      </c>
      <c r="J13" s="111">
        <v>1015800</v>
      </c>
      <c r="K13" s="111">
        <v>149204</v>
      </c>
    </row>
    <row r="14" spans="2:12">
      <c r="B14" s="1199"/>
      <c r="C14" s="1200"/>
      <c r="D14" s="1200"/>
      <c r="E14" s="1200"/>
      <c r="F14" s="1200"/>
      <c r="G14" s="1200"/>
      <c r="H14" s="1200"/>
      <c r="I14" s="1200"/>
      <c r="J14" s="1200"/>
      <c r="K14" s="1201"/>
    </row>
    <row r="15" spans="2:12" s="139" customFormat="1" ht="13.5" customHeight="1">
      <c r="B15" s="1188" t="s">
        <v>538</v>
      </c>
      <c r="C15" s="1189"/>
      <c r="D15" s="1189"/>
      <c r="E15" s="1189"/>
      <c r="F15" s="1189"/>
      <c r="G15" s="1189"/>
      <c r="H15" s="1189"/>
      <c r="I15" s="1189"/>
      <c r="J15" s="1189"/>
      <c r="K15" s="1190"/>
    </row>
    <row r="16" spans="2:12" s="139" customFormat="1" ht="13.5" customHeight="1">
      <c r="B16" s="110" t="s">
        <v>47</v>
      </c>
      <c r="C16" s="804">
        <f>SUM(D16:K16)</f>
        <v>167328</v>
      </c>
      <c r="D16" s="804">
        <v>10754</v>
      </c>
      <c r="E16" s="804">
        <v>11403</v>
      </c>
      <c r="F16" s="804">
        <v>14386</v>
      </c>
      <c r="G16" s="804">
        <v>9545</v>
      </c>
      <c r="H16" s="804">
        <v>11126</v>
      </c>
      <c r="I16" s="804">
        <v>11669</v>
      </c>
      <c r="J16" s="804">
        <v>84879</v>
      </c>
      <c r="K16" s="804">
        <v>13566</v>
      </c>
      <c r="L16" s="626"/>
    </row>
    <row r="17" spans="2:12" s="139" customFormat="1" ht="13.5" customHeight="1">
      <c r="B17" s="110" t="s">
        <v>48</v>
      </c>
      <c r="C17" s="804">
        <v>158030</v>
      </c>
      <c r="D17" s="804">
        <v>11640</v>
      </c>
      <c r="E17" s="804">
        <v>12125</v>
      </c>
      <c r="F17" s="804">
        <v>12424</v>
      </c>
      <c r="G17" s="804">
        <v>8865</v>
      </c>
      <c r="H17" s="804">
        <v>11577</v>
      </c>
      <c r="I17" s="804">
        <v>13861</v>
      </c>
      <c r="J17" s="804">
        <v>75374</v>
      </c>
      <c r="K17" s="804">
        <v>12164</v>
      </c>
      <c r="L17" s="626"/>
    </row>
    <row r="18" spans="2:12" s="139" customFormat="1" ht="13.5" customHeight="1">
      <c r="B18" s="581" t="s">
        <v>49</v>
      </c>
      <c r="C18" s="804">
        <v>193384</v>
      </c>
      <c r="D18" s="804">
        <v>14251</v>
      </c>
      <c r="E18" s="804">
        <v>15071</v>
      </c>
      <c r="F18" s="804">
        <v>13704</v>
      </c>
      <c r="G18" s="804">
        <v>12366</v>
      </c>
      <c r="H18" s="804">
        <v>12613</v>
      </c>
      <c r="I18" s="804">
        <v>16189</v>
      </c>
      <c r="J18" s="804">
        <v>93353</v>
      </c>
      <c r="K18" s="804">
        <v>15837</v>
      </c>
      <c r="L18" s="626"/>
    </row>
    <row r="19" spans="2:12" s="139" customFormat="1" ht="13.5" customHeight="1">
      <c r="B19" s="581" t="s">
        <v>57</v>
      </c>
      <c r="C19" s="804">
        <v>185685</v>
      </c>
      <c r="D19" s="804">
        <v>13186</v>
      </c>
      <c r="E19" s="804">
        <v>13166</v>
      </c>
      <c r="F19" s="804">
        <v>13203</v>
      </c>
      <c r="G19" s="804">
        <v>12729</v>
      </c>
      <c r="H19" s="804">
        <v>12468</v>
      </c>
      <c r="I19" s="804">
        <v>15067</v>
      </c>
      <c r="J19" s="804">
        <v>91204</v>
      </c>
      <c r="K19" s="804">
        <v>14662</v>
      </c>
      <c r="L19" s="626"/>
    </row>
    <row r="20" spans="2:12" s="139" customFormat="1" ht="13.5" customHeight="1">
      <c r="B20" s="581" t="s">
        <v>58</v>
      </c>
      <c r="C20" s="804">
        <v>171024</v>
      </c>
      <c r="D20" s="804">
        <v>12130</v>
      </c>
      <c r="E20" s="804">
        <v>13149</v>
      </c>
      <c r="F20" s="804">
        <v>11995</v>
      </c>
      <c r="G20" s="804">
        <v>11145</v>
      </c>
      <c r="H20" s="804">
        <v>10524</v>
      </c>
      <c r="I20" s="804">
        <v>13232</v>
      </c>
      <c r="J20" s="804">
        <v>85055</v>
      </c>
      <c r="K20" s="804">
        <v>13794</v>
      </c>
      <c r="L20" s="626"/>
    </row>
    <row r="21" spans="2:12" s="139" customFormat="1" ht="13.5" customHeight="1">
      <c r="B21" s="581" t="s">
        <v>50</v>
      </c>
      <c r="C21" s="804">
        <v>169925</v>
      </c>
      <c r="D21" s="804">
        <v>12063</v>
      </c>
      <c r="E21" s="804">
        <v>12828</v>
      </c>
      <c r="F21" s="804">
        <v>11311</v>
      </c>
      <c r="G21" s="804">
        <v>11014</v>
      </c>
      <c r="H21" s="804">
        <v>11390</v>
      </c>
      <c r="I21" s="804">
        <v>12390</v>
      </c>
      <c r="J21" s="804">
        <v>87751</v>
      </c>
      <c r="K21" s="804">
        <v>11178</v>
      </c>
      <c r="L21" s="626"/>
    </row>
    <row r="22" spans="2:12" s="139" customFormat="1" ht="13.5" customHeight="1">
      <c r="B22" s="581" t="s">
        <v>51</v>
      </c>
      <c r="C22" s="804">
        <v>186003</v>
      </c>
      <c r="D22" s="804">
        <v>11725</v>
      </c>
      <c r="E22" s="804">
        <v>13777</v>
      </c>
      <c r="F22" s="804">
        <v>12070</v>
      </c>
      <c r="G22" s="804">
        <v>10983</v>
      </c>
      <c r="H22" s="804">
        <v>14100</v>
      </c>
      <c r="I22" s="804">
        <v>13381</v>
      </c>
      <c r="J22" s="804">
        <v>96585</v>
      </c>
      <c r="K22" s="804">
        <v>13382</v>
      </c>
      <c r="L22" s="626"/>
    </row>
    <row r="23" spans="2:12" s="139" customFormat="1" ht="13.5" customHeight="1">
      <c r="B23" s="581" t="s">
        <v>52</v>
      </c>
      <c r="C23" s="804">
        <v>169518</v>
      </c>
      <c r="D23" s="804">
        <v>10717</v>
      </c>
      <c r="E23" s="804">
        <v>12145</v>
      </c>
      <c r="F23" s="804">
        <v>10697</v>
      </c>
      <c r="G23" s="804">
        <v>10152</v>
      </c>
      <c r="H23" s="804">
        <v>11361</v>
      </c>
      <c r="I23" s="804">
        <v>12140</v>
      </c>
      <c r="J23" s="804">
        <v>91460</v>
      </c>
      <c r="K23" s="804">
        <v>10846</v>
      </c>
      <c r="L23" s="626"/>
    </row>
    <row r="24" spans="2:12" s="139" customFormat="1" ht="13.5" customHeight="1">
      <c r="B24" s="581" t="s">
        <v>53</v>
      </c>
      <c r="C24" s="804">
        <v>166578</v>
      </c>
      <c r="D24" s="804">
        <v>11641</v>
      </c>
      <c r="E24" s="804">
        <v>11850</v>
      </c>
      <c r="F24" s="804">
        <v>11826</v>
      </c>
      <c r="G24" s="804">
        <v>11448</v>
      </c>
      <c r="H24" s="804">
        <v>11234</v>
      </c>
      <c r="I24" s="804">
        <v>9765</v>
      </c>
      <c r="J24" s="804">
        <v>87219</v>
      </c>
      <c r="K24" s="804">
        <v>11595</v>
      </c>
      <c r="L24" s="626"/>
    </row>
    <row r="25" spans="2:12" s="139" customFormat="1" ht="13.5" customHeight="1">
      <c r="B25" s="581" t="s">
        <v>54</v>
      </c>
      <c r="C25" s="804">
        <v>152040</v>
      </c>
      <c r="D25" s="804">
        <v>11719</v>
      </c>
      <c r="E25" s="804">
        <v>11121</v>
      </c>
      <c r="F25" s="804">
        <v>11172</v>
      </c>
      <c r="G25" s="804">
        <v>8987</v>
      </c>
      <c r="H25" s="804">
        <v>9247</v>
      </c>
      <c r="I25" s="804">
        <v>9171</v>
      </c>
      <c r="J25" s="804">
        <v>79398</v>
      </c>
      <c r="K25" s="804">
        <v>11225</v>
      </c>
      <c r="L25" s="626"/>
    </row>
    <row r="26" spans="2:12" s="139" customFormat="1" ht="13.5" customHeight="1">
      <c r="B26" s="581" t="s">
        <v>55</v>
      </c>
      <c r="C26" s="804">
        <v>142077</v>
      </c>
      <c r="D26" s="804">
        <v>10307</v>
      </c>
      <c r="E26" s="804">
        <v>10684</v>
      </c>
      <c r="F26" s="804">
        <v>9576</v>
      </c>
      <c r="G26" s="804">
        <v>8333</v>
      </c>
      <c r="H26" s="804">
        <v>9188</v>
      </c>
      <c r="I26" s="804">
        <v>9003</v>
      </c>
      <c r="J26" s="804">
        <v>73795</v>
      </c>
      <c r="K26" s="804">
        <v>11191</v>
      </c>
      <c r="L26" s="626"/>
    </row>
    <row r="27" spans="2:12" s="139" customFormat="1" ht="13.5" customHeight="1">
      <c r="B27" s="581" t="s">
        <v>56</v>
      </c>
      <c r="C27" s="804">
        <v>136394</v>
      </c>
      <c r="D27" s="804">
        <v>10366</v>
      </c>
      <c r="E27" s="804">
        <v>10849</v>
      </c>
      <c r="F27" s="804">
        <v>10543</v>
      </c>
      <c r="G27" s="804">
        <v>8763</v>
      </c>
      <c r="H27" s="804">
        <v>7154</v>
      </c>
      <c r="I27" s="804">
        <v>9228</v>
      </c>
      <c r="J27" s="804">
        <v>69727</v>
      </c>
      <c r="K27" s="804">
        <v>9764</v>
      </c>
      <c r="L27" s="626"/>
    </row>
    <row r="28" spans="2:12" ht="12.95" customHeight="1">
      <c r="B28" s="1203" t="s">
        <v>183</v>
      </c>
      <c r="C28" s="1203"/>
      <c r="D28" s="648"/>
      <c r="E28" s="648"/>
      <c r="F28" s="648"/>
      <c r="G28" s="648"/>
      <c r="H28" s="648"/>
      <c r="I28" s="648"/>
      <c r="J28" s="648"/>
      <c r="K28" s="648"/>
      <c r="L28" s="648"/>
    </row>
    <row r="29" spans="2:12" ht="12.75" customHeight="1">
      <c r="B29" s="1187" t="s">
        <v>442</v>
      </c>
      <c r="C29" s="1187"/>
      <c r="D29" s="1187"/>
      <c r="E29" s="1187"/>
      <c r="F29" s="1187"/>
      <c r="G29" s="1187"/>
      <c r="H29" s="1187"/>
      <c r="I29" s="1187"/>
      <c r="J29" s="1187"/>
      <c r="K29" s="648"/>
      <c r="L29" s="648"/>
    </row>
    <row r="30" spans="2:12">
      <c r="B30" s="1186" t="s">
        <v>451</v>
      </c>
      <c r="C30" s="1186"/>
    </row>
    <row r="31" spans="2:12">
      <c r="C31" s="148"/>
      <c r="D31" s="148"/>
      <c r="E31" s="148"/>
      <c r="F31" s="148"/>
      <c r="G31" s="148"/>
      <c r="H31" s="148"/>
      <c r="I31" s="148"/>
      <c r="J31" s="148"/>
    </row>
    <row r="32" spans="2:12">
      <c r="B32" s="1197" t="s">
        <v>559</v>
      </c>
      <c r="C32" s="1198"/>
      <c r="D32" s="804"/>
      <c r="E32" s="804"/>
      <c r="F32" s="804"/>
      <c r="G32" s="804"/>
      <c r="H32" s="804"/>
      <c r="I32" s="804"/>
      <c r="J32" s="804"/>
      <c r="K32" s="804"/>
    </row>
    <row r="33" spans="2:12">
      <c r="B33" s="1197" t="s">
        <v>560</v>
      </c>
      <c r="C33" s="1198"/>
      <c r="D33" s="804">
        <v>0.57242650625799996</v>
      </c>
      <c r="E33" s="804">
        <v>1.5443654062149998</v>
      </c>
      <c r="F33" s="804">
        <v>10.098162071846</v>
      </c>
      <c r="G33" s="804">
        <v>5.1602064082560002</v>
      </c>
      <c r="H33" s="804">
        <v>-22.137570744449</v>
      </c>
      <c r="I33" s="804">
        <v>2.4991669443519999</v>
      </c>
      <c r="J33" s="804">
        <v>-5.5125686022089999</v>
      </c>
      <c r="K33" s="804">
        <v>-12.751318023412001</v>
      </c>
      <c r="L33" s="190"/>
    </row>
    <row r="34" spans="2:12">
      <c r="B34" s="1196" t="s">
        <v>561</v>
      </c>
      <c r="C34" s="1196"/>
      <c r="D34" s="804">
        <v>-11.287976037655</v>
      </c>
      <c r="E34" s="804">
        <v>-14.682290028311</v>
      </c>
      <c r="F34" s="804">
        <v>-36.299921454897003</v>
      </c>
      <c r="G34" s="804">
        <v>-6.9152326322499995</v>
      </c>
      <c r="H34" s="804">
        <v>-39.638879514006</v>
      </c>
      <c r="I34" s="804">
        <v>-24.969509716236999</v>
      </c>
      <c r="J34" s="804">
        <v>-12.457155770945</v>
      </c>
      <c r="K34" s="804">
        <v>-20.241790557099002</v>
      </c>
      <c r="L34" s="190"/>
    </row>
    <row r="35" spans="2:12">
      <c r="B35" s="1196" t="s">
        <v>562</v>
      </c>
      <c r="C35" s="1196"/>
      <c r="D35" s="804">
        <v>-2.803835298024</v>
      </c>
      <c r="E35" s="804">
        <v>-17.095360925689</v>
      </c>
      <c r="F35" s="804">
        <v>-12.204187452387</v>
      </c>
      <c r="G35" s="804">
        <v>0.63376690652099998</v>
      </c>
      <c r="H35" s="804">
        <v>-7.3225194859910001</v>
      </c>
      <c r="I35" s="804">
        <v>-2.5121779151409998</v>
      </c>
      <c r="J35" s="804">
        <v>-2.227646533403</v>
      </c>
      <c r="K35" s="804">
        <v>-2.9359147003909998</v>
      </c>
      <c r="L35" s="190"/>
    </row>
  </sheetData>
  <mergeCells count="12">
    <mergeCell ref="B29:J29"/>
    <mergeCell ref="B14:K14"/>
    <mergeCell ref="B1:K1"/>
    <mergeCell ref="B3:K3"/>
    <mergeCell ref="B4:K4"/>
    <mergeCell ref="B28:C28"/>
    <mergeCell ref="B15:K15"/>
    <mergeCell ref="B35:C35"/>
    <mergeCell ref="B34:C34"/>
    <mergeCell ref="B33:C33"/>
    <mergeCell ref="B32:C32"/>
    <mergeCell ref="B30:C30"/>
  </mergeCells>
  <phoneticPr fontId="42" type="noConversion"/>
  <pageMargins left="0.70866141732283472" right="0.70866141732283472" top="0.74803149606299213" bottom="0.74803149606299213" header="0.31496062992125984" footer="0.31496062992125984"/>
  <pageSetup paperSize="126" orientation="landscape" r:id="rId1"/>
  <headerFooter>
    <oddFooter>&amp;C&amp;"Arial,Normal"&amp;11 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8070-71E7-4392-AE48-3923709A9F76}">
  <sheetPr>
    <tabColor theme="6" tint="0.79998168889431442"/>
    <pageSetUpPr fitToPage="1"/>
  </sheetPr>
  <dimension ref="B1:S32"/>
  <sheetViews>
    <sheetView zoomScaleNormal="100" workbookViewId="0">
      <selection activeCell="V39" sqref="V39"/>
    </sheetView>
  </sheetViews>
  <sheetFormatPr baseColWidth="10" defaultColWidth="10.90625" defaultRowHeight="12.75"/>
  <cols>
    <col min="1" max="1" width="2.6328125" style="685" customWidth="1"/>
    <col min="2" max="2" width="7.36328125" style="685" customWidth="1"/>
    <col min="3" max="3" width="7.26953125" style="685" customWidth="1"/>
    <col min="4" max="4" width="7.26953125" style="685" hidden="1" customWidth="1"/>
    <col min="5" max="5" width="7.6328125" style="685" customWidth="1"/>
    <col min="6" max="6" width="7.26953125" style="685" hidden="1" customWidth="1"/>
    <col min="7" max="7" width="7.6328125" style="685" customWidth="1"/>
    <col min="8" max="8" width="7.26953125" style="685" hidden="1" customWidth="1"/>
    <col min="9" max="9" width="7.6328125" style="685" customWidth="1"/>
    <col min="10" max="10" width="7.26953125" style="685" hidden="1" customWidth="1"/>
    <col min="11" max="11" width="7.6328125" style="685" customWidth="1"/>
    <col min="12" max="12" width="7.26953125" style="685" hidden="1" customWidth="1"/>
    <col min="13" max="13" width="7.6328125" style="685" customWidth="1"/>
    <col min="14" max="14" width="7.26953125" style="685" hidden="1" customWidth="1"/>
    <col min="15" max="15" width="7.6328125" style="685" customWidth="1"/>
    <col min="16" max="16" width="7.26953125" style="685" hidden="1" customWidth="1"/>
    <col min="17" max="17" width="7.6328125" style="685" customWidth="1"/>
    <col min="18" max="18" width="7.26953125" style="685" hidden="1" customWidth="1"/>
    <col min="19" max="19" width="8.6328125" style="685" customWidth="1"/>
    <col min="20" max="20" width="2.6328125" style="685" customWidth="1"/>
    <col min="21" max="16384" width="10.90625" style="685"/>
  </cols>
  <sheetData>
    <row r="1" spans="2:19" s="684" customFormat="1" ht="12.75" customHeight="1">
      <c r="B1" s="1085" t="s">
        <v>501</v>
      </c>
      <c r="C1" s="1085"/>
      <c r="D1" s="1085"/>
      <c r="E1" s="1085"/>
      <c r="F1" s="1085"/>
      <c r="G1" s="1085"/>
      <c r="H1" s="1085"/>
      <c r="I1" s="1085"/>
      <c r="J1" s="1085"/>
      <c r="K1" s="1085"/>
      <c r="L1" s="1085"/>
      <c r="M1" s="1085"/>
      <c r="N1" s="1085"/>
      <c r="O1" s="1085"/>
      <c r="P1" s="1085"/>
      <c r="Q1" s="1085"/>
      <c r="R1" s="1085"/>
      <c r="S1" s="1085"/>
    </row>
    <row r="2" spans="2:19" s="684" customFormat="1" ht="12.75" customHeight="1">
      <c r="B2" s="924"/>
      <c r="C2" s="924"/>
      <c r="D2" s="924"/>
      <c r="E2" s="924"/>
      <c r="F2" s="924"/>
      <c r="G2" s="924"/>
      <c r="H2" s="924"/>
      <c r="I2" s="924"/>
      <c r="J2" s="924"/>
      <c r="K2" s="924"/>
      <c r="L2" s="924"/>
      <c r="M2" s="924"/>
      <c r="N2" s="924"/>
      <c r="O2" s="924"/>
      <c r="P2" s="924"/>
      <c r="Q2" s="924"/>
      <c r="R2" s="924"/>
      <c r="S2" s="924"/>
    </row>
    <row r="3" spans="2:19" s="684" customFormat="1" ht="14.25" customHeight="1">
      <c r="B3" s="1085" t="s">
        <v>502</v>
      </c>
      <c r="C3" s="1085"/>
      <c r="D3" s="1085"/>
      <c r="E3" s="1085"/>
      <c r="F3" s="1085"/>
      <c r="G3" s="1085"/>
      <c r="H3" s="1085"/>
      <c r="I3" s="1085"/>
      <c r="J3" s="1085"/>
      <c r="K3" s="1085"/>
      <c r="L3" s="1085"/>
      <c r="M3" s="1085"/>
      <c r="N3" s="1085"/>
      <c r="O3" s="1085"/>
      <c r="P3" s="1085"/>
      <c r="Q3" s="1085"/>
      <c r="R3" s="1085"/>
      <c r="S3" s="1085"/>
    </row>
    <row r="4" spans="2:19" ht="14.25" customHeight="1">
      <c r="B4" s="1085" t="s">
        <v>167</v>
      </c>
      <c r="C4" s="1085"/>
      <c r="D4" s="1085"/>
      <c r="E4" s="1085"/>
      <c r="F4" s="1085"/>
      <c r="G4" s="1085"/>
      <c r="H4" s="1085"/>
      <c r="I4" s="1085"/>
      <c r="J4" s="1085"/>
      <c r="K4" s="1085"/>
      <c r="L4" s="1085"/>
      <c r="M4" s="1085"/>
      <c r="N4" s="1085"/>
      <c r="O4" s="1085"/>
      <c r="P4" s="1085"/>
      <c r="Q4" s="1085"/>
      <c r="R4" s="1085"/>
      <c r="S4" s="1085"/>
    </row>
    <row r="5" spans="2:19">
      <c r="B5" s="1207" t="s">
        <v>161</v>
      </c>
      <c r="C5" s="1207" t="s">
        <v>96</v>
      </c>
      <c r="D5" s="1208" t="s">
        <v>497</v>
      </c>
      <c r="E5" s="1209"/>
      <c r="F5" s="1209"/>
      <c r="G5" s="1209"/>
      <c r="H5" s="1209"/>
      <c r="I5" s="1209"/>
      <c r="J5" s="1209"/>
      <c r="K5" s="1209"/>
      <c r="L5" s="1209"/>
      <c r="M5" s="1209"/>
      <c r="N5" s="1209"/>
      <c r="O5" s="1209"/>
      <c r="P5" s="1209"/>
      <c r="Q5" s="1209"/>
      <c r="R5" s="1209"/>
      <c r="S5" s="1209"/>
    </row>
    <row r="6" spans="2:19" ht="63" customHeight="1">
      <c r="B6" s="1207"/>
      <c r="C6" s="1207"/>
      <c r="D6" s="1210" t="s">
        <v>519</v>
      </c>
      <c r="E6" s="1211"/>
      <c r="F6" s="1208" t="s">
        <v>173</v>
      </c>
      <c r="G6" s="1212"/>
      <c r="H6" s="1208" t="s">
        <v>206</v>
      </c>
      <c r="I6" s="1212"/>
      <c r="J6" s="1208" t="s">
        <v>518</v>
      </c>
      <c r="K6" s="1212"/>
      <c r="L6" s="1208" t="s">
        <v>462</v>
      </c>
      <c r="M6" s="1212"/>
      <c r="N6" s="1208" t="s">
        <v>505</v>
      </c>
      <c r="O6" s="1212"/>
      <c r="P6" s="1210" t="s">
        <v>506</v>
      </c>
      <c r="Q6" s="1211"/>
      <c r="R6" s="1208" t="s">
        <v>205</v>
      </c>
      <c r="S6" s="1212"/>
    </row>
    <row r="7" spans="2:19">
      <c r="B7" s="1207"/>
      <c r="C7" s="1207"/>
      <c r="D7" s="686" t="s">
        <v>498</v>
      </c>
      <c r="E7" s="686" t="s">
        <v>499</v>
      </c>
      <c r="F7" s="686" t="s">
        <v>498</v>
      </c>
      <c r="G7" s="686" t="s">
        <v>499</v>
      </c>
      <c r="H7" s="686" t="s">
        <v>498</v>
      </c>
      <c r="I7" s="686" t="s">
        <v>499</v>
      </c>
      <c r="J7" s="686" t="s">
        <v>498</v>
      </c>
      <c r="K7" s="686" t="s">
        <v>499</v>
      </c>
      <c r="L7" s="686" t="s">
        <v>498</v>
      </c>
      <c r="M7" s="686" t="s">
        <v>499</v>
      </c>
      <c r="N7" s="686" t="s">
        <v>498</v>
      </c>
      <c r="O7" s="686" t="s">
        <v>499</v>
      </c>
      <c r="P7" s="686" t="s">
        <v>498</v>
      </c>
      <c r="Q7" s="686" t="s">
        <v>499</v>
      </c>
      <c r="R7" s="686" t="s">
        <v>498</v>
      </c>
      <c r="S7" s="850" t="s">
        <v>499</v>
      </c>
    </row>
    <row r="8" spans="2:19">
      <c r="B8" s="1204">
        <v>2019</v>
      </c>
      <c r="C8" s="687" t="s">
        <v>47</v>
      </c>
      <c r="D8" s="692">
        <v>5969</v>
      </c>
      <c r="E8" s="692">
        <v>6681</v>
      </c>
      <c r="F8" s="692">
        <v>1904</v>
      </c>
      <c r="G8" s="692">
        <v>2569</v>
      </c>
      <c r="H8" s="692">
        <v>6854</v>
      </c>
      <c r="I8" s="692">
        <v>7572</v>
      </c>
      <c r="J8" s="692">
        <v>5871</v>
      </c>
      <c r="K8" s="692">
        <v>6241</v>
      </c>
      <c r="L8" s="692">
        <v>3812</v>
      </c>
      <c r="M8" s="692">
        <v>5037</v>
      </c>
      <c r="N8" s="692">
        <v>2029</v>
      </c>
      <c r="O8" s="692">
        <v>2154</v>
      </c>
      <c r="P8" s="692">
        <v>4079</v>
      </c>
      <c r="Q8" s="692">
        <v>4882</v>
      </c>
      <c r="R8" s="692">
        <v>43149</v>
      </c>
      <c r="S8" s="688">
        <v>46686</v>
      </c>
    </row>
    <row r="9" spans="2:19">
      <c r="B9" s="1205"/>
      <c r="C9" s="689" t="s">
        <v>48</v>
      </c>
      <c r="D9" s="693">
        <v>6681</v>
      </c>
      <c r="E9" s="693">
        <v>6680</v>
      </c>
      <c r="F9" s="693">
        <v>2569</v>
      </c>
      <c r="G9" s="693">
        <v>2477</v>
      </c>
      <c r="H9" s="693">
        <v>7572</v>
      </c>
      <c r="I9" s="693">
        <v>8105</v>
      </c>
      <c r="J9" s="693">
        <v>6241</v>
      </c>
      <c r="K9" s="693">
        <v>6271</v>
      </c>
      <c r="L9" s="693">
        <v>5037</v>
      </c>
      <c r="M9" s="693">
        <v>4969</v>
      </c>
      <c r="N9" s="693">
        <v>2154</v>
      </c>
      <c r="O9" s="693">
        <v>1960</v>
      </c>
      <c r="P9" s="693">
        <v>4882</v>
      </c>
      <c r="Q9" s="693">
        <v>4464</v>
      </c>
      <c r="R9" s="693">
        <v>46686</v>
      </c>
      <c r="S9" s="690">
        <v>47346</v>
      </c>
    </row>
    <row r="10" spans="2:19">
      <c r="B10" s="1205"/>
      <c r="C10" s="689" t="s">
        <v>49</v>
      </c>
      <c r="D10" s="693">
        <v>6680</v>
      </c>
      <c r="E10" s="693">
        <v>6695</v>
      </c>
      <c r="F10" s="693">
        <v>2477</v>
      </c>
      <c r="G10" s="693">
        <v>3173</v>
      </c>
      <c r="H10" s="693">
        <v>8105</v>
      </c>
      <c r="I10" s="693">
        <v>8112</v>
      </c>
      <c r="J10" s="693">
        <v>6271</v>
      </c>
      <c r="K10" s="693">
        <v>7232</v>
      </c>
      <c r="L10" s="693">
        <v>4969</v>
      </c>
      <c r="M10" s="693">
        <v>5164</v>
      </c>
      <c r="N10" s="693">
        <v>1960</v>
      </c>
      <c r="O10" s="693">
        <v>1948</v>
      </c>
      <c r="P10" s="693">
        <v>4464</v>
      </c>
      <c r="Q10" s="693">
        <v>5903</v>
      </c>
      <c r="R10" s="693">
        <v>47346</v>
      </c>
      <c r="S10" s="690">
        <v>50506</v>
      </c>
    </row>
    <row r="11" spans="2:19">
      <c r="B11" s="1205"/>
      <c r="C11" s="689" t="s">
        <v>57</v>
      </c>
      <c r="D11" s="693">
        <v>6695</v>
      </c>
      <c r="E11" s="693">
        <v>6428</v>
      </c>
      <c r="F11" s="693">
        <v>3173</v>
      </c>
      <c r="G11" s="693">
        <v>2164</v>
      </c>
      <c r="H11" s="693">
        <v>8112</v>
      </c>
      <c r="I11" s="693">
        <v>8254</v>
      </c>
      <c r="J11" s="693">
        <v>7232</v>
      </c>
      <c r="K11" s="693">
        <v>6593</v>
      </c>
      <c r="L11" s="693">
        <v>5164</v>
      </c>
      <c r="M11" s="693">
        <v>4321</v>
      </c>
      <c r="N11" s="693">
        <v>1948</v>
      </c>
      <c r="O11" s="693">
        <v>1908</v>
      </c>
      <c r="P11" s="693">
        <v>5903</v>
      </c>
      <c r="Q11" s="693">
        <v>3629</v>
      </c>
      <c r="R11" s="693">
        <v>50506</v>
      </c>
      <c r="S11" s="690">
        <v>51908</v>
      </c>
    </row>
    <row r="12" spans="2:19">
      <c r="B12" s="1205"/>
      <c r="C12" s="689" t="s">
        <v>58</v>
      </c>
      <c r="D12" s="693">
        <v>6428</v>
      </c>
      <c r="E12" s="693">
        <v>7082</v>
      </c>
      <c r="F12" s="693">
        <v>2164</v>
      </c>
      <c r="G12" s="693">
        <v>2356</v>
      </c>
      <c r="H12" s="693">
        <v>8254</v>
      </c>
      <c r="I12" s="693">
        <v>8512</v>
      </c>
      <c r="J12" s="693">
        <v>6593</v>
      </c>
      <c r="K12" s="693">
        <v>6665</v>
      </c>
      <c r="L12" s="693">
        <v>4321</v>
      </c>
      <c r="M12" s="693">
        <v>3807</v>
      </c>
      <c r="N12" s="693">
        <v>1908</v>
      </c>
      <c r="O12" s="693">
        <v>1878</v>
      </c>
      <c r="P12" s="693">
        <v>3629</v>
      </c>
      <c r="Q12" s="693">
        <v>3865</v>
      </c>
      <c r="R12" s="693">
        <v>51908</v>
      </c>
      <c r="S12" s="690">
        <v>54132</v>
      </c>
    </row>
    <row r="13" spans="2:19">
      <c r="B13" s="1205"/>
      <c r="C13" s="689" t="s">
        <v>50</v>
      </c>
      <c r="D13" s="693">
        <v>7082</v>
      </c>
      <c r="E13" s="693">
        <v>7349</v>
      </c>
      <c r="F13" s="693">
        <v>2356</v>
      </c>
      <c r="G13" s="693">
        <v>2720</v>
      </c>
      <c r="H13" s="693">
        <v>8512</v>
      </c>
      <c r="I13" s="693">
        <v>9329</v>
      </c>
      <c r="J13" s="693">
        <v>6665</v>
      </c>
      <c r="K13" s="693">
        <v>5959</v>
      </c>
      <c r="L13" s="693">
        <v>3807</v>
      </c>
      <c r="M13" s="693">
        <v>4827</v>
      </c>
      <c r="N13" s="693">
        <v>1878</v>
      </c>
      <c r="O13" s="693">
        <v>2054</v>
      </c>
      <c r="P13" s="693">
        <v>3865</v>
      </c>
      <c r="Q13" s="693">
        <v>3658</v>
      </c>
      <c r="R13" s="693">
        <v>54132</v>
      </c>
      <c r="S13" s="690">
        <v>56157</v>
      </c>
    </row>
    <row r="14" spans="2:19">
      <c r="B14" s="1205"/>
      <c r="C14" s="689" t="s">
        <v>51</v>
      </c>
      <c r="D14" s="693">
        <v>7349</v>
      </c>
      <c r="E14" s="693">
        <v>6661</v>
      </c>
      <c r="F14" s="693">
        <v>2720</v>
      </c>
      <c r="G14" s="693">
        <v>3195</v>
      </c>
      <c r="H14" s="693">
        <v>9329</v>
      </c>
      <c r="I14" s="693">
        <v>9440</v>
      </c>
      <c r="J14" s="693">
        <v>5959</v>
      </c>
      <c r="K14" s="693">
        <v>6193</v>
      </c>
      <c r="L14" s="693">
        <v>4827</v>
      </c>
      <c r="M14" s="693">
        <v>5116</v>
      </c>
      <c r="N14" s="693">
        <v>2054</v>
      </c>
      <c r="O14" s="693">
        <v>2119</v>
      </c>
      <c r="P14" s="693">
        <v>3658</v>
      </c>
      <c r="Q14" s="693">
        <v>4737</v>
      </c>
      <c r="R14" s="693">
        <v>56157</v>
      </c>
      <c r="S14" s="690">
        <v>56252</v>
      </c>
    </row>
    <row r="15" spans="2:19">
      <c r="B15" s="1205"/>
      <c r="C15" s="689" t="s">
        <v>52</v>
      </c>
      <c r="D15" s="693">
        <v>6661</v>
      </c>
      <c r="E15" s="693">
        <v>6591</v>
      </c>
      <c r="F15" s="693">
        <v>3195</v>
      </c>
      <c r="G15" s="693">
        <v>3018</v>
      </c>
      <c r="H15" s="693">
        <v>9440</v>
      </c>
      <c r="I15" s="693">
        <v>9108</v>
      </c>
      <c r="J15" s="693">
        <v>6193</v>
      </c>
      <c r="K15" s="693">
        <v>7059</v>
      </c>
      <c r="L15" s="693">
        <v>5116</v>
      </c>
      <c r="M15" s="693">
        <v>4758</v>
      </c>
      <c r="N15" s="693">
        <v>2119</v>
      </c>
      <c r="O15" s="693">
        <v>2494</v>
      </c>
      <c r="P15" s="693">
        <v>4737</v>
      </c>
      <c r="Q15" s="693">
        <v>4340</v>
      </c>
      <c r="R15" s="693">
        <v>56252</v>
      </c>
      <c r="S15" s="690">
        <v>58099</v>
      </c>
    </row>
    <row r="16" spans="2:19">
      <c r="B16" s="1205"/>
      <c r="C16" s="689" t="s">
        <v>53</v>
      </c>
      <c r="D16" s="693">
        <v>6591</v>
      </c>
      <c r="E16" s="693">
        <v>5786</v>
      </c>
      <c r="F16" s="693">
        <v>3018</v>
      </c>
      <c r="G16" s="693">
        <v>2480</v>
      </c>
      <c r="H16" s="693">
        <v>9108</v>
      </c>
      <c r="I16" s="693">
        <v>8301</v>
      </c>
      <c r="J16" s="693">
        <v>7059</v>
      </c>
      <c r="K16" s="693">
        <v>7315</v>
      </c>
      <c r="L16" s="693">
        <v>4758</v>
      </c>
      <c r="M16" s="693">
        <v>4028</v>
      </c>
      <c r="N16" s="693">
        <v>2494</v>
      </c>
      <c r="O16" s="693">
        <v>2147</v>
      </c>
      <c r="P16" s="693">
        <v>4340</v>
      </c>
      <c r="Q16" s="693">
        <v>3875</v>
      </c>
      <c r="R16" s="693">
        <v>58099</v>
      </c>
      <c r="S16" s="690">
        <v>59897</v>
      </c>
    </row>
    <row r="17" spans="2:19">
      <c r="B17" s="1205"/>
      <c r="C17" s="689" t="s">
        <v>54</v>
      </c>
      <c r="D17" s="693">
        <v>5786</v>
      </c>
      <c r="E17" s="693">
        <v>4462</v>
      </c>
      <c r="F17" s="693">
        <v>2480</v>
      </c>
      <c r="G17" s="693">
        <v>1953</v>
      </c>
      <c r="H17" s="693">
        <v>8301</v>
      </c>
      <c r="I17" s="693">
        <v>7535</v>
      </c>
      <c r="J17" s="693">
        <v>7315</v>
      </c>
      <c r="K17" s="693">
        <v>7353</v>
      </c>
      <c r="L17" s="693">
        <v>4028</v>
      </c>
      <c r="M17" s="693">
        <v>3094</v>
      </c>
      <c r="N17" s="693">
        <v>2147</v>
      </c>
      <c r="O17" s="693">
        <v>2504</v>
      </c>
      <c r="P17" s="693">
        <v>3875</v>
      </c>
      <c r="Q17" s="693">
        <v>4514</v>
      </c>
      <c r="R17" s="693">
        <v>59897</v>
      </c>
      <c r="S17" s="690">
        <v>62940</v>
      </c>
    </row>
    <row r="18" spans="2:19">
      <c r="B18" s="1205"/>
      <c r="C18" s="689" t="s">
        <v>55</v>
      </c>
      <c r="D18" s="693">
        <v>4462</v>
      </c>
      <c r="E18" s="693">
        <v>5208</v>
      </c>
      <c r="F18" s="693">
        <v>1953</v>
      </c>
      <c r="G18" s="693">
        <v>3355</v>
      </c>
      <c r="H18" s="693">
        <v>7535</v>
      </c>
      <c r="I18" s="693">
        <v>8240</v>
      </c>
      <c r="J18" s="693">
        <v>7353</v>
      </c>
      <c r="K18" s="693">
        <v>5540</v>
      </c>
      <c r="L18" s="693">
        <v>3094</v>
      </c>
      <c r="M18" s="693">
        <v>4024</v>
      </c>
      <c r="N18" s="693">
        <v>2504</v>
      </c>
      <c r="O18" s="693">
        <v>2526</v>
      </c>
      <c r="P18" s="693">
        <v>4514</v>
      </c>
      <c r="Q18" s="693">
        <v>4999</v>
      </c>
      <c r="R18" s="693">
        <v>62940</v>
      </c>
      <c r="S18" s="690">
        <v>64574</v>
      </c>
    </row>
    <row r="19" spans="2:19">
      <c r="B19" s="1206"/>
      <c r="C19" s="689" t="s">
        <v>56</v>
      </c>
      <c r="D19" s="693">
        <v>5208</v>
      </c>
      <c r="E19" s="693">
        <v>5653</v>
      </c>
      <c r="F19" s="693">
        <v>3355</v>
      </c>
      <c r="G19" s="693">
        <v>3726</v>
      </c>
      <c r="H19" s="693">
        <v>8240</v>
      </c>
      <c r="I19" s="693">
        <v>8689</v>
      </c>
      <c r="J19" s="693">
        <v>5540</v>
      </c>
      <c r="K19" s="693">
        <v>7799</v>
      </c>
      <c r="L19" s="693">
        <v>4024</v>
      </c>
      <c r="M19" s="693">
        <v>4584</v>
      </c>
      <c r="N19" s="693">
        <v>2526</v>
      </c>
      <c r="O19" s="693">
        <v>2748</v>
      </c>
      <c r="P19" s="693">
        <v>4999</v>
      </c>
      <c r="Q19" s="693">
        <v>5658</v>
      </c>
      <c r="R19" s="693">
        <v>64574</v>
      </c>
      <c r="S19" s="691">
        <v>63195</v>
      </c>
    </row>
    <row r="20" spans="2:19">
      <c r="B20" s="1204">
        <v>2020</v>
      </c>
      <c r="C20" s="765" t="s">
        <v>47</v>
      </c>
      <c r="D20" s="688">
        <v>5653</v>
      </c>
      <c r="E20" s="688">
        <v>6089</v>
      </c>
      <c r="F20" s="688">
        <v>3726</v>
      </c>
      <c r="G20" s="688">
        <v>3496</v>
      </c>
      <c r="H20" s="688">
        <v>8689</v>
      </c>
      <c r="I20" s="688">
        <v>8534</v>
      </c>
      <c r="J20" s="688">
        <v>7799</v>
      </c>
      <c r="K20" s="688">
        <v>4945</v>
      </c>
      <c r="L20" s="688">
        <v>4584</v>
      </c>
      <c r="M20" s="688">
        <v>4891</v>
      </c>
      <c r="N20" s="688">
        <v>2748</v>
      </c>
      <c r="O20" s="688">
        <v>2222</v>
      </c>
      <c r="P20" s="688">
        <v>5658</v>
      </c>
      <c r="Q20" s="688">
        <v>7523</v>
      </c>
      <c r="R20" s="688">
        <v>63195</v>
      </c>
      <c r="S20" s="688">
        <v>67099</v>
      </c>
    </row>
    <row r="21" spans="2:19">
      <c r="B21" s="1205"/>
      <c r="C21" s="766" t="s">
        <v>48</v>
      </c>
      <c r="D21" s="693">
        <v>6089</v>
      </c>
      <c r="E21" s="693">
        <v>5659</v>
      </c>
      <c r="F21" s="693">
        <v>3496</v>
      </c>
      <c r="G21" s="693">
        <v>3438</v>
      </c>
      <c r="H21" s="693">
        <v>8534</v>
      </c>
      <c r="I21" s="693">
        <v>8383</v>
      </c>
      <c r="J21" s="693">
        <v>4945</v>
      </c>
      <c r="K21" s="693">
        <v>4603</v>
      </c>
      <c r="L21" s="693">
        <v>4891</v>
      </c>
      <c r="M21" s="693">
        <v>4014</v>
      </c>
      <c r="N21" s="693">
        <v>2222</v>
      </c>
      <c r="O21" s="693">
        <v>2107</v>
      </c>
      <c r="P21" s="693">
        <v>7523</v>
      </c>
      <c r="Q21" s="693">
        <v>9313</v>
      </c>
      <c r="R21" s="693">
        <v>67099</v>
      </c>
      <c r="S21" s="690">
        <v>70170</v>
      </c>
    </row>
    <row r="22" spans="2:19">
      <c r="B22" s="1205"/>
      <c r="C22" s="766" t="s">
        <v>49</v>
      </c>
      <c r="D22" s="693">
        <v>5659</v>
      </c>
      <c r="E22" s="693">
        <v>4966</v>
      </c>
      <c r="F22" s="693">
        <v>3438</v>
      </c>
      <c r="G22" s="693">
        <v>1844</v>
      </c>
      <c r="H22" s="693">
        <v>8383</v>
      </c>
      <c r="I22" s="693">
        <v>2277</v>
      </c>
      <c r="J22" s="693">
        <v>4603</v>
      </c>
      <c r="K22" s="693">
        <v>4166</v>
      </c>
      <c r="L22" s="693">
        <v>4014</v>
      </c>
      <c r="M22" s="693">
        <v>2454</v>
      </c>
      <c r="N22" s="693">
        <v>2107</v>
      </c>
      <c r="O22" s="693">
        <v>1640</v>
      </c>
      <c r="P22" s="693">
        <v>9313</v>
      </c>
      <c r="Q22" s="693">
        <v>8962</v>
      </c>
      <c r="R22" s="693">
        <v>70170</v>
      </c>
      <c r="S22" s="690">
        <v>67887</v>
      </c>
    </row>
    <row r="23" spans="2:19">
      <c r="B23" s="1205"/>
      <c r="C23" s="766" t="s">
        <v>57</v>
      </c>
      <c r="D23" s="693">
        <v>3608</v>
      </c>
      <c r="E23" s="693">
        <v>3799</v>
      </c>
      <c r="F23" s="693">
        <v>1317</v>
      </c>
      <c r="G23" s="693">
        <v>1145</v>
      </c>
      <c r="H23" s="693">
        <v>2013</v>
      </c>
      <c r="I23" s="693">
        <v>2786</v>
      </c>
      <c r="J23" s="693">
        <v>3293</v>
      </c>
      <c r="K23" s="693">
        <v>3877</v>
      </c>
      <c r="L23" s="693">
        <v>2024</v>
      </c>
      <c r="M23" s="693">
        <v>2839</v>
      </c>
      <c r="N23" s="693">
        <v>1325</v>
      </c>
      <c r="O23" s="693">
        <v>1712</v>
      </c>
      <c r="P23" s="693">
        <v>6512</v>
      </c>
      <c r="Q23" s="693">
        <v>6507</v>
      </c>
      <c r="R23" s="693">
        <v>62744</v>
      </c>
      <c r="S23" s="690">
        <v>63315</v>
      </c>
    </row>
    <row r="24" spans="2:19">
      <c r="B24" s="1205"/>
      <c r="C24" s="766" t="s">
        <v>58</v>
      </c>
      <c r="D24" s="693">
        <v>3799</v>
      </c>
      <c r="E24" s="693">
        <v>4834</v>
      </c>
      <c r="F24" s="693">
        <v>1145</v>
      </c>
      <c r="G24" s="693">
        <v>1049</v>
      </c>
      <c r="H24" s="693">
        <v>2786</v>
      </c>
      <c r="I24" s="693">
        <v>3529</v>
      </c>
      <c r="J24" s="693">
        <v>3877</v>
      </c>
      <c r="K24" s="693">
        <v>4344</v>
      </c>
      <c r="L24" s="693">
        <v>2839</v>
      </c>
      <c r="M24" s="693">
        <v>4846</v>
      </c>
      <c r="N24" s="693">
        <v>1712</v>
      </c>
      <c r="O24" s="693">
        <v>1795</v>
      </c>
      <c r="P24" s="693">
        <v>6507</v>
      </c>
      <c r="Q24" s="693">
        <v>7887</v>
      </c>
      <c r="R24" s="693">
        <v>63315</v>
      </c>
      <c r="S24" s="690">
        <v>64654</v>
      </c>
    </row>
    <row r="25" spans="2:19">
      <c r="B25" s="1205"/>
      <c r="C25" s="766" t="s">
        <v>50</v>
      </c>
      <c r="D25" s="690"/>
      <c r="E25" s="690">
        <v>4210</v>
      </c>
      <c r="F25" s="690">
        <v>1049</v>
      </c>
      <c r="G25" s="690">
        <v>1426</v>
      </c>
      <c r="H25" s="690">
        <v>3529</v>
      </c>
      <c r="I25" s="690">
        <v>3493</v>
      </c>
      <c r="J25" s="690">
        <v>4344</v>
      </c>
      <c r="K25" s="690">
        <v>3502</v>
      </c>
      <c r="L25" s="690">
        <v>4846</v>
      </c>
      <c r="M25" s="690">
        <v>4887</v>
      </c>
      <c r="N25" s="690">
        <v>1796</v>
      </c>
      <c r="O25" s="690">
        <v>1760</v>
      </c>
      <c r="P25" s="690">
        <v>7887</v>
      </c>
      <c r="Q25" s="690">
        <v>7816</v>
      </c>
      <c r="R25" s="690">
        <v>64654</v>
      </c>
      <c r="S25" s="690">
        <v>60032</v>
      </c>
    </row>
    <row r="26" spans="2:19">
      <c r="B26" s="1205"/>
      <c r="C26" s="766" t="s">
        <v>51</v>
      </c>
      <c r="D26" s="690"/>
      <c r="E26" s="690">
        <v>4920</v>
      </c>
      <c r="F26" s="690">
        <v>1426</v>
      </c>
      <c r="G26" s="690">
        <v>1809</v>
      </c>
      <c r="H26" s="690">
        <v>3493</v>
      </c>
      <c r="I26" s="690">
        <v>3021</v>
      </c>
      <c r="J26" s="690">
        <v>3502</v>
      </c>
      <c r="K26" s="690">
        <v>3666</v>
      </c>
      <c r="L26" s="690">
        <v>4887</v>
      </c>
      <c r="M26" s="690">
        <v>5169</v>
      </c>
      <c r="N26" s="690">
        <v>1760</v>
      </c>
      <c r="O26" s="690">
        <v>2185</v>
      </c>
      <c r="P26" s="690">
        <v>7816</v>
      </c>
      <c r="Q26" s="690">
        <v>8379</v>
      </c>
      <c r="R26" s="690">
        <v>60032</v>
      </c>
      <c r="S26" s="690">
        <v>62319</v>
      </c>
    </row>
    <row r="27" spans="2:19">
      <c r="B27" s="1205"/>
      <c r="C27" s="766" t="s">
        <v>52</v>
      </c>
      <c r="D27" s="690"/>
      <c r="E27" s="690">
        <v>4575</v>
      </c>
      <c r="F27" s="690">
        <v>1809</v>
      </c>
      <c r="G27" s="690">
        <v>1614</v>
      </c>
      <c r="H27" s="690">
        <v>3021</v>
      </c>
      <c r="I27" s="690">
        <v>2947</v>
      </c>
      <c r="J27" s="690">
        <v>3666</v>
      </c>
      <c r="K27" s="690">
        <v>3559</v>
      </c>
      <c r="L27" s="690">
        <v>5169</v>
      </c>
      <c r="M27" s="690">
        <v>4674</v>
      </c>
      <c r="N27" s="690">
        <v>2185</v>
      </c>
      <c r="O27" s="690">
        <v>2285</v>
      </c>
      <c r="P27" s="690">
        <v>8379</v>
      </c>
      <c r="Q27" s="690">
        <v>8281</v>
      </c>
      <c r="R27" s="690">
        <v>62319</v>
      </c>
      <c r="S27" s="690">
        <v>18315</v>
      </c>
    </row>
    <row r="28" spans="2:19">
      <c r="B28" s="1205"/>
      <c r="C28" s="766" t="s">
        <v>53</v>
      </c>
      <c r="D28" s="690"/>
      <c r="E28" s="690">
        <v>4949</v>
      </c>
      <c r="F28" s="690">
        <v>1614</v>
      </c>
      <c r="G28" s="690">
        <v>2190</v>
      </c>
      <c r="H28" s="690">
        <v>2947</v>
      </c>
      <c r="I28" s="690">
        <v>3884</v>
      </c>
      <c r="J28" s="690">
        <v>3559</v>
      </c>
      <c r="K28" s="690">
        <v>3736</v>
      </c>
      <c r="L28" s="690">
        <v>4674</v>
      </c>
      <c r="M28" s="690">
        <v>5872</v>
      </c>
      <c r="N28" s="690">
        <v>2285</v>
      </c>
      <c r="O28" s="690">
        <v>2338</v>
      </c>
      <c r="P28" s="690">
        <v>8281</v>
      </c>
      <c r="Q28" s="690">
        <v>8411</v>
      </c>
      <c r="R28" s="690">
        <v>18315</v>
      </c>
      <c r="S28" s="690">
        <v>21424</v>
      </c>
    </row>
    <row r="29" spans="2:19">
      <c r="B29" s="1205"/>
      <c r="C29" s="766" t="s">
        <v>54</v>
      </c>
      <c r="D29" s="690"/>
      <c r="E29" s="690">
        <v>5392</v>
      </c>
      <c r="F29" s="690">
        <v>2190</v>
      </c>
      <c r="G29" s="690">
        <v>2892</v>
      </c>
      <c r="H29" s="690">
        <v>3884</v>
      </c>
      <c r="I29" s="690">
        <v>3278</v>
      </c>
      <c r="J29" s="690">
        <v>3736</v>
      </c>
      <c r="K29" s="690">
        <v>3476</v>
      </c>
      <c r="L29" s="690">
        <v>5872</v>
      </c>
      <c r="M29" s="690">
        <v>6011</v>
      </c>
      <c r="N29" s="690">
        <v>2338</v>
      </c>
      <c r="O29" s="690">
        <v>2548</v>
      </c>
      <c r="P29" s="690">
        <v>8411</v>
      </c>
      <c r="Q29" s="690">
        <v>8267</v>
      </c>
      <c r="R29" s="690">
        <v>21424</v>
      </c>
      <c r="S29" s="690">
        <v>22481</v>
      </c>
    </row>
    <row r="30" spans="2:19">
      <c r="B30" s="1205"/>
      <c r="C30" s="766" t="s">
        <v>55</v>
      </c>
      <c r="D30" s="690"/>
      <c r="E30" s="690">
        <v>5696</v>
      </c>
      <c r="F30" s="690">
        <v>2892</v>
      </c>
      <c r="G30" s="690">
        <v>2894</v>
      </c>
      <c r="H30" s="690">
        <v>3278</v>
      </c>
      <c r="I30" s="690">
        <v>5093</v>
      </c>
      <c r="J30" s="690">
        <v>3476</v>
      </c>
      <c r="K30" s="690">
        <v>3298</v>
      </c>
      <c r="L30" s="690">
        <v>6011</v>
      </c>
      <c r="M30" s="690">
        <v>5960</v>
      </c>
      <c r="N30" s="690">
        <v>2548</v>
      </c>
      <c r="O30" s="690">
        <v>3109</v>
      </c>
      <c r="P30" s="690">
        <v>8267</v>
      </c>
      <c r="Q30" s="690">
        <v>7844</v>
      </c>
      <c r="R30" s="690">
        <v>22481</v>
      </c>
      <c r="S30" s="690">
        <v>22227</v>
      </c>
    </row>
    <row r="31" spans="2:19">
      <c r="B31" s="1206"/>
      <c r="C31" s="767" t="s">
        <v>56</v>
      </c>
      <c r="D31" s="691"/>
      <c r="E31" s="691">
        <v>4868</v>
      </c>
      <c r="F31" s="691">
        <v>2894</v>
      </c>
      <c r="G31" s="691">
        <v>2487</v>
      </c>
      <c r="H31" s="691">
        <v>5093</v>
      </c>
      <c r="I31" s="691">
        <v>5730</v>
      </c>
      <c r="J31" s="691">
        <v>3298</v>
      </c>
      <c r="K31" s="691">
        <v>3038</v>
      </c>
      <c r="L31" s="691">
        <v>5960</v>
      </c>
      <c r="M31" s="691">
        <v>5277</v>
      </c>
      <c r="N31" s="691">
        <v>3109</v>
      </c>
      <c r="O31" s="691">
        <v>2436</v>
      </c>
      <c r="P31" s="691">
        <v>7844</v>
      </c>
      <c r="Q31" s="691">
        <v>7144</v>
      </c>
      <c r="R31" s="691">
        <v>22227</v>
      </c>
      <c r="S31" s="691">
        <v>19954</v>
      </c>
    </row>
    <row r="32" spans="2:19">
      <c r="B32" s="685" t="s">
        <v>503</v>
      </c>
    </row>
  </sheetData>
  <mergeCells count="16">
    <mergeCell ref="B20:B31"/>
    <mergeCell ref="B1:S1"/>
    <mergeCell ref="B3:S3"/>
    <mergeCell ref="B8:B19"/>
    <mergeCell ref="B5:B7"/>
    <mergeCell ref="C5:C7"/>
    <mergeCell ref="D5:S5"/>
    <mergeCell ref="D6:E6"/>
    <mergeCell ref="F6:G6"/>
    <mergeCell ref="H6:I6"/>
    <mergeCell ref="J6:K6"/>
    <mergeCell ref="L6:M6"/>
    <mergeCell ref="N6:O6"/>
    <mergeCell ref="B4:S4"/>
    <mergeCell ref="P6:Q6"/>
    <mergeCell ref="R6:S6"/>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9B6D-E5BB-410C-AB8B-E346BD4C2F63}">
  <sheetPr>
    <tabColor theme="6" tint="0.79998168889431442"/>
    <pageSetUpPr fitToPage="1"/>
  </sheetPr>
  <dimension ref="B1:U32"/>
  <sheetViews>
    <sheetView zoomScaleNormal="100" workbookViewId="0">
      <selection activeCell="S31" sqref="E31:S31"/>
    </sheetView>
  </sheetViews>
  <sheetFormatPr baseColWidth="10" defaultColWidth="10.90625" defaultRowHeight="12.75"/>
  <cols>
    <col min="1" max="1" width="2.453125" style="685" customWidth="1"/>
    <col min="2" max="2" width="6.54296875" style="685" customWidth="1"/>
    <col min="3" max="3" width="8.36328125" style="685" customWidth="1"/>
    <col min="4" max="4" width="8.1796875" style="685" hidden="1" customWidth="1"/>
    <col min="5" max="5" width="8.453125" style="685" customWidth="1"/>
    <col min="6" max="6" width="8.453125" style="685" hidden="1" customWidth="1"/>
    <col min="7" max="7" width="8.453125" style="685" customWidth="1"/>
    <col min="8" max="8" width="8.453125" style="685" hidden="1" customWidth="1"/>
    <col min="9" max="9" width="8.453125" style="685" customWidth="1"/>
    <col min="10" max="10" width="8.453125" style="685" hidden="1" customWidth="1"/>
    <col min="11" max="11" width="8.453125" style="685" customWidth="1"/>
    <col min="12" max="12" width="8.453125" style="685" hidden="1" customWidth="1"/>
    <col min="13" max="13" width="8.453125" style="685" customWidth="1"/>
    <col min="14" max="14" width="8.453125" style="685" hidden="1" customWidth="1"/>
    <col min="15" max="15" width="8.453125" style="685" customWidth="1"/>
    <col min="16" max="16" width="8.453125" style="685" hidden="1" customWidth="1"/>
    <col min="17" max="17" width="8.453125" style="685" customWidth="1"/>
    <col min="18" max="18" width="8.453125" style="685" hidden="1" customWidth="1"/>
    <col min="19" max="19" width="9.36328125" style="685" customWidth="1"/>
    <col min="20" max="20" width="2.453125" style="685" customWidth="1"/>
    <col min="21" max="16384" width="10.90625" style="685"/>
  </cols>
  <sheetData>
    <row r="1" spans="2:20" s="684" customFormat="1" ht="12.75" customHeight="1">
      <c r="B1" s="1085" t="s">
        <v>507</v>
      </c>
      <c r="C1" s="1085"/>
      <c r="D1" s="1085"/>
      <c r="E1" s="1085"/>
      <c r="F1" s="1085"/>
      <c r="G1" s="1085"/>
      <c r="H1" s="1085"/>
      <c r="I1" s="1085"/>
      <c r="J1" s="1085"/>
      <c r="K1" s="1085"/>
      <c r="L1" s="1085"/>
      <c r="M1" s="1085"/>
      <c r="N1" s="1085"/>
      <c r="O1" s="1085"/>
      <c r="P1" s="1085"/>
      <c r="Q1" s="1085"/>
      <c r="R1" s="1085"/>
      <c r="S1" s="1085"/>
      <c r="T1" s="32"/>
    </row>
    <row r="2" spans="2:20" s="684" customFormat="1" ht="12.75" customHeight="1">
      <c r="B2" s="924"/>
      <c r="C2" s="924"/>
      <c r="D2" s="924"/>
      <c r="E2" s="924"/>
      <c r="F2" s="924"/>
      <c r="G2" s="924"/>
      <c r="H2" s="924"/>
      <c r="I2" s="924"/>
      <c r="J2" s="924"/>
      <c r="K2" s="924"/>
      <c r="L2" s="924"/>
      <c r="M2" s="924"/>
      <c r="N2" s="924"/>
      <c r="O2" s="924"/>
      <c r="P2" s="924"/>
      <c r="Q2" s="924"/>
      <c r="R2" s="924"/>
      <c r="S2" s="924"/>
      <c r="T2" s="32"/>
    </row>
    <row r="3" spans="2:20" s="684" customFormat="1" ht="12.75" customHeight="1">
      <c r="B3" s="1085" t="s">
        <v>504</v>
      </c>
      <c r="C3" s="1085"/>
      <c r="D3" s="1085"/>
      <c r="E3" s="1085"/>
      <c r="F3" s="1085"/>
      <c r="G3" s="1085"/>
      <c r="H3" s="1085"/>
      <c r="I3" s="1085"/>
      <c r="J3" s="1085"/>
      <c r="K3" s="1085"/>
      <c r="L3" s="1085"/>
      <c r="M3" s="1085"/>
      <c r="N3" s="1085"/>
      <c r="O3" s="1085"/>
      <c r="P3" s="1085"/>
      <c r="Q3" s="1085"/>
      <c r="R3" s="1085"/>
      <c r="S3" s="1085"/>
      <c r="T3" s="32"/>
    </row>
    <row r="4" spans="2:20" s="684" customFormat="1" ht="12.75" customHeight="1">
      <c r="B4" s="1085" t="s">
        <v>167</v>
      </c>
      <c r="C4" s="1085"/>
      <c r="D4" s="1085"/>
      <c r="E4" s="1085"/>
      <c r="F4" s="1085"/>
      <c r="G4" s="1085"/>
      <c r="H4" s="1085"/>
      <c r="I4" s="1085"/>
      <c r="J4" s="1085"/>
      <c r="K4" s="1085"/>
      <c r="L4" s="1085"/>
      <c r="M4" s="1085"/>
      <c r="N4" s="1085"/>
      <c r="O4" s="1085"/>
      <c r="P4" s="1085"/>
      <c r="Q4" s="1085"/>
      <c r="R4" s="1085"/>
      <c r="S4" s="1085"/>
      <c r="T4" s="702"/>
    </row>
    <row r="5" spans="2:20">
      <c r="B5" s="1213" t="s">
        <v>161</v>
      </c>
      <c r="C5" s="1213" t="s">
        <v>96</v>
      </c>
      <c r="D5" s="1208" t="s">
        <v>497</v>
      </c>
      <c r="E5" s="1209"/>
      <c r="F5" s="1209"/>
      <c r="G5" s="1209"/>
      <c r="H5" s="1209"/>
      <c r="I5" s="1209"/>
      <c r="J5" s="1209"/>
      <c r="K5" s="1209"/>
      <c r="L5" s="1209"/>
      <c r="M5" s="1209"/>
      <c r="N5" s="1209"/>
      <c r="O5" s="1209"/>
      <c r="P5" s="1209"/>
      <c r="Q5" s="1209"/>
      <c r="R5" s="1209"/>
      <c r="S5" s="1209"/>
    </row>
    <row r="6" spans="2:20" ht="66.75" customHeight="1">
      <c r="B6" s="1214"/>
      <c r="C6" s="1214"/>
      <c r="D6" s="1210" t="s">
        <v>519</v>
      </c>
      <c r="E6" s="1211"/>
      <c r="F6" s="1208" t="s">
        <v>173</v>
      </c>
      <c r="G6" s="1212"/>
      <c r="H6" s="1208" t="s">
        <v>206</v>
      </c>
      <c r="I6" s="1212"/>
      <c r="J6" s="1208" t="s">
        <v>518</v>
      </c>
      <c r="K6" s="1212"/>
      <c r="L6" s="1208" t="s">
        <v>462</v>
      </c>
      <c r="M6" s="1212"/>
      <c r="N6" s="1208" t="s">
        <v>505</v>
      </c>
      <c r="O6" s="1212"/>
      <c r="P6" s="1210" t="s">
        <v>506</v>
      </c>
      <c r="Q6" s="1211"/>
      <c r="R6" s="1210" t="s">
        <v>205</v>
      </c>
      <c r="S6" s="1211"/>
    </row>
    <row r="7" spans="2:20">
      <c r="B7" s="1215"/>
      <c r="C7" s="1215"/>
      <c r="D7" s="694" t="s">
        <v>498</v>
      </c>
      <c r="E7" s="694" t="s">
        <v>499</v>
      </c>
      <c r="F7" s="694" t="s">
        <v>498</v>
      </c>
      <c r="G7" s="694" t="s">
        <v>499</v>
      </c>
      <c r="H7" s="694" t="s">
        <v>498</v>
      </c>
      <c r="I7" s="694" t="s">
        <v>499</v>
      </c>
      <c r="J7" s="694" t="s">
        <v>498</v>
      </c>
      <c r="K7" s="694" t="s">
        <v>499</v>
      </c>
      <c r="L7" s="694" t="s">
        <v>498</v>
      </c>
      <c r="M7" s="694" t="s">
        <v>499</v>
      </c>
      <c r="N7" s="694" t="s">
        <v>498</v>
      </c>
      <c r="O7" s="694" t="s">
        <v>499</v>
      </c>
      <c r="P7" s="694" t="s">
        <v>498</v>
      </c>
      <c r="Q7" s="694" t="s">
        <v>499</v>
      </c>
      <c r="R7" s="694" t="s">
        <v>498</v>
      </c>
      <c r="S7" s="695" t="s">
        <v>499</v>
      </c>
    </row>
    <row r="8" spans="2:20">
      <c r="B8" s="1204">
        <v>2019</v>
      </c>
      <c r="C8" s="696" t="s">
        <v>47</v>
      </c>
      <c r="D8" s="690">
        <v>38305</v>
      </c>
      <c r="E8" s="690">
        <v>63043</v>
      </c>
      <c r="F8" s="690">
        <v>17916</v>
      </c>
      <c r="G8" s="690">
        <v>36798</v>
      </c>
      <c r="H8" s="690">
        <v>24178</v>
      </c>
      <c r="I8" s="690">
        <v>32534</v>
      </c>
      <c r="J8" s="690">
        <v>13012</v>
      </c>
      <c r="K8" s="690">
        <v>15261</v>
      </c>
      <c r="L8" s="690">
        <v>12100</v>
      </c>
      <c r="M8" s="690">
        <v>43522</v>
      </c>
      <c r="N8" s="690">
        <v>98476</v>
      </c>
      <c r="O8" s="690">
        <v>99017</v>
      </c>
      <c r="P8" s="690">
        <v>25005</v>
      </c>
      <c r="Q8" s="690">
        <v>14362</v>
      </c>
      <c r="R8" s="690">
        <v>234835</v>
      </c>
      <c r="S8" s="690">
        <v>282689</v>
      </c>
    </row>
    <row r="9" spans="2:20">
      <c r="B9" s="1205"/>
      <c r="C9" s="697" t="s">
        <v>48</v>
      </c>
      <c r="D9" s="690">
        <v>63043</v>
      </c>
      <c r="E9" s="690">
        <v>69207</v>
      </c>
      <c r="F9" s="690">
        <v>36798</v>
      </c>
      <c r="G9" s="690">
        <v>47824</v>
      </c>
      <c r="H9" s="690">
        <v>32534</v>
      </c>
      <c r="I9" s="690">
        <v>34548</v>
      </c>
      <c r="J9" s="690">
        <v>15261</v>
      </c>
      <c r="K9" s="690">
        <v>30314</v>
      </c>
      <c r="L9" s="690">
        <v>43522</v>
      </c>
      <c r="M9" s="690">
        <v>58527</v>
      </c>
      <c r="N9" s="690">
        <v>99017</v>
      </c>
      <c r="O9" s="690">
        <v>139548</v>
      </c>
      <c r="P9" s="690">
        <v>14362</v>
      </c>
      <c r="Q9" s="690">
        <v>64972</v>
      </c>
      <c r="R9" s="690">
        <v>282689</v>
      </c>
      <c r="S9" s="690">
        <v>307651</v>
      </c>
    </row>
    <row r="10" spans="2:20">
      <c r="B10" s="1205"/>
      <c r="C10" s="697" t="s">
        <v>49</v>
      </c>
      <c r="D10" s="690">
        <v>69207</v>
      </c>
      <c r="E10" s="690">
        <v>61024</v>
      </c>
      <c r="F10" s="690">
        <v>47824</v>
      </c>
      <c r="G10" s="690">
        <v>47317</v>
      </c>
      <c r="H10" s="690">
        <v>34548</v>
      </c>
      <c r="I10" s="690">
        <v>30924</v>
      </c>
      <c r="J10" s="690">
        <v>30314</v>
      </c>
      <c r="K10" s="690">
        <v>35000</v>
      </c>
      <c r="L10" s="690">
        <v>58527</v>
      </c>
      <c r="M10" s="690">
        <v>54525</v>
      </c>
      <c r="N10" s="690">
        <v>139548</v>
      </c>
      <c r="O10" s="690">
        <v>154176</v>
      </c>
      <c r="P10" s="690">
        <v>64972</v>
      </c>
      <c r="Q10" s="690">
        <v>84796</v>
      </c>
      <c r="R10" s="690">
        <v>307651</v>
      </c>
      <c r="S10" s="690">
        <v>314396</v>
      </c>
    </row>
    <row r="11" spans="2:20">
      <c r="B11" s="1205"/>
      <c r="C11" s="697" t="s">
        <v>57</v>
      </c>
      <c r="D11" s="690">
        <v>61024</v>
      </c>
      <c r="E11" s="690">
        <v>51521</v>
      </c>
      <c r="F11" s="690">
        <v>47317</v>
      </c>
      <c r="G11" s="690">
        <v>42533</v>
      </c>
      <c r="H11" s="690">
        <v>30924</v>
      </c>
      <c r="I11" s="690">
        <v>28963</v>
      </c>
      <c r="J11" s="690">
        <v>35000</v>
      </c>
      <c r="K11" s="690">
        <v>27649</v>
      </c>
      <c r="L11" s="690">
        <v>54525</v>
      </c>
      <c r="M11" s="690">
        <v>46795</v>
      </c>
      <c r="N11" s="690">
        <v>154176</v>
      </c>
      <c r="O11" s="690">
        <v>151486</v>
      </c>
      <c r="P11" s="690">
        <v>84796</v>
      </c>
      <c r="Q11" s="690">
        <v>88571</v>
      </c>
      <c r="R11" s="690">
        <v>314396</v>
      </c>
      <c r="S11" s="690">
        <v>324763</v>
      </c>
    </row>
    <row r="12" spans="2:20">
      <c r="B12" s="1205"/>
      <c r="C12" s="697" t="s">
        <v>58</v>
      </c>
      <c r="D12" s="690">
        <v>51521</v>
      </c>
      <c r="E12" s="690">
        <v>52914</v>
      </c>
      <c r="F12" s="690">
        <v>42533</v>
      </c>
      <c r="G12" s="690">
        <v>39257</v>
      </c>
      <c r="H12" s="690">
        <v>28963</v>
      </c>
      <c r="I12" s="690">
        <v>21425</v>
      </c>
      <c r="J12" s="690">
        <v>27649</v>
      </c>
      <c r="K12" s="690">
        <v>19441</v>
      </c>
      <c r="L12" s="690">
        <v>46795</v>
      </c>
      <c r="M12" s="690">
        <v>40034</v>
      </c>
      <c r="N12" s="690">
        <v>151486</v>
      </c>
      <c r="O12" s="690">
        <v>146730</v>
      </c>
      <c r="P12" s="690">
        <v>88571</v>
      </c>
      <c r="Q12" s="690">
        <v>87444</v>
      </c>
      <c r="R12" s="690">
        <v>324763</v>
      </c>
      <c r="S12" s="690">
        <v>313421</v>
      </c>
    </row>
    <row r="13" spans="2:20">
      <c r="B13" s="1205"/>
      <c r="C13" s="697" t="s">
        <v>50</v>
      </c>
      <c r="D13" s="690">
        <v>52914</v>
      </c>
      <c r="E13" s="690">
        <v>51398</v>
      </c>
      <c r="F13" s="690">
        <v>39257</v>
      </c>
      <c r="G13" s="690">
        <v>39061</v>
      </c>
      <c r="H13" s="690">
        <v>21425</v>
      </c>
      <c r="I13" s="690">
        <v>26063</v>
      </c>
      <c r="J13" s="690">
        <v>19441</v>
      </c>
      <c r="K13" s="690">
        <v>21645</v>
      </c>
      <c r="L13" s="690">
        <v>40034</v>
      </c>
      <c r="M13" s="690">
        <v>34478</v>
      </c>
      <c r="N13" s="690">
        <v>146730</v>
      </c>
      <c r="O13" s="690">
        <v>144839</v>
      </c>
      <c r="P13" s="690">
        <v>87444</v>
      </c>
      <c r="Q13" s="690">
        <v>80399</v>
      </c>
      <c r="R13" s="690">
        <v>313421</v>
      </c>
      <c r="S13" s="690">
        <v>275852</v>
      </c>
    </row>
    <row r="14" spans="2:20">
      <c r="B14" s="1205"/>
      <c r="C14" s="697" t="s">
        <v>51</v>
      </c>
      <c r="D14" s="690">
        <v>51398</v>
      </c>
      <c r="E14" s="690">
        <v>40756</v>
      </c>
      <c r="F14" s="690">
        <v>39061</v>
      </c>
      <c r="G14" s="690">
        <v>38119</v>
      </c>
      <c r="H14" s="690">
        <v>26063</v>
      </c>
      <c r="I14" s="690">
        <v>27578</v>
      </c>
      <c r="J14" s="690">
        <v>21645</v>
      </c>
      <c r="K14" s="690">
        <v>35503</v>
      </c>
      <c r="L14" s="690">
        <v>34478</v>
      </c>
      <c r="M14" s="690">
        <v>28776</v>
      </c>
      <c r="N14" s="690">
        <v>144839</v>
      </c>
      <c r="O14" s="690">
        <v>139671</v>
      </c>
      <c r="P14" s="690">
        <v>80399</v>
      </c>
      <c r="Q14" s="690">
        <v>69972</v>
      </c>
      <c r="R14" s="690">
        <v>275852</v>
      </c>
      <c r="S14" s="690">
        <v>266151</v>
      </c>
    </row>
    <row r="15" spans="2:20">
      <c r="B15" s="1205"/>
      <c r="C15" s="697" t="s">
        <v>52</v>
      </c>
      <c r="D15" s="690">
        <v>40756</v>
      </c>
      <c r="E15" s="690">
        <v>29789</v>
      </c>
      <c r="F15" s="690">
        <v>38119</v>
      </c>
      <c r="G15" s="690">
        <v>39117</v>
      </c>
      <c r="H15" s="690">
        <v>27578</v>
      </c>
      <c r="I15" s="690">
        <v>24480</v>
      </c>
      <c r="J15" s="690">
        <v>35503</v>
      </c>
      <c r="K15" s="690">
        <v>41830</v>
      </c>
      <c r="L15" s="690">
        <v>28776</v>
      </c>
      <c r="M15" s="690">
        <v>23695</v>
      </c>
      <c r="N15" s="690">
        <v>139671</v>
      </c>
      <c r="O15" s="690">
        <v>133286</v>
      </c>
      <c r="P15" s="690">
        <v>69972</v>
      </c>
      <c r="Q15" s="690">
        <v>63974</v>
      </c>
      <c r="R15" s="690">
        <v>266151</v>
      </c>
      <c r="S15" s="690">
        <v>270690</v>
      </c>
    </row>
    <row r="16" spans="2:20">
      <c r="B16" s="1205"/>
      <c r="C16" s="697" t="s">
        <v>53</v>
      </c>
      <c r="D16" s="690">
        <v>29789</v>
      </c>
      <c r="E16" s="690">
        <v>32479</v>
      </c>
      <c r="F16" s="690">
        <v>39117</v>
      </c>
      <c r="G16" s="690">
        <v>35388</v>
      </c>
      <c r="H16" s="690">
        <v>24480</v>
      </c>
      <c r="I16" s="690">
        <v>27925</v>
      </c>
      <c r="J16" s="690">
        <v>41830</v>
      </c>
      <c r="K16" s="690">
        <v>32540</v>
      </c>
      <c r="L16" s="690">
        <v>23695</v>
      </c>
      <c r="M16" s="690">
        <v>19793</v>
      </c>
      <c r="N16" s="690">
        <v>133286</v>
      </c>
      <c r="O16" s="690">
        <v>130702</v>
      </c>
      <c r="P16" s="690">
        <v>63974</v>
      </c>
      <c r="Q16" s="690">
        <v>56712</v>
      </c>
      <c r="R16" s="690">
        <v>270690</v>
      </c>
      <c r="S16" s="690">
        <v>287784</v>
      </c>
    </row>
    <row r="17" spans="2:21">
      <c r="B17" s="1205"/>
      <c r="C17" s="697" t="s">
        <v>54</v>
      </c>
      <c r="D17" s="690">
        <v>32479</v>
      </c>
      <c r="E17" s="690">
        <v>27891</v>
      </c>
      <c r="F17" s="690">
        <v>35388</v>
      </c>
      <c r="G17" s="690">
        <v>23265</v>
      </c>
      <c r="H17" s="690">
        <v>27925</v>
      </c>
      <c r="I17" s="690">
        <v>17538</v>
      </c>
      <c r="J17" s="690">
        <v>32540</v>
      </c>
      <c r="K17" s="690">
        <v>24777</v>
      </c>
      <c r="L17" s="690">
        <v>19793</v>
      </c>
      <c r="M17" s="690">
        <v>15103</v>
      </c>
      <c r="N17" s="690">
        <v>130702</v>
      </c>
      <c r="O17" s="690">
        <v>130147</v>
      </c>
      <c r="P17" s="690">
        <v>56712</v>
      </c>
      <c r="Q17" s="690">
        <v>45887</v>
      </c>
      <c r="R17" s="690">
        <v>287784</v>
      </c>
      <c r="S17" s="690">
        <v>248391</v>
      </c>
    </row>
    <row r="18" spans="2:21">
      <c r="B18" s="1205"/>
      <c r="C18" s="697" t="s">
        <v>55</v>
      </c>
      <c r="D18" s="690">
        <v>27891</v>
      </c>
      <c r="E18" s="690">
        <v>18264</v>
      </c>
      <c r="F18" s="690">
        <v>23265</v>
      </c>
      <c r="G18" s="690">
        <v>20850</v>
      </c>
      <c r="H18" s="690">
        <v>17538</v>
      </c>
      <c r="I18" s="690">
        <v>20320</v>
      </c>
      <c r="J18" s="690">
        <v>24777</v>
      </c>
      <c r="K18" s="690">
        <v>29623</v>
      </c>
      <c r="L18" s="690">
        <v>15103</v>
      </c>
      <c r="M18" s="690">
        <v>9630</v>
      </c>
      <c r="N18" s="690">
        <v>130147</v>
      </c>
      <c r="O18" s="690">
        <v>123600</v>
      </c>
      <c r="P18" s="690">
        <v>45887</v>
      </c>
      <c r="Q18" s="690">
        <v>36043</v>
      </c>
      <c r="R18" s="690">
        <v>248391</v>
      </c>
      <c r="S18" s="690">
        <v>221161</v>
      </c>
    </row>
    <row r="19" spans="2:21">
      <c r="B19" s="1206"/>
      <c r="C19" s="698" t="s">
        <v>56</v>
      </c>
      <c r="D19" s="691">
        <v>18264</v>
      </c>
      <c r="E19" s="691">
        <v>40225</v>
      </c>
      <c r="F19" s="691">
        <v>20850</v>
      </c>
      <c r="G19" s="691">
        <v>20035</v>
      </c>
      <c r="H19" s="691">
        <v>20320</v>
      </c>
      <c r="I19" s="691">
        <v>25472</v>
      </c>
      <c r="J19" s="691">
        <v>29623</v>
      </c>
      <c r="K19" s="691">
        <v>37202</v>
      </c>
      <c r="L19" s="691">
        <v>9630</v>
      </c>
      <c r="M19" s="691">
        <v>7083</v>
      </c>
      <c r="N19" s="691">
        <v>123600</v>
      </c>
      <c r="O19" s="691">
        <v>114411</v>
      </c>
      <c r="P19" s="691">
        <v>36043</v>
      </c>
      <c r="Q19" s="691">
        <v>30613</v>
      </c>
      <c r="R19" s="691">
        <v>220924</v>
      </c>
      <c r="S19" s="691">
        <v>223104</v>
      </c>
    </row>
    <row r="20" spans="2:21">
      <c r="B20" s="1204">
        <v>2020</v>
      </c>
      <c r="C20" s="765" t="s">
        <v>47</v>
      </c>
      <c r="D20" s="688">
        <v>40225</v>
      </c>
      <c r="E20" s="688">
        <v>72812</v>
      </c>
      <c r="F20" s="688">
        <v>20035</v>
      </c>
      <c r="G20" s="688">
        <v>31050</v>
      </c>
      <c r="H20" s="688">
        <v>25472</v>
      </c>
      <c r="I20" s="688">
        <v>29294</v>
      </c>
      <c r="J20" s="688">
        <v>37202</v>
      </c>
      <c r="K20" s="688">
        <v>51979</v>
      </c>
      <c r="L20" s="688">
        <v>7083</v>
      </c>
      <c r="M20" s="688">
        <v>67868</v>
      </c>
      <c r="N20" s="688">
        <v>114411</v>
      </c>
      <c r="O20" s="688">
        <v>123182</v>
      </c>
      <c r="P20" s="688">
        <v>30613</v>
      </c>
      <c r="Q20" s="688">
        <v>29273</v>
      </c>
      <c r="R20" s="688">
        <v>223104</v>
      </c>
      <c r="S20" s="688">
        <v>331919</v>
      </c>
    </row>
    <row r="21" spans="2:21">
      <c r="B21" s="1205"/>
      <c r="C21" s="766" t="s">
        <v>48</v>
      </c>
      <c r="D21" s="690">
        <v>72812</v>
      </c>
      <c r="E21" s="690">
        <v>64643</v>
      </c>
      <c r="F21" s="690">
        <v>31050</v>
      </c>
      <c r="G21" s="690">
        <v>34734</v>
      </c>
      <c r="H21" s="690">
        <v>29294</v>
      </c>
      <c r="I21" s="690">
        <v>25839</v>
      </c>
      <c r="J21" s="690">
        <v>51979</v>
      </c>
      <c r="K21" s="690">
        <v>49854</v>
      </c>
      <c r="L21" s="690">
        <v>67868</v>
      </c>
      <c r="M21" s="690">
        <v>71032</v>
      </c>
      <c r="N21" s="690">
        <v>123182</v>
      </c>
      <c r="O21" s="690">
        <v>151398</v>
      </c>
      <c r="P21" s="690">
        <v>29273</v>
      </c>
      <c r="Q21" s="690">
        <v>63402</v>
      </c>
      <c r="R21" s="690">
        <v>331919</v>
      </c>
      <c r="S21" s="690">
        <v>328283</v>
      </c>
    </row>
    <row r="22" spans="2:21">
      <c r="B22" s="1205"/>
      <c r="C22" s="766" t="s">
        <v>49</v>
      </c>
      <c r="D22" s="690">
        <v>64643</v>
      </c>
      <c r="E22" s="690">
        <v>51286</v>
      </c>
      <c r="F22" s="690">
        <v>34734</v>
      </c>
      <c r="G22" s="690">
        <v>37212</v>
      </c>
      <c r="H22" s="690">
        <v>25839</v>
      </c>
      <c r="I22" s="690">
        <v>24911</v>
      </c>
      <c r="J22" s="690">
        <v>49854</v>
      </c>
      <c r="K22" s="690">
        <v>44928</v>
      </c>
      <c r="L22" s="690">
        <v>71032</v>
      </c>
      <c r="M22" s="690">
        <v>63904</v>
      </c>
      <c r="N22" s="690">
        <v>151398</v>
      </c>
      <c r="O22" s="690">
        <v>155749</v>
      </c>
      <c r="P22" s="690">
        <v>63402</v>
      </c>
      <c r="Q22" s="690">
        <v>90604</v>
      </c>
      <c r="R22" s="690">
        <v>328283</v>
      </c>
      <c r="S22" s="690">
        <v>311458</v>
      </c>
    </row>
    <row r="23" spans="2:21">
      <c r="B23" s="1205"/>
      <c r="C23" s="766" t="s">
        <v>57</v>
      </c>
      <c r="D23" s="690">
        <v>51286</v>
      </c>
      <c r="E23" s="690">
        <v>39897</v>
      </c>
      <c r="F23" s="690">
        <v>37212</v>
      </c>
      <c r="G23" s="690">
        <v>35237</v>
      </c>
      <c r="H23" s="690">
        <v>24911</v>
      </c>
      <c r="I23" s="690">
        <v>26474</v>
      </c>
      <c r="J23" s="690">
        <v>44928</v>
      </c>
      <c r="K23" s="690">
        <v>42908</v>
      </c>
      <c r="L23" s="690">
        <v>44104</v>
      </c>
      <c r="M23" s="690">
        <v>36745</v>
      </c>
      <c r="N23" s="690">
        <v>155758</v>
      </c>
      <c r="O23" s="690">
        <v>150467</v>
      </c>
      <c r="P23" s="690">
        <v>90604</v>
      </c>
      <c r="Q23" s="690">
        <v>106575</v>
      </c>
      <c r="R23" s="690">
        <v>311458</v>
      </c>
      <c r="S23" s="690">
        <v>322282</v>
      </c>
    </row>
    <row r="24" spans="2:21">
      <c r="B24" s="1205"/>
      <c r="C24" s="766" t="s">
        <v>58</v>
      </c>
      <c r="D24" s="690">
        <v>39897</v>
      </c>
      <c r="E24" s="690">
        <v>47632</v>
      </c>
      <c r="F24" s="690">
        <v>35237</v>
      </c>
      <c r="G24" s="690">
        <v>28118</v>
      </c>
      <c r="H24" s="690">
        <v>26474</v>
      </c>
      <c r="I24" s="690">
        <v>17152</v>
      </c>
      <c r="J24" s="690">
        <v>42908</v>
      </c>
      <c r="K24" s="690">
        <v>37877</v>
      </c>
      <c r="L24" s="690">
        <v>36745</v>
      </c>
      <c r="M24" s="690">
        <v>33296</v>
      </c>
      <c r="N24" s="690">
        <v>150434</v>
      </c>
      <c r="O24" s="690">
        <v>149626</v>
      </c>
      <c r="P24" s="690">
        <v>106575</v>
      </c>
      <c r="Q24" s="690">
        <v>101497</v>
      </c>
      <c r="R24" s="690">
        <v>322282</v>
      </c>
      <c r="S24" s="690">
        <v>302675</v>
      </c>
    </row>
    <row r="25" spans="2:21">
      <c r="B25" s="1205"/>
      <c r="C25" s="766" t="s">
        <v>50</v>
      </c>
      <c r="D25" s="690"/>
      <c r="E25" s="690">
        <v>51857</v>
      </c>
      <c r="F25" s="690">
        <v>28118</v>
      </c>
      <c r="G25" s="690">
        <v>25090</v>
      </c>
      <c r="H25" s="690">
        <v>17152</v>
      </c>
      <c r="I25" s="690">
        <v>13887</v>
      </c>
      <c r="J25" s="690">
        <v>37877</v>
      </c>
      <c r="K25" s="690">
        <v>35226</v>
      </c>
      <c r="L25" s="690">
        <v>33296</v>
      </c>
      <c r="M25" s="690">
        <v>30780</v>
      </c>
      <c r="N25" s="690">
        <v>149779</v>
      </c>
      <c r="O25" s="690">
        <v>144934</v>
      </c>
      <c r="P25" s="690">
        <v>101497</v>
      </c>
      <c r="Q25" s="690">
        <v>92434</v>
      </c>
      <c r="R25" s="690">
        <v>302675</v>
      </c>
      <c r="S25" s="690">
        <v>259821</v>
      </c>
    </row>
    <row r="26" spans="2:21">
      <c r="B26" s="1205"/>
      <c r="C26" s="766" t="s">
        <v>51</v>
      </c>
      <c r="D26" s="690"/>
      <c r="E26" s="690">
        <v>44355</v>
      </c>
      <c r="F26" s="690">
        <v>25090</v>
      </c>
      <c r="G26" s="690">
        <v>31233</v>
      </c>
      <c r="H26" s="690">
        <v>13887</v>
      </c>
      <c r="I26" s="690">
        <v>23556</v>
      </c>
      <c r="J26" s="690">
        <v>35226</v>
      </c>
      <c r="K26" s="690">
        <v>30460</v>
      </c>
      <c r="L26" s="690">
        <v>30780</v>
      </c>
      <c r="M26" s="690">
        <v>27402</v>
      </c>
      <c r="N26" s="690">
        <v>144934</v>
      </c>
      <c r="O26" s="690">
        <v>139874</v>
      </c>
      <c r="P26" s="690">
        <v>92434</v>
      </c>
      <c r="Q26" s="690">
        <v>87018</v>
      </c>
      <c r="R26" s="690">
        <v>259821</v>
      </c>
      <c r="S26" s="690">
        <v>251864</v>
      </c>
    </row>
    <row r="27" spans="2:21">
      <c r="B27" s="1205"/>
      <c r="C27" s="766" t="s">
        <v>52</v>
      </c>
      <c r="D27" s="690"/>
      <c r="E27" s="690">
        <v>51798</v>
      </c>
      <c r="F27" s="690">
        <v>31233</v>
      </c>
      <c r="G27" s="690">
        <v>29640</v>
      </c>
      <c r="H27" s="690">
        <v>23556</v>
      </c>
      <c r="I27" s="690">
        <v>24938</v>
      </c>
      <c r="J27" s="690">
        <v>30460</v>
      </c>
      <c r="K27" s="690">
        <v>24029</v>
      </c>
      <c r="L27" s="690">
        <v>27402</v>
      </c>
      <c r="M27" s="690">
        <v>23338</v>
      </c>
      <c r="N27" s="690">
        <v>139874</v>
      </c>
      <c r="O27" s="690">
        <v>138572</v>
      </c>
      <c r="P27" s="690">
        <v>87018</v>
      </c>
      <c r="Q27" s="690">
        <v>76577</v>
      </c>
      <c r="R27" s="690">
        <v>251864</v>
      </c>
      <c r="S27" s="690">
        <v>253112</v>
      </c>
    </row>
    <row r="28" spans="2:21">
      <c r="B28" s="1205"/>
      <c r="C28" s="766" t="s">
        <v>53</v>
      </c>
      <c r="D28" s="690"/>
      <c r="E28" s="690">
        <v>43507</v>
      </c>
      <c r="F28" s="690">
        <v>29640</v>
      </c>
      <c r="G28" s="690">
        <v>32453</v>
      </c>
      <c r="H28" s="690">
        <v>24938</v>
      </c>
      <c r="I28" s="690">
        <v>17377</v>
      </c>
      <c r="J28" s="690">
        <v>24029</v>
      </c>
      <c r="K28" s="690">
        <v>25174</v>
      </c>
      <c r="L28" s="690">
        <v>23338</v>
      </c>
      <c r="M28" s="690">
        <v>17839</v>
      </c>
      <c r="N28" s="690">
        <v>138572</v>
      </c>
      <c r="O28" s="690">
        <v>134359</v>
      </c>
      <c r="P28" s="690">
        <v>76577</v>
      </c>
      <c r="Q28" s="690">
        <v>75769</v>
      </c>
      <c r="R28" s="690">
        <v>253112</v>
      </c>
      <c r="S28" s="690">
        <v>247777</v>
      </c>
    </row>
    <row r="29" spans="2:21" ht="14.25">
      <c r="B29" s="1205"/>
      <c r="C29" s="766" t="s">
        <v>54</v>
      </c>
      <c r="D29" s="690"/>
      <c r="E29" s="690">
        <v>42204</v>
      </c>
      <c r="F29" s="690">
        <v>32453</v>
      </c>
      <c r="G29" s="690">
        <v>33301</v>
      </c>
      <c r="H29" s="690">
        <v>28829</v>
      </c>
      <c r="I29" s="690">
        <v>31130</v>
      </c>
      <c r="J29" s="690">
        <v>25174</v>
      </c>
      <c r="K29" s="690">
        <v>29043</v>
      </c>
      <c r="L29" s="690">
        <v>17839</v>
      </c>
      <c r="M29" s="690">
        <v>17438</v>
      </c>
      <c r="N29" s="690">
        <v>134359</v>
      </c>
      <c r="O29" s="690">
        <v>132241</v>
      </c>
      <c r="P29" s="690">
        <v>75769</v>
      </c>
      <c r="Q29" s="690">
        <v>83142</v>
      </c>
      <c r="R29" s="690">
        <v>247777</v>
      </c>
      <c r="S29" s="690">
        <v>265625</v>
      </c>
      <c r="T29" s="939"/>
      <c r="U29" s="697"/>
    </row>
    <row r="30" spans="2:21" ht="14.25">
      <c r="B30" s="1205"/>
      <c r="C30" s="766" t="s">
        <v>55</v>
      </c>
      <c r="D30" s="690"/>
      <c r="E30" s="690">
        <v>34332</v>
      </c>
      <c r="F30" s="690">
        <v>33301</v>
      </c>
      <c r="G30" s="690">
        <v>26715</v>
      </c>
      <c r="H30" s="690">
        <v>31130</v>
      </c>
      <c r="I30" s="690">
        <v>21366</v>
      </c>
      <c r="J30" s="690">
        <v>29043</v>
      </c>
      <c r="K30" s="690">
        <v>32530</v>
      </c>
      <c r="L30" s="690">
        <v>17438</v>
      </c>
      <c r="M30" s="690">
        <v>16335</v>
      </c>
      <c r="N30" s="690">
        <v>132241</v>
      </c>
      <c r="O30" s="690">
        <v>124280</v>
      </c>
      <c r="P30" s="690">
        <v>83142</v>
      </c>
      <c r="Q30" s="690">
        <v>84665</v>
      </c>
      <c r="R30" s="690">
        <v>265625</v>
      </c>
      <c r="S30" s="690">
        <v>243609</v>
      </c>
      <c r="T30" s="968"/>
      <c r="U30" s="697"/>
    </row>
    <row r="31" spans="2:21">
      <c r="B31" s="1206"/>
      <c r="C31" s="767" t="s">
        <v>56</v>
      </c>
      <c r="D31" s="691"/>
      <c r="E31" s="691">
        <v>35738</v>
      </c>
      <c r="F31" s="691">
        <v>26715</v>
      </c>
      <c r="G31" s="691">
        <v>32167</v>
      </c>
      <c r="H31" s="691">
        <v>21366</v>
      </c>
      <c r="I31" s="691">
        <v>41737</v>
      </c>
      <c r="J31" s="691">
        <v>32530</v>
      </c>
      <c r="K31" s="691">
        <v>16102</v>
      </c>
      <c r="L31" s="691">
        <v>16335</v>
      </c>
      <c r="M31" s="691">
        <v>9802</v>
      </c>
      <c r="N31" s="691">
        <v>124280</v>
      </c>
      <c r="O31" s="691">
        <v>119206</v>
      </c>
      <c r="P31" s="691">
        <v>84665</v>
      </c>
      <c r="Q31" s="691">
        <v>84160</v>
      </c>
      <c r="R31" s="691">
        <v>243609</v>
      </c>
      <c r="S31" s="691">
        <v>272457</v>
      </c>
    </row>
    <row r="32" spans="2:21">
      <c r="B32" s="685" t="s">
        <v>503</v>
      </c>
    </row>
  </sheetData>
  <mergeCells count="16">
    <mergeCell ref="B8:B19"/>
    <mergeCell ref="C5:C7"/>
    <mergeCell ref="D5:S5"/>
    <mergeCell ref="B20:B31"/>
    <mergeCell ref="B1:S1"/>
    <mergeCell ref="B3:S3"/>
    <mergeCell ref="B4:S4"/>
    <mergeCell ref="J6:K6"/>
    <mergeCell ref="H6:I6"/>
    <mergeCell ref="F6:G6"/>
    <mergeCell ref="D6:E6"/>
    <mergeCell ref="R6:S6"/>
    <mergeCell ref="P6:Q6"/>
    <mergeCell ref="N6:O6"/>
    <mergeCell ref="L6:M6"/>
    <mergeCell ref="B5:B7"/>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CF1A-0D49-4052-8A39-A2E64A1FEBC4}">
  <sheetPr>
    <tabColor theme="6" tint="0.79998168889431442"/>
    <pageSetUpPr fitToPage="1"/>
  </sheetPr>
  <dimension ref="B1:L33"/>
  <sheetViews>
    <sheetView workbookViewId="0">
      <selection activeCell="D19" sqref="D19:K30"/>
    </sheetView>
  </sheetViews>
  <sheetFormatPr baseColWidth="10" defaultColWidth="10.90625" defaultRowHeight="14.25"/>
  <cols>
    <col min="1" max="1" width="1.54296875" style="586" customWidth="1"/>
    <col min="2" max="2" width="5.26953125" style="586" customWidth="1"/>
    <col min="3" max="3" width="7.26953125" style="586" customWidth="1"/>
    <col min="4" max="11" width="9.26953125" style="586" customWidth="1"/>
    <col min="12" max="12" width="2.08984375" style="586" customWidth="1"/>
    <col min="13" max="16384" width="10.90625" style="586"/>
  </cols>
  <sheetData>
    <row r="1" spans="2:12" ht="15">
      <c r="B1" s="1085" t="s">
        <v>508</v>
      </c>
      <c r="C1" s="1085"/>
      <c r="D1" s="1085"/>
      <c r="E1" s="1085"/>
      <c r="F1" s="1085"/>
      <c r="G1" s="1085"/>
      <c r="H1" s="1085"/>
      <c r="I1" s="1085"/>
      <c r="J1" s="1085"/>
      <c r="K1" s="1085"/>
      <c r="L1" s="699"/>
    </row>
    <row r="2" spans="2:12" ht="15">
      <c r="B2" s="924"/>
      <c r="C2" s="924"/>
      <c r="D2" s="924"/>
      <c r="E2" s="924"/>
      <c r="F2" s="924"/>
      <c r="G2" s="924"/>
      <c r="H2" s="924"/>
      <c r="I2" s="924"/>
      <c r="J2" s="924"/>
      <c r="K2" s="924"/>
      <c r="L2" s="699"/>
    </row>
    <row r="3" spans="2:12" ht="15">
      <c r="B3" s="1085" t="s">
        <v>563</v>
      </c>
      <c r="C3" s="1085"/>
      <c r="D3" s="1085"/>
      <c r="E3" s="1085"/>
      <c r="F3" s="1085"/>
      <c r="G3" s="1085"/>
      <c r="H3" s="1085"/>
      <c r="I3" s="1085"/>
      <c r="J3" s="1085"/>
      <c r="K3" s="1085"/>
      <c r="L3" s="699"/>
    </row>
    <row r="4" spans="2:12" ht="15">
      <c r="B4" s="1085" t="s">
        <v>167</v>
      </c>
      <c r="C4" s="1085"/>
      <c r="D4" s="1085"/>
      <c r="E4" s="1085"/>
      <c r="F4" s="1085"/>
      <c r="G4" s="1085"/>
      <c r="H4" s="1085"/>
      <c r="I4" s="1085"/>
      <c r="J4" s="1085"/>
      <c r="K4" s="1085"/>
      <c r="L4" s="699"/>
    </row>
    <row r="5" spans="2:12">
      <c r="B5" s="1216" t="s">
        <v>161</v>
      </c>
      <c r="C5" s="1216" t="s">
        <v>96</v>
      </c>
      <c r="D5" s="1208" t="s">
        <v>497</v>
      </c>
      <c r="E5" s="1209"/>
      <c r="F5" s="1209"/>
      <c r="G5" s="1209"/>
      <c r="H5" s="1209"/>
      <c r="I5" s="1209"/>
      <c r="J5" s="1209"/>
      <c r="K5" s="1212"/>
    </row>
    <row r="6" spans="2:12" ht="54" customHeight="1">
      <c r="B6" s="1216"/>
      <c r="C6" s="1216"/>
      <c r="D6" s="725" t="s">
        <v>519</v>
      </c>
      <c r="E6" s="705" t="s">
        <v>173</v>
      </c>
      <c r="F6" s="705" t="s">
        <v>206</v>
      </c>
      <c r="G6" s="705" t="s">
        <v>511</v>
      </c>
      <c r="H6" s="705" t="s">
        <v>505</v>
      </c>
      <c r="I6" s="762" t="s">
        <v>462</v>
      </c>
      <c r="J6" s="725" t="s">
        <v>506</v>
      </c>
      <c r="K6" s="763" t="s">
        <v>205</v>
      </c>
      <c r="L6" s="700"/>
    </row>
    <row r="7" spans="2:12">
      <c r="B7" s="1204">
        <v>2019</v>
      </c>
      <c r="C7" s="687" t="s">
        <v>47</v>
      </c>
      <c r="D7" s="688">
        <v>23775</v>
      </c>
      <c r="E7" s="688">
        <v>21184</v>
      </c>
      <c r="F7" s="688">
        <v>10102</v>
      </c>
      <c r="G7" s="688">
        <v>14801</v>
      </c>
      <c r="H7" s="688">
        <v>16144</v>
      </c>
      <c r="I7" s="688">
        <v>42249</v>
      </c>
      <c r="J7" s="688">
        <v>2006</v>
      </c>
      <c r="K7" s="688">
        <v>71607</v>
      </c>
    </row>
    <row r="8" spans="2:12">
      <c r="B8" s="1205"/>
      <c r="C8" s="689" t="s">
        <v>48</v>
      </c>
      <c r="D8" s="690">
        <v>10074</v>
      </c>
      <c r="E8" s="690">
        <v>13577</v>
      </c>
      <c r="F8" s="690">
        <v>4414</v>
      </c>
      <c r="G8" s="690">
        <v>17598</v>
      </c>
      <c r="H8" s="690">
        <v>55399</v>
      </c>
      <c r="I8" s="690">
        <v>23529</v>
      </c>
      <c r="J8" s="690">
        <v>63320</v>
      </c>
      <c r="K8" s="690">
        <v>58759</v>
      </c>
    </row>
    <row r="9" spans="2:12">
      <c r="B9" s="1205"/>
      <c r="C9" s="689" t="s">
        <v>49</v>
      </c>
      <c r="D9" s="690">
        <v>3725</v>
      </c>
      <c r="E9" s="690">
        <v>3617</v>
      </c>
      <c r="F9" s="690">
        <v>1357</v>
      </c>
      <c r="G9" s="690">
        <v>11095</v>
      </c>
      <c r="H9" s="690">
        <v>27775</v>
      </c>
      <c r="I9" s="690">
        <v>5222</v>
      </c>
      <c r="J9" s="690">
        <v>34906</v>
      </c>
      <c r="K9" s="690">
        <v>28326</v>
      </c>
    </row>
    <row r="10" spans="2:12">
      <c r="B10" s="1205"/>
      <c r="C10" s="689" t="s">
        <v>57</v>
      </c>
      <c r="D10" s="690">
        <v>2199</v>
      </c>
      <c r="E10" s="690">
        <v>175</v>
      </c>
      <c r="F10" s="690">
        <v>626</v>
      </c>
      <c r="G10" s="690">
        <v>3885</v>
      </c>
      <c r="H10" s="690">
        <v>8382</v>
      </c>
      <c r="I10" s="690">
        <v>1372</v>
      </c>
      <c r="J10" s="690">
        <v>15072</v>
      </c>
      <c r="K10" s="690">
        <v>19163</v>
      </c>
    </row>
    <row r="11" spans="2:12">
      <c r="B11" s="1205"/>
      <c r="C11" s="689" t="s">
        <v>58</v>
      </c>
      <c r="D11" s="690">
        <v>1788</v>
      </c>
      <c r="E11" s="690">
        <v>314</v>
      </c>
      <c r="F11" s="690">
        <v>962</v>
      </c>
      <c r="G11" s="690">
        <v>2857</v>
      </c>
      <c r="H11" s="690">
        <v>7282</v>
      </c>
      <c r="I11" s="690">
        <v>2657</v>
      </c>
      <c r="J11" s="690">
        <v>11482</v>
      </c>
      <c r="K11" s="690">
        <v>18924</v>
      </c>
    </row>
    <row r="12" spans="2:12">
      <c r="B12" s="1205"/>
      <c r="C12" s="689" t="s">
        <v>50</v>
      </c>
      <c r="D12" s="690">
        <v>782</v>
      </c>
      <c r="E12" s="690">
        <v>1797</v>
      </c>
      <c r="F12" s="690">
        <v>3563</v>
      </c>
      <c r="G12" s="690">
        <v>5655</v>
      </c>
      <c r="H12" s="690">
        <v>8979</v>
      </c>
      <c r="I12" s="690">
        <v>4845</v>
      </c>
      <c r="J12" s="690">
        <v>3417</v>
      </c>
      <c r="K12" s="690">
        <v>17870</v>
      </c>
    </row>
    <row r="13" spans="2:12">
      <c r="B13" s="1205"/>
      <c r="C13" s="689" t="s">
        <v>51</v>
      </c>
      <c r="D13" s="690">
        <v>3239</v>
      </c>
      <c r="E13" s="690">
        <v>191</v>
      </c>
      <c r="F13" s="690">
        <v>3897</v>
      </c>
      <c r="G13" s="690">
        <v>7899</v>
      </c>
      <c r="H13" s="690">
        <v>9109</v>
      </c>
      <c r="I13" s="690">
        <v>5389</v>
      </c>
      <c r="J13" s="690">
        <v>2711</v>
      </c>
      <c r="K13" s="690">
        <v>25589</v>
      </c>
    </row>
    <row r="14" spans="2:12">
      <c r="B14" s="1205"/>
      <c r="C14" s="689" t="s">
        <v>52</v>
      </c>
      <c r="D14" s="690">
        <v>1989</v>
      </c>
      <c r="E14" s="690">
        <v>265</v>
      </c>
      <c r="F14" s="690">
        <v>2521</v>
      </c>
      <c r="G14" s="690">
        <v>7884</v>
      </c>
      <c r="H14" s="690">
        <v>5821</v>
      </c>
      <c r="I14" s="690">
        <v>5628</v>
      </c>
      <c r="J14" s="690">
        <v>6127</v>
      </c>
      <c r="K14" s="690">
        <v>32166</v>
      </c>
    </row>
    <row r="15" spans="2:12">
      <c r="B15" s="1205"/>
      <c r="C15" s="689" t="s">
        <v>53</v>
      </c>
      <c r="D15" s="690">
        <v>3697</v>
      </c>
      <c r="E15" s="690">
        <v>189</v>
      </c>
      <c r="F15" s="690">
        <v>2058</v>
      </c>
      <c r="G15" s="690">
        <v>1964</v>
      </c>
      <c r="H15" s="690">
        <v>5831</v>
      </c>
      <c r="I15" s="690">
        <v>4393</v>
      </c>
      <c r="J15" s="690">
        <v>2849</v>
      </c>
      <c r="K15" s="690">
        <v>13058</v>
      </c>
    </row>
    <row r="16" spans="2:12">
      <c r="B16" s="1205"/>
      <c r="C16" s="689" t="s">
        <v>54</v>
      </c>
      <c r="D16" s="690">
        <v>6721</v>
      </c>
      <c r="E16" s="690">
        <v>1959</v>
      </c>
      <c r="F16" s="690">
        <v>3947</v>
      </c>
      <c r="G16" s="690">
        <v>7593</v>
      </c>
      <c r="H16" s="690">
        <v>10422</v>
      </c>
      <c r="I16" s="690">
        <v>7905</v>
      </c>
      <c r="J16" s="690">
        <v>4232</v>
      </c>
      <c r="K16" s="690">
        <v>21602</v>
      </c>
    </row>
    <row r="17" spans="2:12">
      <c r="B17" s="1205"/>
      <c r="C17" s="689" t="s">
        <v>55</v>
      </c>
      <c r="D17" s="690">
        <v>3732</v>
      </c>
      <c r="E17" s="690">
        <v>3963</v>
      </c>
      <c r="F17" s="690">
        <v>3060</v>
      </c>
      <c r="G17" s="690">
        <v>3915</v>
      </c>
      <c r="H17" s="690">
        <v>6673</v>
      </c>
      <c r="I17" s="690">
        <v>6609</v>
      </c>
      <c r="J17" s="690">
        <v>3809</v>
      </c>
      <c r="K17" s="690">
        <v>25720</v>
      </c>
    </row>
    <row r="18" spans="2:12">
      <c r="B18" s="1206"/>
      <c r="C18" s="689" t="s">
        <v>56</v>
      </c>
      <c r="D18" s="691">
        <v>13021</v>
      </c>
      <c r="E18" s="691">
        <v>4674</v>
      </c>
      <c r="F18" s="691">
        <v>14207</v>
      </c>
      <c r="G18" s="691">
        <v>5401</v>
      </c>
      <c r="H18" s="691">
        <v>4262</v>
      </c>
      <c r="I18" s="691">
        <v>6605</v>
      </c>
      <c r="J18" s="691">
        <v>3221</v>
      </c>
      <c r="K18" s="691">
        <v>29764</v>
      </c>
    </row>
    <row r="19" spans="2:12">
      <c r="B19" s="1204">
        <v>2020</v>
      </c>
      <c r="C19" s="765" t="s">
        <v>47</v>
      </c>
      <c r="D19" s="688">
        <v>31969</v>
      </c>
      <c r="E19" s="688">
        <v>9523</v>
      </c>
      <c r="F19" s="688">
        <v>11858</v>
      </c>
      <c r="G19" s="688">
        <v>26644</v>
      </c>
      <c r="H19" s="688">
        <v>20885</v>
      </c>
      <c r="I19" s="688">
        <v>69989</v>
      </c>
      <c r="J19" s="688">
        <v>9809</v>
      </c>
      <c r="K19" s="688">
        <v>84322</v>
      </c>
      <c r="L19" s="764"/>
    </row>
    <row r="20" spans="2:12">
      <c r="B20" s="1205"/>
      <c r="C20" s="766" t="s">
        <v>48</v>
      </c>
      <c r="D20" s="690">
        <v>4489</v>
      </c>
      <c r="E20" s="690">
        <v>10329</v>
      </c>
      <c r="F20" s="690">
        <v>2828</v>
      </c>
      <c r="G20" s="690">
        <v>9266</v>
      </c>
      <c r="H20" s="690">
        <v>42590</v>
      </c>
      <c r="I20" s="690">
        <v>10720</v>
      </c>
      <c r="J20" s="690">
        <v>38445</v>
      </c>
      <c r="K20" s="690">
        <v>43787</v>
      </c>
      <c r="L20" s="764"/>
    </row>
    <row r="21" spans="2:12">
      <c r="B21" s="1205"/>
      <c r="C21" s="766" t="s">
        <v>49</v>
      </c>
      <c r="D21" s="690">
        <v>1582</v>
      </c>
      <c r="E21" s="690">
        <v>3358</v>
      </c>
      <c r="F21" s="690">
        <v>2601</v>
      </c>
      <c r="G21" s="690">
        <v>5934</v>
      </c>
      <c r="H21" s="690">
        <v>18230</v>
      </c>
      <c r="I21" s="690">
        <v>6607</v>
      </c>
      <c r="J21" s="690">
        <v>43038</v>
      </c>
      <c r="K21" s="690">
        <v>25883</v>
      </c>
      <c r="L21" s="764"/>
    </row>
    <row r="22" spans="2:12">
      <c r="B22" s="1205"/>
      <c r="C22" s="766" t="s">
        <v>57</v>
      </c>
      <c r="D22" s="690">
        <v>2355</v>
      </c>
      <c r="E22" s="690">
        <v>3103</v>
      </c>
      <c r="F22" s="690">
        <v>2746</v>
      </c>
      <c r="G22" s="690">
        <v>4070</v>
      </c>
      <c r="H22" s="690">
        <v>7142</v>
      </c>
      <c r="I22" s="690">
        <v>5226</v>
      </c>
      <c r="J22" s="690">
        <v>31643</v>
      </c>
      <c r="K22" s="690">
        <v>17186</v>
      </c>
      <c r="L22" s="764"/>
    </row>
    <row r="23" spans="2:12">
      <c r="B23" s="1205"/>
      <c r="C23" s="766" t="s">
        <v>58</v>
      </c>
      <c r="D23" s="690">
        <v>5195</v>
      </c>
      <c r="E23" s="690">
        <v>1348</v>
      </c>
      <c r="F23" s="690">
        <v>3683</v>
      </c>
      <c r="G23" s="690">
        <v>3222</v>
      </c>
      <c r="H23" s="690">
        <v>7718</v>
      </c>
      <c r="I23" s="690">
        <v>5399</v>
      </c>
      <c r="J23" s="690">
        <v>7540</v>
      </c>
      <c r="K23" s="690">
        <v>19876</v>
      </c>
      <c r="L23" s="764"/>
    </row>
    <row r="24" spans="2:12">
      <c r="B24" s="1205"/>
      <c r="C24" s="766" t="s">
        <v>50</v>
      </c>
      <c r="D24" s="690">
        <v>2850</v>
      </c>
      <c r="E24" s="690">
        <v>1874</v>
      </c>
      <c r="F24" s="690">
        <v>1092</v>
      </c>
      <c r="G24" s="690">
        <v>5486</v>
      </c>
      <c r="H24" s="690">
        <v>4973</v>
      </c>
      <c r="I24" s="690">
        <v>6273</v>
      </c>
      <c r="J24" s="690">
        <v>3084</v>
      </c>
      <c r="K24" s="690">
        <v>13264</v>
      </c>
      <c r="L24" s="764"/>
    </row>
    <row r="25" spans="2:12">
      <c r="B25" s="1205"/>
      <c r="C25" s="766" t="s">
        <v>51</v>
      </c>
      <c r="D25" s="690">
        <v>5043</v>
      </c>
      <c r="E25" s="690">
        <v>2863</v>
      </c>
      <c r="F25" s="690">
        <v>713</v>
      </c>
      <c r="G25" s="690">
        <v>3545</v>
      </c>
      <c r="H25" s="690">
        <v>4646</v>
      </c>
      <c r="I25" s="690">
        <v>5924</v>
      </c>
      <c r="J25" s="690">
        <v>2240</v>
      </c>
      <c r="K25" s="690">
        <v>30069</v>
      </c>
      <c r="L25" s="764"/>
    </row>
    <row r="26" spans="2:12">
      <c r="B26" s="1205"/>
      <c r="C26" s="766" t="s">
        <v>52</v>
      </c>
      <c r="D26" s="690">
        <v>3028</v>
      </c>
      <c r="E26" s="690">
        <v>1766</v>
      </c>
      <c r="F26" s="690">
        <v>1141</v>
      </c>
      <c r="G26" s="690">
        <v>3287</v>
      </c>
      <c r="H26" s="690">
        <v>8806</v>
      </c>
      <c r="I26" s="690">
        <v>5906</v>
      </c>
      <c r="J26" s="690">
        <v>1175</v>
      </c>
      <c r="K26" s="690">
        <v>33679</v>
      </c>
      <c r="L26" s="764"/>
    </row>
    <row r="27" spans="2:12">
      <c r="B27" s="1205"/>
      <c r="C27" s="766" t="s">
        <v>53</v>
      </c>
      <c r="D27" s="690">
        <v>3671</v>
      </c>
      <c r="E27" s="690">
        <v>2109</v>
      </c>
      <c r="F27" s="690">
        <v>2178</v>
      </c>
      <c r="G27" s="690">
        <v>2380</v>
      </c>
      <c r="H27" s="690">
        <v>4583</v>
      </c>
      <c r="I27" s="690">
        <v>6005</v>
      </c>
      <c r="J27" s="690">
        <v>444</v>
      </c>
      <c r="K27" s="690">
        <v>22526</v>
      </c>
      <c r="L27" s="764"/>
    </row>
    <row r="28" spans="2:12">
      <c r="B28" s="1205"/>
      <c r="C28" s="766" t="s">
        <v>54</v>
      </c>
      <c r="D28" s="690">
        <v>8672</v>
      </c>
      <c r="E28" s="690">
        <v>1858</v>
      </c>
      <c r="F28" s="690">
        <v>3650</v>
      </c>
      <c r="G28" s="690">
        <v>5323</v>
      </c>
      <c r="H28" s="690">
        <v>6599</v>
      </c>
      <c r="I28" s="690">
        <v>8422</v>
      </c>
      <c r="J28" s="690">
        <v>12155</v>
      </c>
      <c r="K28" s="690">
        <v>20796</v>
      </c>
      <c r="L28" s="764"/>
    </row>
    <row r="29" spans="2:12">
      <c r="B29" s="1205"/>
      <c r="C29" s="766" t="s">
        <v>55</v>
      </c>
      <c r="D29" s="690">
        <v>3554</v>
      </c>
      <c r="E29" s="690">
        <v>483</v>
      </c>
      <c r="F29" s="690">
        <v>929</v>
      </c>
      <c r="G29" s="690">
        <v>3157</v>
      </c>
      <c r="H29" s="690">
        <v>3627</v>
      </c>
      <c r="I29" s="690">
        <v>7057</v>
      </c>
      <c r="J29" s="690">
        <v>1844</v>
      </c>
      <c r="K29" s="690">
        <v>15410</v>
      </c>
      <c r="L29" s="764"/>
    </row>
    <row r="30" spans="2:12">
      <c r="B30" s="1206"/>
      <c r="C30" s="767" t="s">
        <v>56</v>
      </c>
      <c r="D30" s="691">
        <v>11333</v>
      </c>
      <c r="E30" s="691">
        <v>3776</v>
      </c>
      <c r="F30" s="691">
        <v>13765</v>
      </c>
      <c r="G30" s="691">
        <v>1857</v>
      </c>
      <c r="H30" s="691">
        <v>2311</v>
      </c>
      <c r="I30" s="691">
        <v>2062</v>
      </c>
      <c r="J30" s="691">
        <v>2524</v>
      </c>
      <c r="K30" s="691">
        <v>42363</v>
      </c>
      <c r="L30" s="764"/>
    </row>
    <row r="31" spans="2:12">
      <c r="B31" s="685" t="s">
        <v>503</v>
      </c>
      <c r="C31" s="697"/>
    </row>
    <row r="32" spans="2:12">
      <c r="C32" s="697"/>
    </row>
    <row r="33" spans="3:3">
      <c r="C33" s="701"/>
    </row>
  </sheetData>
  <mergeCells count="8">
    <mergeCell ref="B1:K1"/>
    <mergeCell ref="B19:B30"/>
    <mergeCell ref="D5:K5"/>
    <mergeCell ref="B3:K3"/>
    <mergeCell ref="B4:K4"/>
    <mergeCell ref="B7:B18"/>
    <mergeCell ref="B5:B6"/>
    <mergeCell ref="C5:C6"/>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C843-0650-4DD0-8F3B-A1512F693BCF}">
  <sheetPr>
    <tabColor theme="6" tint="0.79998168889431442"/>
    <pageSetUpPr fitToPage="1"/>
  </sheetPr>
  <dimension ref="A1:J31"/>
  <sheetViews>
    <sheetView topLeftCell="A4" workbookViewId="0">
      <selection activeCell="C19" sqref="C19:J30"/>
    </sheetView>
  </sheetViews>
  <sheetFormatPr baseColWidth="10" defaultRowHeight="14.25" customHeight="1"/>
  <cols>
    <col min="1" max="1" width="6.453125" customWidth="1"/>
    <col min="2" max="10" width="8.54296875" customWidth="1"/>
  </cols>
  <sheetData>
    <row r="1" spans="1:10" ht="14.25" customHeight="1">
      <c r="A1" s="1085" t="s">
        <v>576</v>
      </c>
      <c r="B1" s="1085"/>
      <c r="C1" s="1085"/>
      <c r="D1" s="1085"/>
      <c r="E1" s="1085"/>
      <c r="F1" s="1085"/>
      <c r="G1" s="1085"/>
      <c r="H1" s="1085"/>
      <c r="I1" s="1085"/>
      <c r="J1" s="1085"/>
    </row>
    <row r="2" spans="1:10" ht="14.25" customHeight="1">
      <c r="A2" s="924"/>
      <c r="B2" s="924"/>
      <c r="C2" s="924"/>
      <c r="D2" s="924"/>
      <c r="E2" s="924"/>
      <c r="F2" s="924"/>
      <c r="G2" s="924"/>
      <c r="H2" s="924"/>
      <c r="I2" s="924"/>
      <c r="J2" s="924"/>
    </row>
    <row r="3" spans="1:10" ht="14.25" customHeight="1">
      <c r="A3" s="1085" t="s">
        <v>575</v>
      </c>
      <c r="B3" s="1085"/>
      <c r="C3" s="1085"/>
      <c r="D3" s="1085"/>
      <c r="E3" s="1085"/>
      <c r="F3" s="1085"/>
      <c r="G3" s="1085"/>
      <c r="H3" s="1085"/>
      <c r="I3" s="1085"/>
      <c r="J3" s="1085"/>
    </row>
    <row r="4" spans="1:10" ht="14.25" customHeight="1">
      <c r="A4" s="1085" t="s">
        <v>167</v>
      </c>
      <c r="B4" s="1085"/>
      <c r="C4" s="1085"/>
      <c r="D4" s="1085"/>
      <c r="E4" s="1085"/>
      <c r="F4" s="1085"/>
      <c r="G4" s="1085"/>
      <c r="H4" s="1085"/>
      <c r="I4" s="1085"/>
      <c r="J4" s="1085"/>
    </row>
    <row r="5" spans="1:10" ht="14.25" customHeight="1">
      <c r="A5" s="1216" t="s">
        <v>161</v>
      </c>
      <c r="B5" s="1216" t="s">
        <v>96</v>
      </c>
      <c r="C5" s="1208" t="s">
        <v>497</v>
      </c>
      <c r="D5" s="1209"/>
      <c r="E5" s="1209"/>
      <c r="F5" s="1209"/>
      <c r="G5" s="1209"/>
      <c r="H5" s="1209"/>
      <c r="I5" s="1209"/>
      <c r="J5" s="1212"/>
    </row>
    <row r="6" spans="1:10" ht="56.25" customHeight="1">
      <c r="A6" s="1216"/>
      <c r="B6" s="1216"/>
      <c r="C6" s="815" t="s">
        <v>519</v>
      </c>
      <c r="D6" s="814" t="s">
        <v>173</v>
      </c>
      <c r="E6" s="814" t="s">
        <v>206</v>
      </c>
      <c r="F6" s="814" t="s">
        <v>511</v>
      </c>
      <c r="G6" s="814" t="s">
        <v>505</v>
      </c>
      <c r="H6" s="814" t="s">
        <v>462</v>
      </c>
      <c r="I6" s="815" t="s">
        <v>506</v>
      </c>
      <c r="J6" s="763" t="s">
        <v>205</v>
      </c>
    </row>
    <row r="7" spans="1:10" ht="14.25" customHeight="1">
      <c r="A7" s="1204">
        <v>2019</v>
      </c>
      <c r="B7" s="687" t="s">
        <v>47</v>
      </c>
      <c r="C7" s="688">
        <v>21041</v>
      </c>
      <c r="D7" s="688">
        <v>10071</v>
      </c>
      <c r="E7" s="688">
        <v>13400</v>
      </c>
      <c r="F7" s="688">
        <v>188</v>
      </c>
      <c r="G7" s="688">
        <v>0</v>
      </c>
      <c r="H7" s="688">
        <v>0</v>
      </c>
      <c r="I7" s="688">
        <v>1031</v>
      </c>
      <c r="J7" s="688">
        <v>52316</v>
      </c>
    </row>
    <row r="8" spans="1:10" ht="14.25" customHeight="1">
      <c r="A8" s="1205"/>
      <c r="B8" s="689" t="s">
        <v>48</v>
      </c>
      <c r="C8" s="690">
        <v>7144</v>
      </c>
      <c r="D8" s="690">
        <v>8497</v>
      </c>
      <c r="E8" s="690">
        <v>9693</v>
      </c>
      <c r="F8" s="690">
        <v>7802</v>
      </c>
      <c r="G8" s="690">
        <v>0</v>
      </c>
      <c r="H8" s="690">
        <v>0</v>
      </c>
      <c r="I8" s="690">
        <v>0</v>
      </c>
      <c r="J8" s="690">
        <v>30385</v>
      </c>
    </row>
    <row r="9" spans="1:10" ht="14.25" customHeight="1">
      <c r="A9" s="1205"/>
      <c r="B9" s="689" t="s">
        <v>49</v>
      </c>
      <c r="C9" s="690">
        <v>1160</v>
      </c>
      <c r="D9" s="690">
        <v>8734</v>
      </c>
      <c r="E9" s="690">
        <v>10214</v>
      </c>
      <c r="F9" s="690">
        <v>7313</v>
      </c>
      <c r="G9" s="690">
        <v>0</v>
      </c>
      <c r="H9" s="690">
        <v>0</v>
      </c>
      <c r="I9" s="690">
        <v>0</v>
      </c>
      <c r="J9" s="690">
        <v>57261</v>
      </c>
    </row>
    <row r="10" spans="1:10" ht="14.25" customHeight="1">
      <c r="A10" s="1205"/>
      <c r="B10" s="689" t="s">
        <v>57</v>
      </c>
      <c r="C10" s="690">
        <v>506</v>
      </c>
      <c r="D10" s="690">
        <v>5894</v>
      </c>
      <c r="E10" s="690">
        <v>12767</v>
      </c>
      <c r="F10" s="690">
        <v>0</v>
      </c>
      <c r="G10" s="690">
        <v>0</v>
      </c>
      <c r="H10" s="690">
        <v>334</v>
      </c>
      <c r="I10" s="690">
        <v>0</v>
      </c>
      <c r="J10" s="690">
        <v>63273</v>
      </c>
    </row>
    <row r="11" spans="1:10" ht="14.25" customHeight="1">
      <c r="A11" s="1205"/>
      <c r="B11" s="689" t="s">
        <v>58</v>
      </c>
      <c r="C11" s="690">
        <v>12920</v>
      </c>
      <c r="D11" s="690">
        <v>9141</v>
      </c>
      <c r="E11" s="690">
        <v>7587</v>
      </c>
      <c r="F11" s="690">
        <v>596</v>
      </c>
      <c r="G11" s="690">
        <v>41</v>
      </c>
      <c r="H11" s="690">
        <v>560</v>
      </c>
      <c r="I11" s="690">
        <v>0</v>
      </c>
      <c r="J11" s="690">
        <v>48768</v>
      </c>
    </row>
    <row r="12" spans="1:10" ht="14.25" customHeight="1">
      <c r="A12" s="1205"/>
      <c r="B12" s="689" t="s">
        <v>50</v>
      </c>
      <c r="C12" s="690">
        <v>10434</v>
      </c>
      <c r="D12" s="690">
        <v>10048</v>
      </c>
      <c r="E12" s="690">
        <v>16822</v>
      </c>
      <c r="F12" s="690">
        <v>7312</v>
      </c>
      <c r="G12" s="690">
        <v>0</v>
      </c>
      <c r="H12" s="690">
        <v>0</v>
      </c>
      <c r="I12" s="690">
        <v>0</v>
      </c>
      <c r="J12" s="690">
        <v>20534</v>
      </c>
    </row>
    <row r="13" spans="1:10" ht="14.25" customHeight="1">
      <c r="A13" s="1205"/>
      <c r="B13" s="689" t="s">
        <v>51</v>
      </c>
      <c r="C13" s="690">
        <v>0</v>
      </c>
      <c r="D13" s="690">
        <v>11449</v>
      </c>
      <c r="E13" s="690">
        <v>15262</v>
      </c>
      <c r="F13" s="690">
        <v>15596</v>
      </c>
      <c r="G13" s="690">
        <v>0</v>
      </c>
      <c r="H13" s="690">
        <v>0</v>
      </c>
      <c r="I13" s="690">
        <v>0</v>
      </c>
      <c r="J13" s="690">
        <v>43173</v>
      </c>
    </row>
    <row r="14" spans="1:10" ht="14.25" customHeight="1">
      <c r="A14" s="1205"/>
      <c r="B14" s="689" t="s">
        <v>52</v>
      </c>
      <c r="C14" s="690">
        <v>1036</v>
      </c>
      <c r="D14" s="690">
        <v>13325</v>
      </c>
      <c r="E14" s="690">
        <v>10869</v>
      </c>
      <c r="F14" s="690">
        <v>9696</v>
      </c>
      <c r="G14" s="690">
        <v>171</v>
      </c>
      <c r="H14" s="690">
        <v>0</v>
      </c>
      <c r="I14" s="690">
        <v>0</v>
      </c>
      <c r="J14" s="690">
        <v>53902</v>
      </c>
    </row>
    <row r="15" spans="1:10" ht="14.25" customHeight="1">
      <c r="A15" s="1205"/>
      <c r="B15" s="689" t="s">
        <v>53</v>
      </c>
      <c r="C15" s="690">
        <v>10007</v>
      </c>
      <c r="D15" s="690">
        <v>6635</v>
      </c>
      <c r="E15" s="690">
        <v>14838</v>
      </c>
      <c r="F15" s="690">
        <v>0</v>
      </c>
      <c r="G15" s="690">
        <v>1</v>
      </c>
      <c r="H15" s="690">
        <v>1023</v>
      </c>
      <c r="I15" s="690">
        <v>1289</v>
      </c>
      <c r="J15" s="690">
        <v>70749</v>
      </c>
    </row>
    <row r="16" spans="1:10" ht="14.25" customHeight="1">
      <c r="A16" s="1205"/>
      <c r="B16" s="689" t="s">
        <v>54</v>
      </c>
      <c r="C16" s="690">
        <v>491</v>
      </c>
      <c r="D16" s="690">
        <v>0</v>
      </c>
      <c r="E16" s="690">
        <v>1002</v>
      </c>
      <c r="F16" s="690">
        <v>0</v>
      </c>
      <c r="G16" s="690">
        <v>27</v>
      </c>
      <c r="H16" s="690">
        <v>261</v>
      </c>
      <c r="I16" s="690">
        <v>176</v>
      </c>
      <c r="J16" s="690">
        <v>26137</v>
      </c>
    </row>
    <row r="17" spans="1:10" ht="14.25" customHeight="1">
      <c r="A17" s="1205"/>
      <c r="B17" s="689" t="s">
        <v>55</v>
      </c>
      <c r="C17" s="690">
        <v>998</v>
      </c>
      <c r="D17" s="690">
        <v>7263</v>
      </c>
      <c r="E17" s="690">
        <v>15225</v>
      </c>
      <c r="F17" s="690">
        <v>8515</v>
      </c>
      <c r="G17" s="690">
        <v>478</v>
      </c>
      <c r="H17" s="690">
        <v>0</v>
      </c>
      <c r="I17" s="690">
        <v>0</v>
      </c>
      <c r="J17" s="690">
        <v>27099</v>
      </c>
    </row>
    <row r="18" spans="1:10" ht="14.25" customHeight="1">
      <c r="A18" s="1206"/>
      <c r="B18" s="689" t="s">
        <v>56</v>
      </c>
      <c r="C18" s="691">
        <v>20428</v>
      </c>
      <c r="D18" s="691">
        <v>6923</v>
      </c>
      <c r="E18" s="691">
        <v>6410</v>
      </c>
      <c r="F18" s="691">
        <v>11099</v>
      </c>
      <c r="G18" s="691">
        <v>0</v>
      </c>
      <c r="H18" s="691">
        <v>0</v>
      </c>
      <c r="I18" s="691">
        <v>4066</v>
      </c>
      <c r="J18" s="691">
        <v>39262</v>
      </c>
    </row>
    <row r="19" spans="1:10" ht="14.25" customHeight="1">
      <c r="A19" s="1204">
        <v>2020</v>
      </c>
      <c r="B19" s="765" t="s">
        <v>47</v>
      </c>
      <c r="C19" s="688">
        <v>14488</v>
      </c>
      <c r="D19" s="688">
        <v>13801</v>
      </c>
      <c r="E19" s="688">
        <v>6127</v>
      </c>
      <c r="F19" s="688">
        <v>0</v>
      </c>
      <c r="G19" s="688">
        <v>0</v>
      </c>
      <c r="H19" s="688">
        <v>0</v>
      </c>
      <c r="I19" s="688">
        <v>1213</v>
      </c>
      <c r="J19" s="688">
        <v>98108</v>
      </c>
    </row>
    <row r="20" spans="1:10" ht="14.25" customHeight="1">
      <c r="A20" s="1205"/>
      <c r="B20" s="766" t="s">
        <v>48</v>
      </c>
      <c r="C20" s="690">
        <v>0</v>
      </c>
      <c r="D20" s="690">
        <v>5514</v>
      </c>
      <c r="E20" s="690">
        <v>6032</v>
      </c>
      <c r="F20" s="690">
        <v>301</v>
      </c>
      <c r="G20" s="690">
        <v>0</v>
      </c>
      <c r="H20" s="690">
        <v>820</v>
      </c>
      <c r="I20" s="690">
        <v>10000</v>
      </c>
      <c r="J20" s="690">
        <v>21293</v>
      </c>
    </row>
    <row r="21" spans="1:10" ht="14.25" customHeight="1">
      <c r="A21" s="1205"/>
      <c r="B21" s="766" t="s">
        <v>49</v>
      </c>
      <c r="C21" s="690">
        <v>28</v>
      </c>
      <c r="D21" s="690">
        <v>13555</v>
      </c>
      <c r="E21" s="690">
        <v>11595</v>
      </c>
      <c r="F21" s="690">
        <v>3021</v>
      </c>
      <c r="G21" s="690">
        <v>0</v>
      </c>
      <c r="H21" s="690">
        <v>0</v>
      </c>
      <c r="I21" s="690">
        <v>1025</v>
      </c>
      <c r="J21" s="690">
        <v>41270</v>
      </c>
    </row>
    <row r="22" spans="1:10" ht="14.25" customHeight="1">
      <c r="A22" s="1205"/>
      <c r="B22" s="766" t="s">
        <v>57</v>
      </c>
      <c r="C22" s="690">
        <v>588</v>
      </c>
      <c r="D22" s="690">
        <v>8294</v>
      </c>
      <c r="E22" s="690">
        <v>12053</v>
      </c>
      <c r="F22" s="690">
        <v>6536</v>
      </c>
      <c r="G22" s="690">
        <v>869</v>
      </c>
      <c r="H22" s="690">
        <v>0</v>
      </c>
      <c r="I22" s="690">
        <v>0</v>
      </c>
      <c r="J22" s="690">
        <v>74123</v>
      </c>
    </row>
    <row r="23" spans="1:10" ht="14.25" customHeight="1">
      <c r="A23" s="1205"/>
      <c r="B23" s="766" t="s">
        <v>58</v>
      </c>
      <c r="C23" s="690">
        <v>15781</v>
      </c>
      <c r="D23" s="690">
        <v>3855</v>
      </c>
      <c r="E23" s="690">
        <v>202</v>
      </c>
      <c r="F23" s="690">
        <v>3865</v>
      </c>
      <c r="G23" s="690">
        <v>353</v>
      </c>
      <c r="H23" s="690">
        <v>2030</v>
      </c>
      <c r="I23" s="690">
        <v>1097</v>
      </c>
      <c r="J23" s="690">
        <v>37599</v>
      </c>
    </row>
    <row r="24" spans="1:10" ht="14.25" customHeight="1">
      <c r="A24" s="1205"/>
      <c r="B24" s="766" t="s">
        <v>50</v>
      </c>
      <c r="C24" s="690">
        <v>13122</v>
      </c>
      <c r="D24" s="690">
        <v>7413</v>
      </c>
      <c r="E24" s="690">
        <v>8484</v>
      </c>
      <c r="F24" s="690">
        <v>3352</v>
      </c>
      <c r="G24" s="690">
        <v>406</v>
      </c>
      <c r="H24" s="690">
        <v>2000</v>
      </c>
      <c r="I24" s="690">
        <v>737</v>
      </c>
      <c r="J24" s="690">
        <v>24917</v>
      </c>
    </row>
    <row r="25" spans="1:10" ht="14.25" customHeight="1">
      <c r="A25" s="1205"/>
      <c r="B25" s="766" t="s">
        <v>51</v>
      </c>
      <c r="C25" s="690">
        <v>1012</v>
      </c>
      <c r="D25" s="690">
        <v>15461</v>
      </c>
      <c r="E25" s="690">
        <v>22752</v>
      </c>
      <c r="F25" s="690">
        <v>3946</v>
      </c>
      <c r="G25" s="690">
        <v>1081</v>
      </c>
      <c r="H25" s="690">
        <v>1485</v>
      </c>
      <c r="I25" s="690">
        <v>6153</v>
      </c>
      <c r="J25" s="690">
        <v>44521</v>
      </c>
    </row>
    <row r="26" spans="1:10" ht="14.25" customHeight="1">
      <c r="A26" s="1205"/>
      <c r="B26" s="766" t="s">
        <v>52</v>
      </c>
      <c r="C26" s="690">
        <v>15372</v>
      </c>
      <c r="D26" s="690">
        <v>7576</v>
      </c>
      <c r="E26" s="690">
        <v>12395</v>
      </c>
      <c r="F26" s="690">
        <v>1224</v>
      </c>
      <c r="G26" s="690">
        <v>145</v>
      </c>
      <c r="H26" s="690">
        <v>195</v>
      </c>
      <c r="I26" s="690">
        <v>1060</v>
      </c>
      <c r="J26" s="690">
        <v>48019</v>
      </c>
    </row>
    <row r="27" spans="1:10" ht="14.25" customHeight="1">
      <c r="A27" s="1205"/>
      <c r="B27" s="766" t="s">
        <v>53</v>
      </c>
      <c r="C27" s="690">
        <v>0</v>
      </c>
      <c r="D27" s="690">
        <v>12616</v>
      </c>
      <c r="E27" s="690">
        <v>13573</v>
      </c>
      <c r="F27" s="690">
        <v>10939</v>
      </c>
      <c r="G27" s="690">
        <v>0</v>
      </c>
      <c r="H27" s="690">
        <v>0</v>
      </c>
      <c r="I27" s="690">
        <v>8990</v>
      </c>
      <c r="J27" s="690">
        <v>51165</v>
      </c>
    </row>
    <row r="28" spans="1:10" ht="14.25" customHeight="1">
      <c r="A28" s="1205"/>
      <c r="B28" s="766" t="s">
        <v>54</v>
      </c>
      <c r="C28" s="690">
        <v>1990</v>
      </c>
      <c r="D28" s="690">
        <v>10761</v>
      </c>
      <c r="E28" s="690">
        <v>9790</v>
      </c>
      <c r="F28" s="690">
        <v>10106</v>
      </c>
      <c r="G28" s="690">
        <v>0</v>
      </c>
      <c r="H28" s="690">
        <v>0</v>
      </c>
      <c r="I28" s="690">
        <v>4858</v>
      </c>
      <c r="J28" s="690">
        <v>72419</v>
      </c>
    </row>
    <row r="29" spans="1:10" ht="14.25" customHeight="1">
      <c r="A29" s="1205"/>
      <c r="B29" s="766" t="s">
        <v>55</v>
      </c>
      <c r="C29" s="690">
        <v>0</v>
      </c>
      <c r="D29" s="690">
        <v>3468</v>
      </c>
      <c r="E29" s="690">
        <v>0</v>
      </c>
      <c r="F29" s="690">
        <v>10225</v>
      </c>
      <c r="G29" s="690">
        <v>0</v>
      </c>
      <c r="H29" s="690">
        <v>0</v>
      </c>
      <c r="I29" s="690">
        <v>9167</v>
      </c>
      <c r="J29" s="690">
        <v>26513</v>
      </c>
    </row>
    <row r="30" spans="1:10" ht="14.25" customHeight="1">
      <c r="A30" s="1206"/>
      <c r="B30" s="767" t="s">
        <v>56</v>
      </c>
      <c r="C30" s="691">
        <v>5</v>
      </c>
      <c r="D30" s="691">
        <v>12253</v>
      </c>
      <c r="E30" s="691">
        <v>17461</v>
      </c>
      <c r="F30" s="691">
        <v>0</v>
      </c>
      <c r="G30" s="691">
        <v>0</v>
      </c>
      <c r="H30" s="691">
        <v>0</v>
      </c>
      <c r="I30" s="691">
        <v>7252</v>
      </c>
      <c r="J30" s="691">
        <v>50833</v>
      </c>
    </row>
    <row r="31" spans="1:10" ht="14.25" customHeight="1">
      <c r="A31" s="685" t="s">
        <v>503</v>
      </c>
      <c r="B31" s="697"/>
      <c r="C31" s="586"/>
      <c r="D31" s="586"/>
      <c r="E31" s="586"/>
      <c r="F31" s="586"/>
      <c r="G31" s="586"/>
      <c r="H31" s="586"/>
      <c r="I31" s="586"/>
      <c r="J31" s="586"/>
    </row>
  </sheetData>
  <mergeCells count="8">
    <mergeCell ref="A7:A18"/>
    <mergeCell ref="A19:A30"/>
    <mergeCell ref="A1:J1"/>
    <mergeCell ref="A3:J3"/>
    <mergeCell ref="A4:J4"/>
    <mergeCell ref="A5:A6"/>
    <mergeCell ref="B5:B6"/>
    <mergeCell ref="C5:J5"/>
  </mergeCells>
  <pageMargins left="0.70866141732283472" right="0.70866141732283472" top="0.74803149606299213" bottom="0.74803149606299213" header="0.31496062992125984" footer="0.31496062992125984"/>
  <pageSetup paperSize="12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0BD57-7FCC-4A91-A57A-C0F1E2C02BC6}">
  <sheetPr>
    <tabColor theme="6" tint="0.79998168889431442"/>
    <pageSetUpPr fitToPage="1"/>
  </sheetPr>
  <dimension ref="A1:F31"/>
  <sheetViews>
    <sheetView workbookViewId="0">
      <selection activeCell="H31" sqref="H31"/>
    </sheetView>
  </sheetViews>
  <sheetFormatPr baseColWidth="10" defaultRowHeight="18"/>
  <cols>
    <col min="1" max="5" width="10" customWidth="1"/>
  </cols>
  <sheetData>
    <row r="1" spans="1:6" ht="14.25" customHeight="1">
      <c r="A1" s="1085" t="s">
        <v>579</v>
      </c>
      <c r="B1" s="1085"/>
      <c r="C1" s="1085"/>
      <c r="D1" s="1085"/>
      <c r="E1" s="1085"/>
      <c r="F1" s="1085"/>
    </row>
    <row r="2" spans="1:6" ht="14.25" customHeight="1">
      <c r="A2" s="924"/>
      <c r="B2" s="924"/>
      <c r="C2" s="924"/>
      <c r="D2" s="924"/>
      <c r="E2" s="924"/>
      <c r="F2" s="924"/>
    </row>
    <row r="3" spans="1:6" ht="14.25" customHeight="1">
      <c r="A3" s="1085" t="s">
        <v>616</v>
      </c>
      <c r="B3" s="1085"/>
      <c r="C3" s="1085"/>
      <c r="D3" s="1085"/>
      <c r="E3" s="1085"/>
      <c r="F3" s="1085"/>
    </row>
    <row r="4" spans="1:6" ht="14.25" customHeight="1">
      <c r="A4" s="1085" t="s">
        <v>167</v>
      </c>
      <c r="B4" s="1085"/>
      <c r="C4" s="1085"/>
      <c r="D4" s="1085"/>
      <c r="E4" s="1085"/>
      <c r="F4" s="1085"/>
    </row>
    <row r="5" spans="1:6" ht="14.25" customHeight="1">
      <c r="A5" s="1216" t="s">
        <v>161</v>
      </c>
      <c r="B5" s="1216" t="s">
        <v>96</v>
      </c>
      <c r="C5" s="1217" t="s">
        <v>614</v>
      </c>
      <c r="D5" s="1217"/>
      <c r="E5" s="1217"/>
      <c r="F5" s="763" t="s">
        <v>615</v>
      </c>
    </row>
    <row r="6" spans="1:6" ht="21.95" customHeight="1">
      <c r="A6" s="1216"/>
      <c r="B6" s="1216"/>
      <c r="C6" s="814" t="s">
        <v>511</v>
      </c>
      <c r="D6" s="814" t="s">
        <v>505</v>
      </c>
      <c r="E6" s="814" t="s">
        <v>462</v>
      </c>
      <c r="F6" s="763" t="s">
        <v>505</v>
      </c>
    </row>
    <row r="7" spans="1:6" ht="14.25" customHeight="1">
      <c r="A7" s="1204">
        <v>2019</v>
      </c>
      <c r="B7" s="687" t="s">
        <v>47</v>
      </c>
      <c r="C7" s="688">
        <v>8003</v>
      </c>
      <c r="D7" s="688">
        <v>1839</v>
      </c>
      <c r="E7" s="688">
        <v>448</v>
      </c>
      <c r="F7" s="688">
        <v>0</v>
      </c>
    </row>
    <row r="8" spans="1:6" ht="14.25" customHeight="1">
      <c r="A8" s="1205"/>
      <c r="B8" s="689" t="s">
        <v>48</v>
      </c>
      <c r="C8" s="690">
        <v>9040</v>
      </c>
      <c r="D8" s="690">
        <v>2177</v>
      </c>
      <c r="E8" s="690">
        <v>475</v>
      </c>
      <c r="F8" s="690">
        <v>0</v>
      </c>
    </row>
    <row r="9" spans="1:6" ht="14.25" customHeight="1">
      <c r="A9" s="1205"/>
      <c r="B9" s="689" t="s">
        <v>49</v>
      </c>
      <c r="C9" s="690">
        <v>745</v>
      </c>
      <c r="D9" s="690">
        <v>2130</v>
      </c>
      <c r="E9" s="690">
        <v>473</v>
      </c>
      <c r="F9" s="690">
        <v>0</v>
      </c>
    </row>
    <row r="10" spans="1:6" ht="14.25" customHeight="1">
      <c r="A10" s="1205"/>
      <c r="B10" s="689" t="s">
        <v>57</v>
      </c>
      <c r="C10" s="690">
        <v>199</v>
      </c>
      <c r="D10" s="690">
        <v>1711</v>
      </c>
      <c r="E10" s="690">
        <v>465</v>
      </c>
      <c r="F10" s="690">
        <v>0</v>
      </c>
    </row>
    <row r="11" spans="1:6" ht="14.25" customHeight="1">
      <c r="A11" s="1205"/>
      <c r="B11" s="689" t="s">
        <v>58</v>
      </c>
      <c r="C11" s="690">
        <v>85</v>
      </c>
      <c r="D11" s="690">
        <v>1013</v>
      </c>
      <c r="E11" s="690">
        <v>543</v>
      </c>
      <c r="F11" s="690">
        <v>342</v>
      </c>
    </row>
    <row r="12" spans="1:6" ht="14.25" customHeight="1">
      <c r="A12" s="1205"/>
      <c r="B12" s="689" t="s">
        <v>50</v>
      </c>
      <c r="C12" s="690">
        <v>0</v>
      </c>
      <c r="D12" s="690">
        <v>792</v>
      </c>
      <c r="E12" s="690">
        <v>453</v>
      </c>
      <c r="F12" s="690">
        <v>223</v>
      </c>
    </row>
    <row r="13" spans="1:6" ht="14.25" customHeight="1">
      <c r="A13" s="1205"/>
      <c r="B13" s="689" t="s">
        <v>51</v>
      </c>
      <c r="C13" s="690">
        <v>0</v>
      </c>
      <c r="D13" s="690">
        <v>1333</v>
      </c>
      <c r="E13" s="690">
        <v>514</v>
      </c>
      <c r="F13" s="690">
        <v>0</v>
      </c>
    </row>
    <row r="14" spans="1:6" ht="14.25" customHeight="1">
      <c r="A14" s="1205"/>
      <c r="B14" s="689" t="s">
        <v>52</v>
      </c>
      <c r="C14" s="690">
        <v>0</v>
      </c>
      <c r="D14" s="690">
        <v>847</v>
      </c>
      <c r="E14" s="690">
        <v>470</v>
      </c>
      <c r="F14" s="690">
        <v>230</v>
      </c>
    </row>
    <row r="15" spans="1:6" ht="14.25" customHeight="1">
      <c r="A15" s="1205"/>
      <c r="B15" s="689" t="s">
        <v>53</v>
      </c>
      <c r="C15" s="690">
        <v>0</v>
      </c>
      <c r="D15" s="690">
        <v>1361</v>
      </c>
      <c r="E15" s="690">
        <v>417</v>
      </c>
      <c r="F15" s="690">
        <v>44</v>
      </c>
    </row>
    <row r="16" spans="1:6" ht="14.25" customHeight="1">
      <c r="A16" s="1205"/>
      <c r="B16" s="689" t="s">
        <v>54</v>
      </c>
      <c r="C16" s="690">
        <v>3835</v>
      </c>
      <c r="D16" s="690">
        <v>1557</v>
      </c>
      <c r="E16" s="690">
        <v>565</v>
      </c>
      <c r="F16" s="690">
        <v>110</v>
      </c>
    </row>
    <row r="17" spans="1:6" ht="14.25" customHeight="1">
      <c r="A17" s="1205"/>
      <c r="B17" s="689" t="s">
        <v>55</v>
      </c>
      <c r="C17" s="690">
        <v>5858</v>
      </c>
      <c r="D17" s="690">
        <v>679</v>
      </c>
      <c r="E17" s="690">
        <v>400</v>
      </c>
      <c r="F17" s="690">
        <v>82</v>
      </c>
    </row>
    <row r="18" spans="1:6" ht="14.25" customHeight="1">
      <c r="A18" s="1206"/>
      <c r="B18" s="689" t="s">
        <v>56</v>
      </c>
      <c r="C18" s="691">
        <v>5953</v>
      </c>
      <c r="D18" s="691">
        <v>571</v>
      </c>
      <c r="E18" s="691">
        <v>287</v>
      </c>
      <c r="F18" s="691">
        <v>86</v>
      </c>
    </row>
    <row r="19" spans="1:6" ht="14.25" customHeight="1">
      <c r="A19" s="1204">
        <v>2020</v>
      </c>
      <c r="B19" s="765" t="s">
        <v>47</v>
      </c>
      <c r="C19" s="688">
        <v>12304</v>
      </c>
      <c r="D19" s="688">
        <v>930</v>
      </c>
      <c r="E19" s="688">
        <v>361</v>
      </c>
      <c r="F19" s="688">
        <v>145</v>
      </c>
    </row>
    <row r="20" spans="1:6" ht="14.25" customHeight="1">
      <c r="A20" s="1205"/>
      <c r="B20" s="766" t="s">
        <v>48</v>
      </c>
      <c r="C20" s="690">
        <v>1221</v>
      </c>
      <c r="D20" s="690">
        <v>1667</v>
      </c>
      <c r="E20" s="690">
        <v>563</v>
      </c>
      <c r="F20" s="690">
        <v>0</v>
      </c>
    </row>
    <row r="21" spans="1:6" ht="14.25" customHeight="1">
      <c r="A21" s="1205"/>
      <c r="B21" s="766" t="s">
        <v>49</v>
      </c>
      <c r="C21" s="690">
        <v>1</v>
      </c>
      <c r="D21" s="690">
        <v>1372</v>
      </c>
      <c r="E21" s="690">
        <v>480</v>
      </c>
      <c r="F21" s="690">
        <v>616</v>
      </c>
    </row>
    <row r="22" spans="1:6" ht="14.25" customHeight="1">
      <c r="A22" s="1205"/>
      <c r="B22" s="766" t="s">
        <v>57</v>
      </c>
      <c r="C22" s="690">
        <v>0</v>
      </c>
      <c r="D22" s="690">
        <v>764</v>
      </c>
      <c r="E22" s="690">
        <v>211</v>
      </c>
      <c r="F22" s="690">
        <v>340</v>
      </c>
    </row>
    <row r="23" spans="1:6" ht="14.25" customHeight="1">
      <c r="A23" s="1205"/>
      <c r="B23" s="766" t="s">
        <v>58</v>
      </c>
      <c r="C23" s="690">
        <v>0</v>
      </c>
      <c r="D23" s="690">
        <v>761</v>
      </c>
      <c r="E23" s="690">
        <v>293</v>
      </c>
      <c r="F23" s="690">
        <v>134</v>
      </c>
    </row>
    <row r="24" spans="1:6" ht="14.25" customHeight="1">
      <c r="A24" s="1205"/>
      <c r="B24" s="766" t="s">
        <v>50</v>
      </c>
      <c r="C24" s="690">
        <v>0</v>
      </c>
      <c r="D24" s="690">
        <v>688</v>
      </c>
      <c r="E24" s="690">
        <v>238</v>
      </c>
      <c r="F24" s="690">
        <v>1119</v>
      </c>
    </row>
    <row r="25" spans="1:6" ht="14.25" customHeight="1">
      <c r="A25" s="1205"/>
      <c r="B25" s="766" t="s">
        <v>51</v>
      </c>
      <c r="C25" s="690">
        <v>0</v>
      </c>
      <c r="D25" s="690">
        <v>617</v>
      </c>
      <c r="E25" s="690">
        <v>244</v>
      </c>
      <c r="F25" s="690">
        <v>165</v>
      </c>
    </row>
    <row r="26" spans="1:6" ht="14.25" customHeight="1">
      <c r="A26" s="1205"/>
      <c r="B26" s="766" t="s">
        <v>52</v>
      </c>
      <c r="C26" s="690">
        <v>0</v>
      </c>
      <c r="D26" s="690">
        <v>627</v>
      </c>
      <c r="E26" s="690">
        <v>195</v>
      </c>
      <c r="F26" s="690">
        <v>0</v>
      </c>
    </row>
    <row r="27" spans="1:6" ht="14.25" customHeight="1">
      <c r="A27" s="1205"/>
      <c r="B27" s="766" t="s">
        <v>53</v>
      </c>
      <c r="C27" s="690">
        <v>0</v>
      </c>
      <c r="D27" s="690">
        <v>534</v>
      </c>
      <c r="E27" s="690">
        <v>171</v>
      </c>
      <c r="F27" s="690">
        <v>78</v>
      </c>
    </row>
    <row r="28" spans="1:6" ht="14.25" customHeight="1">
      <c r="A28" s="1205"/>
      <c r="B28" s="766" t="s">
        <v>54</v>
      </c>
      <c r="C28" s="690">
        <v>0</v>
      </c>
      <c r="D28" s="690">
        <v>520</v>
      </c>
      <c r="E28" s="690">
        <v>190</v>
      </c>
      <c r="F28" s="690">
        <v>0</v>
      </c>
    </row>
    <row r="29" spans="1:6" ht="14.25" customHeight="1">
      <c r="A29" s="1205"/>
      <c r="B29" s="766" t="s">
        <v>55</v>
      </c>
      <c r="C29" s="690">
        <v>539</v>
      </c>
      <c r="D29" s="690">
        <v>0</v>
      </c>
      <c r="E29" s="690">
        <v>191</v>
      </c>
      <c r="F29" s="690">
        <v>0</v>
      </c>
    </row>
    <row r="30" spans="1:6" ht="14.25" customHeight="1">
      <c r="A30" s="1206"/>
      <c r="B30" s="767" t="s">
        <v>56</v>
      </c>
      <c r="C30" s="691">
        <v>528</v>
      </c>
      <c r="D30" s="691">
        <v>0</v>
      </c>
      <c r="E30" s="691">
        <v>183</v>
      </c>
      <c r="F30" s="691">
        <v>0</v>
      </c>
    </row>
    <row r="31" spans="1:6" ht="14.25" customHeight="1">
      <c r="A31" s="685" t="s">
        <v>503</v>
      </c>
      <c r="B31" s="697"/>
      <c r="C31" s="586"/>
      <c r="D31" s="586"/>
      <c r="E31" s="586"/>
    </row>
  </sheetData>
  <mergeCells count="8">
    <mergeCell ref="A19:A30"/>
    <mergeCell ref="A5:A6"/>
    <mergeCell ref="B5:B6"/>
    <mergeCell ref="C5:E5"/>
    <mergeCell ref="A1:F1"/>
    <mergeCell ref="A3:F3"/>
    <mergeCell ref="A4:F4"/>
    <mergeCell ref="A7:A18"/>
  </mergeCells>
  <pageMargins left="0.70866141732283472" right="0.70866141732283472" top="0.74803149606299213" bottom="0.74803149606299213" header="0.31496062992125984" footer="0.31496062992125984"/>
  <pageSetup paperSize="1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tint="0.79998168889431442"/>
    <pageSetUpPr fitToPage="1"/>
  </sheetPr>
  <dimension ref="B1:F10"/>
  <sheetViews>
    <sheetView zoomScaleNormal="100" workbookViewId="0">
      <selection activeCell="H3" sqref="H3"/>
    </sheetView>
  </sheetViews>
  <sheetFormatPr baseColWidth="10" defaultRowHeight="18"/>
  <cols>
    <col min="1" max="1" width="3.7265625" customWidth="1"/>
    <col min="2" max="2" width="22.26953125" style="145" customWidth="1"/>
    <col min="3" max="5" width="11.90625" customWidth="1"/>
  </cols>
  <sheetData>
    <row r="1" spans="2:6">
      <c r="B1" s="1085" t="s">
        <v>602</v>
      </c>
      <c r="C1" s="1085"/>
      <c r="D1" s="1085"/>
      <c r="E1" s="1085"/>
    </row>
    <row r="2" spans="2:6">
      <c r="B2" s="924"/>
      <c r="C2" s="924"/>
      <c r="D2" s="924"/>
      <c r="E2" s="924"/>
    </row>
    <row r="3" spans="2:6">
      <c r="B3" s="1085" t="s">
        <v>692</v>
      </c>
      <c r="C3" s="1085"/>
      <c r="D3" s="1085"/>
      <c r="E3" s="1085"/>
    </row>
    <row r="4" spans="2:6">
      <c r="B4" s="1218" t="s">
        <v>180</v>
      </c>
      <c r="C4" s="1218"/>
      <c r="D4" s="1218"/>
      <c r="E4" s="1218"/>
    </row>
    <row r="5" spans="2:6">
      <c r="B5" s="1223"/>
      <c r="C5" s="1225" t="s">
        <v>106</v>
      </c>
      <c r="D5" s="1226"/>
      <c r="E5" s="1227"/>
    </row>
    <row r="6" spans="2:6" ht="38.25" customHeight="1">
      <c r="B6" s="1224"/>
      <c r="C6" s="821" t="s">
        <v>583</v>
      </c>
      <c r="D6" s="822" t="s">
        <v>585</v>
      </c>
      <c r="E6" s="821" t="s">
        <v>584</v>
      </c>
    </row>
    <row r="7" spans="2:6" ht="44.25" customHeight="1">
      <c r="B7" s="901" t="s">
        <v>718</v>
      </c>
      <c r="C7" s="805">
        <v>0.11600000000000001</v>
      </c>
      <c r="D7" s="805">
        <v>-1E-3</v>
      </c>
      <c r="E7" s="824">
        <v>1E-3</v>
      </c>
      <c r="F7" s="270"/>
    </row>
    <row r="8" spans="2:6">
      <c r="B8" s="1220" t="s">
        <v>181</v>
      </c>
      <c r="C8" s="1221"/>
      <c r="D8" s="1221"/>
      <c r="E8" s="1222"/>
    </row>
    <row r="9" spans="2:6" ht="43.5" customHeight="1">
      <c r="B9" s="1219" t="s">
        <v>719</v>
      </c>
      <c r="C9" s="1219"/>
      <c r="D9" s="1219"/>
      <c r="E9" s="1219"/>
    </row>
    <row r="10" spans="2:6">
      <c r="C10" s="270"/>
    </row>
  </sheetData>
  <mergeCells count="7">
    <mergeCell ref="B1:E1"/>
    <mergeCell ref="B4:E4"/>
    <mergeCell ref="B9:E9"/>
    <mergeCell ref="B8:E8"/>
    <mergeCell ref="B5:B6"/>
    <mergeCell ref="C5:E5"/>
    <mergeCell ref="B3:E3"/>
  </mergeCells>
  <pageMargins left="0.70866141732283472" right="0.70866141732283472" top="0.74803149606299213" bottom="0.74803149606299213" header="0.31496062992125984" footer="0.31496062992125984"/>
  <pageSetup paperSize="126" orientation="portrait" r:id="rId1"/>
  <headerFooter>
    <oddFooter>&amp;C&amp;11&amp;A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pageSetUpPr fitToPage="1"/>
  </sheetPr>
  <dimension ref="A1:J59"/>
  <sheetViews>
    <sheetView workbookViewId="0">
      <selection activeCell="G12" sqref="G12"/>
    </sheetView>
  </sheetViews>
  <sheetFormatPr baseColWidth="10" defaultColWidth="11.08984375" defaultRowHeight="15" customHeight="1"/>
  <cols>
    <col min="1" max="1" width="5.26953125" style="86" customWidth="1"/>
    <col min="2" max="5" width="10.26953125" style="86" customWidth="1"/>
    <col min="6" max="6" width="9.26953125" style="86" customWidth="1"/>
    <col min="7" max="7" width="5.36328125" style="86" customWidth="1"/>
    <col min="8" max="8" width="3.36328125" style="86" customWidth="1"/>
    <col min="9" max="16384" width="11.08984375" style="86"/>
  </cols>
  <sheetData>
    <row r="1" spans="1:8" ht="4.5" customHeight="1">
      <c r="A1" s="1071"/>
      <c r="B1" s="1071"/>
      <c r="C1" s="1071"/>
      <c r="D1" s="1071"/>
      <c r="E1" s="1071"/>
      <c r="F1" s="1071"/>
      <c r="G1" s="1071"/>
    </row>
    <row r="2" spans="1:8" s="76" customFormat="1" ht="15" customHeight="1">
      <c r="A2" s="1071" t="s">
        <v>400</v>
      </c>
      <c r="B2" s="1071"/>
      <c r="C2" s="1071"/>
      <c r="D2" s="1071"/>
      <c r="E2" s="1071"/>
      <c r="F2" s="1071"/>
      <c r="G2" s="1071"/>
    </row>
    <row r="3" spans="1:8" s="76" customFormat="1" ht="15" customHeight="1">
      <c r="A3" s="1071" t="s">
        <v>358</v>
      </c>
      <c r="B3" s="1071"/>
      <c r="C3" s="1071"/>
      <c r="D3" s="1071"/>
      <c r="E3" s="1071"/>
      <c r="F3" s="1071"/>
      <c r="G3" s="1071"/>
    </row>
    <row r="4" spans="1:8" s="76" customFormat="1" ht="7.5" customHeight="1">
      <c r="A4" s="78"/>
      <c r="B4" s="78"/>
      <c r="C4" s="78"/>
      <c r="D4" s="78"/>
      <c r="E4" s="78"/>
      <c r="F4" s="78"/>
      <c r="G4" s="78"/>
    </row>
    <row r="5" spans="1:8" s="76" customFormat="1" ht="15" customHeight="1">
      <c r="A5" s="79" t="s">
        <v>29</v>
      </c>
      <c r="B5" s="80" t="s">
        <v>18</v>
      </c>
      <c r="C5" s="80"/>
      <c r="D5" s="80"/>
      <c r="E5" s="80"/>
      <c r="F5" s="80"/>
      <c r="G5" s="81" t="s">
        <v>19</v>
      </c>
      <c r="H5" s="82"/>
    </row>
    <row r="6" spans="1:8" s="76" customFormat="1" ht="15.75" customHeight="1">
      <c r="A6" s="84" t="s">
        <v>412</v>
      </c>
      <c r="B6" s="1073" t="s">
        <v>533</v>
      </c>
      <c r="C6" s="1074"/>
      <c r="D6" s="1074"/>
      <c r="E6" s="1074"/>
      <c r="F6" s="1074"/>
      <c r="G6" s="723">
        <v>4</v>
      </c>
    </row>
    <row r="7" spans="1:8" s="76" customFormat="1" ht="15.75" customHeight="1">
      <c r="A7" s="84" t="s">
        <v>418</v>
      </c>
      <c r="B7" s="1067" t="s">
        <v>84</v>
      </c>
      <c r="C7" s="1067"/>
      <c r="D7" s="1067"/>
      <c r="E7" s="1067"/>
      <c r="F7" s="1067"/>
      <c r="G7" s="723">
        <v>5</v>
      </c>
    </row>
    <row r="8" spans="1:8" s="76" customFormat="1" ht="15.75" customHeight="1">
      <c r="A8" s="84" t="s">
        <v>419</v>
      </c>
      <c r="B8" s="1072" t="s">
        <v>125</v>
      </c>
      <c r="C8" s="1072"/>
      <c r="D8" s="1072"/>
      <c r="E8" s="1072"/>
      <c r="F8" s="1072"/>
      <c r="G8" s="723">
        <v>6</v>
      </c>
    </row>
    <row r="9" spans="1:8" s="76" customFormat="1" ht="15.75" customHeight="1">
      <c r="A9" s="84" t="s">
        <v>420</v>
      </c>
      <c r="B9" s="1067" t="s">
        <v>85</v>
      </c>
      <c r="C9" s="1067"/>
      <c r="D9" s="1067"/>
      <c r="E9" s="1067"/>
      <c r="F9" s="1067"/>
      <c r="G9" s="723">
        <v>7</v>
      </c>
    </row>
    <row r="10" spans="1:8" s="76" customFormat="1" ht="30" customHeight="1">
      <c r="A10" s="84" t="s">
        <v>413</v>
      </c>
      <c r="B10" s="1067" t="s">
        <v>105</v>
      </c>
      <c r="C10" s="1067"/>
      <c r="D10" s="1067"/>
      <c r="E10" s="1067"/>
      <c r="F10" s="1067"/>
      <c r="G10" s="723">
        <v>8</v>
      </c>
    </row>
    <row r="11" spans="1:8" s="76" customFormat="1" ht="30" customHeight="1">
      <c r="A11" s="84" t="s">
        <v>414</v>
      </c>
      <c r="B11" s="1072" t="s">
        <v>431</v>
      </c>
      <c r="C11" s="1072"/>
      <c r="D11" s="1072"/>
      <c r="E11" s="1072"/>
      <c r="F11" s="1072"/>
      <c r="G11" s="723">
        <v>9</v>
      </c>
    </row>
    <row r="12" spans="1:8" s="76" customFormat="1" ht="15.75" customHeight="1">
      <c r="A12" s="84" t="s">
        <v>410</v>
      </c>
      <c r="B12" s="1067" t="s">
        <v>102</v>
      </c>
      <c r="C12" s="1067"/>
      <c r="D12" s="1067"/>
      <c r="E12" s="1067"/>
      <c r="F12" s="1067"/>
      <c r="G12" s="723">
        <v>10</v>
      </c>
    </row>
    <row r="13" spans="1:8" s="76" customFormat="1" ht="15.75" customHeight="1">
      <c r="A13" s="84" t="s">
        <v>411</v>
      </c>
      <c r="B13" s="1068" t="s">
        <v>468</v>
      </c>
      <c r="C13" s="1061"/>
      <c r="D13" s="1061"/>
      <c r="E13" s="1061"/>
      <c r="F13" s="1061"/>
      <c r="G13" s="723">
        <v>11</v>
      </c>
      <c r="H13" s="181"/>
    </row>
    <row r="14" spans="1:8" s="76" customFormat="1" ht="15.75" customHeight="1">
      <c r="A14" s="509" t="s">
        <v>564</v>
      </c>
      <c r="B14" s="1061" t="s">
        <v>377</v>
      </c>
      <c r="C14" s="1061"/>
      <c r="D14" s="1061"/>
      <c r="E14" s="1061"/>
      <c r="F14" s="1061"/>
      <c r="G14" s="723">
        <v>12</v>
      </c>
      <c r="H14" s="181"/>
    </row>
    <row r="15" spans="1:8" s="76" customFormat="1" ht="15.75" customHeight="1">
      <c r="A15" s="509" t="s">
        <v>565</v>
      </c>
      <c r="B15" s="1061" t="s">
        <v>378</v>
      </c>
      <c r="C15" s="1061"/>
      <c r="D15" s="1061"/>
      <c r="E15" s="1061"/>
      <c r="F15" s="1061"/>
      <c r="G15" s="723">
        <v>13</v>
      </c>
      <c r="H15" s="181"/>
    </row>
    <row r="16" spans="1:8" s="76" customFormat="1" ht="15.75" customHeight="1">
      <c r="A16" s="509" t="s">
        <v>566</v>
      </c>
      <c r="B16" s="1061" t="s">
        <v>435</v>
      </c>
      <c r="C16" s="1061"/>
      <c r="D16" s="1061"/>
      <c r="E16" s="1061"/>
      <c r="F16" s="1061"/>
      <c r="G16" s="723">
        <v>14</v>
      </c>
      <c r="H16" s="181"/>
    </row>
    <row r="17" spans="1:10" s="76" customFormat="1" ht="15.75" customHeight="1">
      <c r="A17" s="509" t="s">
        <v>567</v>
      </c>
      <c r="B17" s="1061" t="s">
        <v>379</v>
      </c>
      <c r="C17" s="1061"/>
      <c r="D17" s="1061"/>
      <c r="E17" s="1061"/>
      <c r="F17" s="1061"/>
      <c r="G17" s="723">
        <v>15</v>
      </c>
      <c r="H17" s="181"/>
    </row>
    <row r="18" spans="1:10" s="76" customFormat="1" ht="15.75" customHeight="1">
      <c r="A18" s="509" t="s">
        <v>568</v>
      </c>
      <c r="B18" s="1061" t="s">
        <v>382</v>
      </c>
      <c r="C18" s="1061"/>
      <c r="D18" s="1061"/>
      <c r="E18" s="1061"/>
      <c r="F18" s="1061"/>
      <c r="G18" s="723">
        <v>16</v>
      </c>
      <c r="H18" s="181"/>
    </row>
    <row r="19" spans="1:10" s="76" customFormat="1" ht="30" customHeight="1">
      <c r="A19" s="509" t="s">
        <v>569</v>
      </c>
      <c r="B19" s="1061" t="s">
        <v>383</v>
      </c>
      <c r="C19" s="1061"/>
      <c r="D19" s="1061"/>
      <c r="E19" s="1061"/>
      <c r="F19" s="1061"/>
      <c r="G19" s="723">
        <v>17</v>
      </c>
      <c r="H19" s="181"/>
    </row>
    <row r="20" spans="1:10" s="76" customFormat="1" ht="15.75" customHeight="1">
      <c r="A20" s="509" t="s">
        <v>570</v>
      </c>
      <c r="B20" s="1061" t="s">
        <v>351</v>
      </c>
      <c r="C20" s="1061"/>
      <c r="D20" s="1061"/>
      <c r="E20" s="1061"/>
      <c r="F20" s="1061"/>
      <c r="G20" s="723">
        <v>18</v>
      </c>
      <c r="H20" s="181"/>
    </row>
    <row r="21" spans="1:10" s="76" customFormat="1" ht="15.75" customHeight="1">
      <c r="A21" s="84" t="s">
        <v>415</v>
      </c>
      <c r="B21" s="1067" t="s">
        <v>103</v>
      </c>
      <c r="C21" s="1067"/>
      <c r="D21" s="1067"/>
      <c r="E21" s="1067"/>
      <c r="F21" s="1067"/>
      <c r="G21" s="723">
        <v>19</v>
      </c>
    </row>
    <row r="22" spans="1:10" s="76" customFormat="1" ht="15.75" customHeight="1">
      <c r="A22" s="84" t="s">
        <v>416</v>
      </c>
      <c r="B22" s="1067" t="s">
        <v>15</v>
      </c>
      <c r="C22" s="1067"/>
      <c r="D22" s="1067"/>
      <c r="E22" s="1067"/>
      <c r="F22" s="1067"/>
      <c r="G22" s="723">
        <v>20</v>
      </c>
    </row>
    <row r="23" spans="1:10" s="76" customFormat="1" ht="15.75" customHeight="1">
      <c r="A23" s="84" t="s">
        <v>417</v>
      </c>
      <c r="B23" s="1067" t="s">
        <v>132</v>
      </c>
      <c r="C23" s="1067"/>
      <c r="D23" s="1067"/>
      <c r="E23" s="1067"/>
      <c r="F23" s="1067"/>
      <c r="G23" s="723">
        <v>22</v>
      </c>
    </row>
    <row r="24" spans="1:10" s="76" customFormat="1" ht="15.75" customHeight="1">
      <c r="A24" s="509" t="s">
        <v>500</v>
      </c>
      <c r="B24" s="1067" t="s">
        <v>122</v>
      </c>
      <c r="C24" s="1067"/>
      <c r="D24" s="1067"/>
      <c r="E24" s="1067"/>
      <c r="F24" s="1067"/>
      <c r="G24" s="723">
        <v>23</v>
      </c>
    </row>
    <row r="25" spans="1:10" s="682" customFormat="1" ht="15.75" customHeight="1">
      <c r="A25" s="509" t="s">
        <v>571</v>
      </c>
      <c r="B25" s="1063" t="s">
        <v>502</v>
      </c>
      <c r="C25" s="1063"/>
      <c r="D25" s="1063"/>
      <c r="E25" s="1063"/>
      <c r="F25" s="1063"/>
      <c r="G25" s="724">
        <v>24</v>
      </c>
    </row>
    <row r="26" spans="1:10" s="682" customFormat="1" ht="15.75" customHeight="1">
      <c r="A26" s="509" t="s">
        <v>572</v>
      </c>
      <c r="B26" s="1063" t="s">
        <v>504</v>
      </c>
      <c r="C26" s="1063"/>
      <c r="D26" s="1063"/>
      <c r="E26" s="1063"/>
      <c r="F26" s="1063"/>
      <c r="G26" s="724">
        <v>25</v>
      </c>
    </row>
    <row r="27" spans="1:10" s="682" customFormat="1" ht="15.75" customHeight="1">
      <c r="A27" s="509" t="s">
        <v>573</v>
      </c>
      <c r="B27" s="1063" t="s">
        <v>563</v>
      </c>
      <c r="C27" s="1063"/>
      <c r="D27" s="1063"/>
      <c r="E27" s="1063"/>
      <c r="F27" s="1063"/>
      <c r="G27" s="724" t="s">
        <v>580</v>
      </c>
    </row>
    <row r="28" spans="1:10" s="813" customFormat="1" ht="15.75" customHeight="1">
      <c r="A28" s="509" t="s">
        <v>574</v>
      </c>
      <c r="B28" s="1063" t="s">
        <v>575</v>
      </c>
      <c r="C28" s="1063"/>
      <c r="D28" s="1063"/>
      <c r="E28" s="1063"/>
      <c r="F28" s="1063"/>
      <c r="G28" s="724" t="s">
        <v>581</v>
      </c>
    </row>
    <row r="29" spans="1:10" s="813" customFormat="1" ht="15.75" customHeight="1">
      <c r="A29" s="509" t="s">
        <v>577</v>
      </c>
      <c r="B29" s="1063" t="s">
        <v>616</v>
      </c>
      <c r="C29" s="1063"/>
      <c r="D29" s="1063"/>
      <c r="E29" s="1063"/>
      <c r="F29" s="1063"/>
      <c r="G29" s="724" t="s">
        <v>582</v>
      </c>
    </row>
    <row r="30" spans="1:10" s="76" customFormat="1" ht="15.75" customHeight="1">
      <c r="A30" s="509" t="s">
        <v>578</v>
      </c>
      <c r="B30" s="83" t="s">
        <v>395</v>
      </c>
      <c r="C30" s="83"/>
      <c r="D30" s="83"/>
      <c r="E30" s="83"/>
      <c r="F30" s="83"/>
      <c r="G30" s="820">
        <v>27</v>
      </c>
      <c r="J30" s="219"/>
    </row>
    <row r="31" spans="1:10" s="76" customFormat="1" ht="15.75" customHeight="1">
      <c r="A31" s="79" t="s">
        <v>28</v>
      </c>
      <c r="B31" s="80" t="s">
        <v>18</v>
      </c>
      <c r="C31" s="80"/>
      <c r="D31" s="80"/>
      <c r="E31" s="80"/>
      <c r="F31" s="80"/>
      <c r="G31" s="499" t="s">
        <v>19</v>
      </c>
      <c r="J31" s="219"/>
    </row>
    <row r="32" spans="1:10" s="76" customFormat="1" ht="7.5" customHeight="1">
      <c r="A32" s="85"/>
      <c r="B32" s="83"/>
      <c r="C32" s="83"/>
      <c r="D32" s="83"/>
      <c r="E32" s="83"/>
      <c r="F32" s="83"/>
      <c r="G32" s="135"/>
    </row>
    <row r="33" spans="1:8" s="76" customFormat="1" ht="16.5" customHeight="1">
      <c r="A33" s="84" t="s">
        <v>412</v>
      </c>
      <c r="B33" s="1065" t="s">
        <v>149</v>
      </c>
      <c r="C33" s="1065"/>
      <c r="D33" s="1065"/>
      <c r="E33" s="1065"/>
      <c r="F33" s="1065"/>
      <c r="G33" s="135">
        <v>4</v>
      </c>
    </row>
    <row r="34" spans="1:8" s="76" customFormat="1" ht="16.5" customHeight="1">
      <c r="A34" s="84" t="s">
        <v>418</v>
      </c>
      <c r="B34" s="1062" t="s">
        <v>150</v>
      </c>
      <c r="C34" s="1062"/>
      <c r="D34" s="1062"/>
      <c r="E34" s="1062"/>
      <c r="F34" s="1062"/>
      <c r="G34" s="135">
        <v>5</v>
      </c>
    </row>
    <row r="35" spans="1:8" s="76" customFormat="1" ht="30" customHeight="1">
      <c r="A35" s="222" t="s">
        <v>419</v>
      </c>
      <c r="B35" s="1070" t="s">
        <v>151</v>
      </c>
      <c r="C35" s="1070"/>
      <c r="D35" s="1070"/>
      <c r="E35" s="1070"/>
      <c r="F35" s="1070"/>
      <c r="G35" s="135">
        <v>7</v>
      </c>
    </row>
    <row r="36" spans="1:8" s="76" customFormat="1" ht="15.75" customHeight="1">
      <c r="A36" s="222" t="s">
        <v>420</v>
      </c>
      <c r="B36" s="1068" t="s">
        <v>468</v>
      </c>
      <c r="C36" s="1061"/>
      <c r="D36" s="1061"/>
      <c r="E36" s="1061"/>
      <c r="F36" s="1061"/>
      <c r="G36" s="135">
        <v>11</v>
      </c>
      <c r="H36" s="181"/>
    </row>
    <row r="37" spans="1:8" s="76" customFormat="1" ht="15.75" customHeight="1">
      <c r="A37" s="222" t="s">
        <v>413</v>
      </c>
      <c r="B37" s="1066" t="s">
        <v>157</v>
      </c>
      <c r="C37" s="1066"/>
      <c r="D37" s="1066"/>
      <c r="E37" s="1066"/>
      <c r="F37" s="1066"/>
      <c r="G37" s="135">
        <v>12</v>
      </c>
      <c r="H37" s="181"/>
    </row>
    <row r="38" spans="1:8" s="76" customFormat="1" ht="15.75" customHeight="1">
      <c r="A38" s="222" t="s">
        <v>414</v>
      </c>
      <c r="B38" s="1066" t="s">
        <v>156</v>
      </c>
      <c r="C38" s="1066"/>
      <c r="D38" s="1066"/>
      <c r="E38" s="1066"/>
      <c r="F38" s="1066"/>
      <c r="G38" s="135">
        <v>13</v>
      </c>
    </row>
    <row r="39" spans="1:8" s="76" customFormat="1" ht="15.75" customHeight="1">
      <c r="A39" s="222" t="s">
        <v>410</v>
      </c>
      <c r="B39" s="1066" t="s">
        <v>155</v>
      </c>
      <c r="C39" s="1066"/>
      <c r="D39" s="1066"/>
      <c r="E39" s="1066"/>
      <c r="F39" s="1066"/>
      <c r="G39" s="135">
        <v>14</v>
      </c>
    </row>
    <row r="40" spans="1:8" s="76" customFormat="1" ht="15.75" customHeight="1">
      <c r="A40" s="222" t="s">
        <v>411</v>
      </c>
      <c r="B40" s="1067" t="s">
        <v>154</v>
      </c>
      <c r="C40" s="1067"/>
      <c r="D40" s="1067"/>
      <c r="E40" s="1067"/>
      <c r="F40" s="1067"/>
      <c r="G40" s="135">
        <v>16</v>
      </c>
    </row>
    <row r="41" spans="1:8" s="76" customFormat="1" ht="15.75" customHeight="1">
      <c r="A41" s="222" t="s">
        <v>373</v>
      </c>
      <c r="B41" s="1067" t="s">
        <v>153</v>
      </c>
      <c r="C41" s="1067"/>
      <c r="D41" s="1067"/>
      <c r="E41" s="1067"/>
      <c r="F41" s="1067"/>
      <c r="G41" s="135">
        <v>18</v>
      </c>
    </row>
    <row r="42" spans="1:8" s="76" customFormat="1" ht="15.75" customHeight="1">
      <c r="A42" s="222" t="s">
        <v>374</v>
      </c>
      <c r="B42" s="1070" t="s">
        <v>152</v>
      </c>
      <c r="C42" s="1070"/>
      <c r="D42" s="1070"/>
      <c r="E42" s="1070"/>
      <c r="F42" s="1070"/>
      <c r="G42" s="135">
        <v>20</v>
      </c>
    </row>
    <row r="43" spans="1:8" s="76" customFormat="1" ht="15.75" customHeight="1">
      <c r="A43" s="222" t="s">
        <v>375</v>
      </c>
      <c r="B43" s="1069" t="s">
        <v>158</v>
      </c>
      <c r="C43" s="1069"/>
      <c r="D43" s="1069"/>
      <c r="E43" s="1069"/>
      <c r="F43" s="1069"/>
      <c r="G43" s="135">
        <v>21</v>
      </c>
    </row>
    <row r="44" spans="1:8" s="76" customFormat="1" ht="12" customHeight="1">
      <c r="G44" s="728"/>
    </row>
    <row r="45" spans="1:8" ht="15" customHeight="1">
      <c r="G45" s="70"/>
    </row>
    <row r="46" spans="1:8" ht="15" customHeight="1">
      <c r="A46" s="84"/>
      <c r="B46" s="1064"/>
      <c r="C46" s="1064"/>
      <c r="D46" s="1064"/>
      <c r="E46" s="1064"/>
      <c r="F46" s="1064"/>
      <c r="G46" s="70"/>
    </row>
    <row r="59" spans="1:8" ht="30" customHeight="1">
      <c r="A59" s="221"/>
      <c r="H59" s="221"/>
    </row>
  </sheetData>
  <customSheetViews>
    <customSheetView guid="{5CDC6F58-B038-4A0E-A13D-C643B013E119}" topLeftCell="A4">
      <selection activeCell="A30" sqref="A30"/>
      <pageMargins left="0.70866141732283472" right="0.70866141732283472" top="1.299212598425197" bottom="0.74803149606299213" header="0.31496062992125984" footer="0.31496062992125984"/>
      <pageSetup scale="95" orientation="portrait" r:id="rId1"/>
      <headerFooter differentFirst="1"/>
    </customSheetView>
  </customSheetViews>
  <mergeCells count="39">
    <mergeCell ref="A1:G1"/>
    <mergeCell ref="B24:F24"/>
    <mergeCell ref="B13:F13"/>
    <mergeCell ref="B10:F10"/>
    <mergeCell ref="B22:F22"/>
    <mergeCell ref="B23:F23"/>
    <mergeCell ref="A2:G2"/>
    <mergeCell ref="B7:F7"/>
    <mergeCell ref="B21:F21"/>
    <mergeCell ref="B14:F14"/>
    <mergeCell ref="B8:F8"/>
    <mergeCell ref="B9:F9"/>
    <mergeCell ref="B11:F11"/>
    <mergeCell ref="A3:G3"/>
    <mergeCell ref="B12:F12"/>
    <mergeCell ref="B6:F6"/>
    <mergeCell ref="B46:F46"/>
    <mergeCell ref="B33:F33"/>
    <mergeCell ref="B37:F37"/>
    <mergeCell ref="B39:F39"/>
    <mergeCell ref="B40:F40"/>
    <mergeCell ref="B38:F38"/>
    <mergeCell ref="B36:F36"/>
    <mergeCell ref="B43:F43"/>
    <mergeCell ref="B35:F35"/>
    <mergeCell ref="B41:F41"/>
    <mergeCell ref="B42:F42"/>
    <mergeCell ref="B20:F20"/>
    <mergeCell ref="B34:F34"/>
    <mergeCell ref="B15:F15"/>
    <mergeCell ref="B16:F16"/>
    <mergeCell ref="B17:F17"/>
    <mergeCell ref="B18:F18"/>
    <mergeCell ref="B19:F19"/>
    <mergeCell ref="B25:F25"/>
    <mergeCell ref="B26:F26"/>
    <mergeCell ref="B27:F27"/>
    <mergeCell ref="B28:F28"/>
    <mergeCell ref="B29:F29"/>
  </mergeCells>
  <hyperlinks>
    <hyperlink ref="G6" location="'4'!A1" display="'4'!A1" xr:uid="{00000000-0004-0000-0200-000000000000}"/>
    <hyperlink ref="G7" location="'5'!A1" display="'5'!A1" xr:uid="{00000000-0004-0000-0200-000001000000}"/>
    <hyperlink ref="G8" location="'6'!Área_de_impresión" display="'6'!Área_de_impresión" xr:uid="{00000000-0004-0000-0200-000002000000}"/>
    <hyperlink ref="G9" location="'7'!Área_de_impresión" display="'7'!Área_de_impresión" xr:uid="{00000000-0004-0000-0200-000003000000}"/>
    <hyperlink ref="G10" location="'8'!Área_de_impresión" display="'8'!Área_de_impresión" xr:uid="{00000000-0004-0000-0200-000004000000}"/>
    <hyperlink ref="G11" location="'9'!Área_de_impresión" display="'9'!Área_de_impresión" xr:uid="{00000000-0004-0000-0200-000005000000}"/>
    <hyperlink ref="G12" location="'10'!Área_de_impresión" display="'10'!Área_de_impresión" xr:uid="{00000000-0004-0000-0200-000006000000}"/>
    <hyperlink ref="G13" location="'11'!A1" display="'11'!A1" xr:uid="{00000000-0004-0000-0200-000007000000}"/>
    <hyperlink ref="G21" location="'19'!A1" display="'19'!A1" xr:uid="{00000000-0004-0000-0200-000008000000}"/>
    <hyperlink ref="G22" location="'20'!A1" display="'20'!A1" xr:uid="{00000000-0004-0000-0200-000009000000}"/>
    <hyperlink ref="G33" location="'4'!A1" display="'4'!A1" xr:uid="{00000000-0004-0000-0200-00000A000000}"/>
    <hyperlink ref="G34" location="'5'!A1" display="'5'!A1" xr:uid="{00000000-0004-0000-0200-00000B000000}"/>
    <hyperlink ref="G35" location="'7'!A1" display="'7'!A1" xr:uid="{00000000-0004-0000-0200-00000C000000}"/>
    <hyperlink ref="G36" location="'11'!A1" display="'11'!A1" xr:uid="{00000000-0004-0000-0200-00000D000000}"/>
    <hyperlink ref="G37" location="'12'!Área_de_impresión" display="'12'!Área_de_impresión" xr:uid="{00000000-0004-0000-0200-00000E000000}"/>
    <hyperlink ref="G38" location="'13'!Área_de_impresión" display="'13'!Área_de_impresión" xr:uid="{00000000-0004-0000-0200-00000F000000}"/>
    <hyperlink ref="G39" location="'14'!Área_de_impresión" display="'14'!Área_de_impresión" xr:uid="{00000000-0004-0000-0200-000010000000}"/>
    <hyperlink ref="G40" location="'16'!A1" display="'16'!A1" xr:uid="{00000000-0004-0000-0200-000011000000}"/>
    <hyperlink ref="G41" location="'18'!A1" display="'18'!A1" xr:uid="{00000000-0004-0000-0200-000012000000}"/>
    <hyperlink ref="G42" location="'20'!A1" display="'20'!A1" xr:uid="{00000000-0004-0000-0200-000013000000}"/>
    <hyperlink ref="G43" location="'21'!A1" display="'21'!A1" xr:uid="{00000000-0004-0000-0200-000014000000}"/>
    <hyperlink ref="G23" location="'22'!A1" display="'22'!A1" xr:uid="{00000000-0004-0000-0200-000015000000}"/>
    <hyperlink ref="G24" location="'23'!A1" display="'23'!A1" xr:uid="{00000000-0004-0000-0200-000016000000}"/>
    <hyperlink ref="G14" location="'12'!A1" display="'12'!A1" xr:uid="{00000000-0004-0000-0200-000018000000}"/>
    <hyperlink ref="G15" location="'13'!A1" display="'13'!A1" xr:uid="{00000000-0004-0000-0200-000019000000}"/>
    <hyperlink ref="G16" location="'14'!A1" display="'14'!A1" xr:uid="{00000000-0004-0000-0200-00001A000000}"/>
    <hyperlink ref="G17" location="'15'!A1" display="'15'!A1" xr:uid="{00000000-0004-0000-0200-00001B000000}"/>
    <hyperlink ref="G18" location="'16'!A1" display="'16'!A1" xr:uid="{00000000-0004-0000-0200-00001C000000}"/>
    <hyperlink ref="G19" location="'17'!A1" display="'17'!A1" xr:uid="{00000000-0004-0000-0200-00001D000000}"/>
    <hyperlink ref="G20" location="'18'!A1" display="'18'!A1" xr:uid="{00000000-0004-0000-0200-00001E000000}"/>
    <hyperlink ref="G25" location="'24'!A1" display="'24'!A1" xr:uid="{43ECAFB1-8836-410A-8FE9-3D921C1F97C0}"/>
    <hyperlink ref="G26" location="'25'!A1" display="'25'!A1" xr:uid="{BE4911B8-A78D-4152-82FB-B72A36EDC254}"/>
    <hyperlink ref="G27" location="'26A'!A1" display="26A" xr:uid="{CE6AC8FE-80CC-49FD-83F8-C31B038DD796}"/>
    <hyperlink ref="G28" location="'26B'!A1" display="26B" xr:uid="{76BDD6D2-DF91-4A0D-9F7E-A3F497307DEA}"/>
    <hyperlink ref="G30" location="'27'!A1" display="'27'!A1" xr:uid="{364CBF39-F1F0-4819-BF54-E1DB2B5FD58C}"/>
    <hyperlink ref="G29" location="'26C'!A1" display="26C" xr:uid="{3B27B635-A53D-451D-BD06-E4303897A720}"/>
  </hyperlinks>
  <pageMargins left="0.70866141732283472" right="0.70866141732283472" top="0.70866141732283472" bottom="0.74803149606299213" header="0.31496062992125984" footer="0.31496062992125984"/>
  <pageSetup paperSize="126" orientation="portrait" r:id="rId2"/>
  <headerFooter differentFirst="1"/>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
    <tabColor theme="6" tint="0.79998168889431442"/>
  </sheetPr>
  <dimension ref="A1:G42"/>
  <sheetViews>
    <sheetView topLeftCell="B1" zoomScaleNormal="100" workbookViewId="0">
      <selection activeCell="G13" sqref="G13"/>
    </sheetView>
  </sheetViews>
  <sheetFormatPr baseColWidth="10" defaultColWidth="11.08984375" defaultRowHeight="15" customHeight="1"/>
  <cols>
    <col min="1" max="1" width="6" style="495" customWidth="1"/>
    <col min="2" max="6" width="9.81640625" style="495" customWidth="1"/>
    <col min="7" max="7" width="6.26953125" style="510" customWidth="1"/>
    <col min="8" max="16384" width="11.08984375" style="495"/>
  </cols>
  <sheetData>
    <row r="1" spans="1:7" ht="15" customHeight="1">
      <c r="A1" s="1071"/>
      <c r="B1" s="1071"/>
      <c r="C1" s="1071"/>
      <c r="D1" s="1071"/>
      <c r="E1" s="1071"/>
      <c r="F1" s="1071"/>
      <c r="G1" s="1071"/>
    </row>
    <row r="2" spans="1:7" s="496" customFormat="1" ht="15" customHeight="1">
      <c r="A2" s="1071" t="s">
        <v>401</v>
      </c>
      <c r="B2" s="1071"/>
      <c r="C2" s="1071"/>
      <c r="D2" s="1071"/>
      <c r="E2" s="1071"/>
      <c r="F2" s="1071"/>
      <c r="G2" s="1071"/>
    </row>
    <row r="3" spans="1:7" s="496" customFormat="1" ht="15" customHeight="1">
      <c r="A3" s="1071" t="s">
        <v>359</v>
      </c>
      <c r="B3" s="1071"/>
      <c r="C3" s="1071"/>
      <c r="D3" s="1071"/>
      <c r="E3" s="1071"/>
      <c r="F3" s="1071"/>
      <c r="G3" s="1071"/>
    </row>
    <row r="4" spans="1:7" s="496" customFormat="1" ht="15" customHeight="1">
      <c r="A4" s="1071"/>
      <c r="B4" s="1071"/>
      <c r="C4" s="1071"/>
      <c r="D4" s="1071"/>
      <c r="E4" s="1071"/>
      <c r="F4" s="1071"/>
      <c r="G4" s="1071"/>
    </row>
    <row r="5" spans="1:7" s="496" customFormat="1" ht="15" customHeight="1">
      <c r="A5" s="497" t="s">
        <v>29</v>
      </c>
      <c r="B5" s="498" t="s">
        <v>18</v>
      </c>
      <c r="C5" s="498"/>
      <c r="D5" s="498"/>
      <c r="E5" s="498"/>
      <c r="F5" s="498"/>
      <c r="G5" s="499" t="s">
        <v>19</v>
      </c>
    </row>
    <row r="6" spans="1:7" s="496" customFormat="1" ht="15" customHeight="1">
      <c r="A6" s="500"/>
      <c r="B6" s="500"/>
      <c r="C6" s="500"/>
      <c r="D6" s="500"/>
      <c r="E6" s="500"/>
      <c r="F6" s="500"/>
      <c r="G6" s="135"/>
    </row>
    <row r="7" spans="1:7" s="496" customFormat="1" ht="15.75" customHeight="1">
      <c r="A7" s="512" t="s">
        <v>412</v>
      </c>
      <c r="B7" s="1230" t="s">
        <v>531</v>
      </c>
      <c r="C7" s="1229"/>
      <c r="D7" s="1229"/>
      <c r="E7" s="1229"/>
      <c r="F7" s="1229"/>
      <c r="G7" s="726">
        <v>28</v>
      </c>
    </row>
    <row r="8" spans="1:7" s="496" customFormat="1" ht="15.75" customHeight="1">
      <c r="A8" s="512" t="s">
        <v>418</v>
      </c>
      <c r="B8" s="1228" t="s">
        <v>184</v>
      </c>
      <c r="C8" s="1228"/>
      <c r="D8" s="1228"/>
      <c r="E8" s="1228"/>
      <c r="F8" s="1228"/>
      <c r="G8" s="726">
        <v>29</v>
      </c>
    </row>
    <row r="9" spans="1:7" s="496" customFormat="1" ht="15.75" customHeight="1">
      <c r="A9" s="512" t="s">
        <v>419</v>
      </c>
      <c r="B9" s="1228" t="s">
        <v>185</v>
      </c>
      <c r="C9" s="1228"/>
      <c r="D9" s="1228"/>
      <c r="E9" s="1228"/>
      <c r="F9" s="1228"/>
      <c r="G9" s="726">
        <v>30</v>
      </c>
    </row>
    <row r="10" spans="1:7" s="496" customFormat="1" ht="30" customHeight="1">
      <c r="A10" s="512" t="s">
        <v>420</v>
      </c>
      <c r="B10" s="1228" t="s">
        <v>186</v>
      </c>
      <c r="C10" s="1228"/>
      <c r="D10" s="1228"/>
      <c r="E10" s="1228"/>
      <c r="F10" s="1228"/>
      <c r="G10" s="726">
        <v>31</v>
      </c>
    </row>
    <row r="11" spans="1:7" s="496" customFormat="1" ht="30" customHeight="1">
      <c r="A11" s="512" t="s">
        <v>413</v>
      </c>
      <c r="B11" s="1228" t="s">
        <v>187</v>
      </c>
      <c r="C11" s="1228"/>
      <c r="D11" s="1228"/>
      <c r="E11" s="1228"/>
      <c r="F11" s="1228"/>
      <c r="G11" s="726">
        <v>32</v>
      </c>
    </row>
    <row r="12" spans="1:7" s="496" customFormat="1" ht="30" customHeight="1">
      <c r="A12" s="512" t="s">
        <v>414</v>
      </c>
      <c r="B12" s="1232" t="s">
        <v>188</v>
      </c>
      <c r="C12" s="1232"/>
      <c r="D12" s="1232"/>
      <c r="E12" s="1232"/>
      <c r="F12" s="1232"/>
      <c r="G12" s="726">
        <v>33</v>
      </c>
    </row>
    <row r="13" spans="1:7" s="496" customFormat="1" ht="15" customHeight="1">
      <c r="A13" s="512" t="s">
        <v>410</v>
      </c>
      <c r="B13" s="1228" t="s">
        <v>189</v>
      </c>
      <c r="C13" s="1228"/>
      <c r="D13" s="1228"/>
      <c r="E13" s="1228"/>
      <c r="F13" s="1228"/>
      <c r="G13" s="726">
        <v>34</v>
      </c>
    </row>
    <row r="14" spans="1:7" s="496" customFormat="1" ht="15" customHeight="1">
      <c r="A14" s="512" t="s">
        <v>411</v>
      </c>
      <c r="B14" s="1232" t="s">
        <v>470</v>
      </c>
      <c r="C14" s="1232"/>
      <c r="D14" s="1232"/>
      <c r="E14" s="1232"/>
      <c r="F14" s="1232"/>
      <c r="G14" s="726">
        <v>35</v>
      </c>
    </row>
    <row r="15" spans="1:7" s="496" customFormat="1" ht="15" customHeight="1">
      <c r="A15" s="512" t="s">
        <v>373</v>
      </c>
      <c r="B15" s="1234" t="s">
        <v>224</v>
      </c>
      <c r="C15" s="1234"/>
      <c r="D15" s="1234"/>
      <c r="E15" s="1234"/>
      <c r="F15" s="1234"/>
      <c r="G15" s="726">
        <v>36</v>
      </c>
    </row>
    <row r="16" spans="1:7" s="496" customFormat="1" ht="15" customHeight="1">
      <c r="A16" s="512" t="s">
        <v>374</v>
      </c>
      <c r="B16" s="1229" t="s">
        <v>390</v>
      </c>
      <c r="C16" s="1229"/>
      <c r="D16" s="1229"/>
      <c r="E16" s="1229"/>
      <c r="F16" s="1229"/>
      <c r="G16" s="726">
        <v>37</v>
      </c>
    </row>
    <row r="17" spans="1:7" s="496" customFormat="1" ht="15" customHeight="1">
      <c r="A17" s="512" t="s">
        <v>375</v>
      </c>
      <c r="B17" s="1234" t="s">
        <v>230</v>
      </c>
      <c r="C17" s="1234"/>
      <c r="D17" s="1234"/>
      <c r="E17" s="1234"/>
      <c r="F17" s="1234"/>
      <c r="G17" s="726">
        <v>38</v>
      </c>
    </row>
    <row r="18" spans="1:7" s="496" customFormat="1" ht="15" customHeight="1">
      <c r="A18" s="512" t="s">
        <v>376</v>
      </c>
      <c r="B18" s="1228" t="s">
        <v>391</v>
      </c>
      <c r="C18" s="1228"/>
      <c r="D18" s="1228"/>
      <c r="E18" s="1228"/>
      <c r="F18" s="1228"/>
      <c r="G18" s="726">
        <v>39</v>
      </c>
    </row>
    <row r="19" spans="1:7" s="496" customFormat="1" ht="15" customHeight="1">
      <c r="A19" s="512" t="s">
        <v>380</v>
      </c>
      <c r="B19" s="1228" t="s">
        <v>396</v>
      </c>
      <c r="C19" s="1228"/>
      <c r="D19" s="1228"/>
      <c r="E19" s="1228"/>
      <c r="F19" s="1228"/>
      <c r="G19" s="726">
        <v>40</v>
      </c>
    </row>
    <row r="20" spans="1:7" s="496" customFormat="1" ht="15" customHeight="1">
      <c r="A20" s="512" t="s">
        <v>381</v>
      </c>
      <c r="B20" s="1228" t="s">
        <v>103</v>
      </c>
      <c r="C20" s="1228"/>
      <c r="D20" s="1228"/>
      <c r="E20" s="1228"/>
      <c r="F20" s="1228"/>
      <c r="G20" s="726">
        <v>41</v>
      </c>
    </row>
    <row r="21" spans="1:7" s="496" customFormat="1" ht="15" customHeight="1">
      <c r="A21" s="512" t="s">
        <v>385</v>
      </c>
      <c r="B21" s="1228" t="s">
        <v>397</v>
      </c>
      <c r="C21" s="1228"/>
      <c r="D21" s="1228"/>
      <c r="E21" s="1228"/>
      <c r="F21" s="1228"/>
      <c r="G21" s="726">
        <v>42</v>
      </c>
    </row>
    <row r="22" spans="1:7" s="496" customFormat="1" ht="15" customHeight="1">
      <c r="A22" s="501"/>
      <c r="B22" s="501"/>
      <c r="C22" s="501"/>
      <c r="D22" s="501"/>
      <c r="E22" s="501"/>
      <c r="F22" s="501"/>
      <c r="G22" s="513"/>
    </row>
    <row r="23" spans="1:7" s="496" customFormat="1" ht="15" customHeight="1">
      <c r="A23" s="502" t="s">
        <v>190</v>
      </c>
      <c r="B23" s="502" t="s">
        <v>18</v>
      </c>
      <c r="C23" s="502"/>
      <c r="D23" s="502"/>
      <c r="E23" s="502"/>
      <c r="F23" s="502"/>
      <c r="G23" s="727" t="s">
        <v>19</v>
      </c>
    </row>
    <row r="24" spans="1:7" s="496" customFormat="1" ht="15" customHeight="1">
      <c r="A24" s="519"/>
      <c r="B24" s="501"/>
      <c r="C24" s="501"/>
      <c r="D24" s="501"/>
      <c r="E24" s="501"/>
      <c r="F24" s="501"/>
      <c r="G24" s="135"/>
    </row>
    <row r="25" spans="1:7" s="496" customFormat="1" ht="15.75" customHeight="1">
      <c r="A25" s="509" t="s">
        <v>412</v>
      </c>
      <c r="B25" s="1230" t="s">
        <v>532</v>
      </c>
      <c r="C25" s="1229"/>
      <c r="D25" s="1229"/>
      <c r="E25" s="1229"/>
      <c r="F25" s="1229"/>
      <c r="G25" s="726">
        <v>28</v>
      </c>
    </row>
    <row r="26" spans="1:7" s="496" customFormat="1" ht="15.75" customHeight="1">
      <c r="A26" s="509" t="s">
        <v>418</v>
      </c>
      <c r="B26" s="1228" t="s">
        <v>394</v>
      </c>
      <c r="C26" s="1228"/>
      <c r="D26" s="1228"/>
      <c r="E26" s="1228"/>
      <c r="F26" s="1228"/>
      <c r="G26" s="726">
        <v>29</v>
      </c>
    </row>
    <row r="27" spans="1:7" s="496" customFormat="1" ht="30" customHeight="1">
      <c r="A27" s="509" t="s">
        <v>419</v>
      </c>
      <c r="B27" s="1228" t="s">
        <v>191</v>
      </c>
      <c r="C27" s="1228"/>
      <c r="D27" s="1228"/>
      <c r="E27" s="1228"/>
      <c r="F27" s="1228"/>
      <c r="G27" s="726">
        <v>31</v>
      </c>
    </row>
    <row r="28" spans="1:7" s="496" customFormat="1" ht="15.75" customHeight="1">
      <c r="A28" s="520" t="s">
        <v>420</v>
      </c>
      <c r="B28" s="1232" t="s">
        <v>469</v>
      </c>
      <c r="C28" s="1232"/>
      <c r="D28" s="1232"/>
      <c r="E28" s="1232"/>
      <c r="F28" s="1232"/>
      <c r="G28" s="726">
        <v>35</v>
      </c>
    </row>
    <row r="29" spans="1:7" s="496" customFormat="1" ht="15.75" customHeight="1">
      <c r="A29" s="520" t="s">
        <v>413</v>
      </c>
      <c r="B29" s="1233" t="s">
        <v>398</v>
      </c>
      <c r="C29" s="1233"/>
      <c r="D29" s="1233"/>
      <c r="E29" s="1233"/>
      <c r="F29" s="1233"/>
      <c r="G29" s="726">
        <v>36</v>
      </c>
    </row>
    <row r="30" spans="1:7" s="496" customFormat="1" ht="15.75" customHeight="1">
      <c r="A30" s="520" t="s">
        <v>414</v>
      </c>
      <c r="B30" s="1234" t="s">
        <v>192</v>
      </c>
      <c r="C30" s="1234"/>
      <c r="D30" s="1234"/>
      <c r="E30" s="1234"/>
      <c r="F30" s="1234"/>
      <c r="G30" s="726">
        <v>37</v>
      </c>
    </row>
    <row r="31" spans="1:7" s="496" customFormat="1" ht="15.75" customHeight="1">
      <c r="A31" s="520" t="s">
        <v>410</v>
      </c>
      <c r="B31" s="1234" t="s">
        <v>230</v>
      </c>
      <c r="C31" s="1234"/>
      <c r="D31" s="1234"/>
      <c r="E31" s="1234"/>
      <c r="F31" s="1234"/>
      <c r="G31" s="726">
        <v>38</v>
      </c>
    </row>
    <row r="32" spans="1:7" s="496" customFormat="1" ht="15.75" customHeight="1">
      <c r="A32" s="520" t="s">
        <v>411</v>
      </c>
      <c r="B32" s="1067" t="s">
        <v>391</v>
      </c>
      <c r="C32" s="1067"/>
      <c r="D32" s="1067"/>
      <c r="E32" s="1067"/>
      <c r="F32" s="1067"/>
      <c r="G32" s="726">
        <v>39</v>
      </c>
    </row>
    <row r="33" spans="1:7" s="496" customFormat="1" ht="15.75" customHeight="1">
      <c r="A33" s="520" t="s">
        <v>373</v>
      </c>
      <c r="B33" s="1228" t="s">
        <v>399</v>
      </c>
      <c r="C33" s="1228"/>
      <c r="D33" s="1228"/>
      <c r="E33" s="1228"/>
      <c r="F33" s="1228"/>
      <c r="G33" s="726">
        <v>40</v>
      </c>
    </row>
    <row r="34" spans="1:7" s="496" customFormat="1" ht="30" customHeight="1">
      <c r="A34" s="520" t="s">
        <v>374</v>
      </c>
      <c r="B34" s="1228" t="s">
        <v>193</v>
      </c>
      <c r="C34" s="1228"/>
      <c r="D34" s="1228"/>
      <c r="E34" s="1228"/>
      <c r="F34" s="1228"/>
      <c r="G34" s="726">
        <v>42</v>
      </c>
    </row>
    <row r="35" spans="1:7" s="496" customFormat="1" ht="15.75" customHeight="1">
      <c r="A35" s="520" t="s">
        <v>375</v>
      </c>
      <c r="B35" s="1229" t="s">
        <v>194</v>
      </c>
      <c r="C35" s="1229"/>
      <c r="D35" s="1229"/>
      <c r="E35" s="1229"/>
      <c r="F35" s="1229"/>
      <c r="G35" s="726">
        <v>43</v>
      </c>
    </row>
    <row r="36" spans="1:7" s="496" customFormat="1" ht="15" customHeight="1">
      <c r="A36" s="504"/>
      <c r="G36" s="505"/>
    </row>
    <row r="37" spans="1:7" s="496" customFormat="1" ht="12" customHeight="1">
      <c r="A37" s="504"/>
      <c r="C37" s="506"/>
      <c r="D37" s="506"/>
      <c r="E37" s="506"/>
      <c r="F37" s="506"/>
      <c r="G37" s="507"/>
    </row>
    <row r="38" spans="1:7" s="496" customFormat="1" ht="12" customHeight="1">
      <c r="A38" s="504"/>
      <c r="C38" s="506"/>
      <c r="D38" s="506"/>
      <c r="E38" s="506"/>
      <c r="F38" s="506"/>
      <c r="G38" s="507"/>
    </row>
    <row r="39" spans="1:7" s="496" customFormat="1" ht="12" customHeight="1">
      <c r="A39" s="508"/>
      <c r="C39" s="506"/>
      <c r="D39" s="506"/>
      <c r="E39" s="506"/>
      <c r="F39" s="506"/>
      <c r="G39" s="507"/>
    </row>
    <row r="40" spans="1:7" s="496" customFormat="1" ht="12" customHeight="1">
      <c r="B40" s="236"/>
      <c r="C40" s="506"/>
      <c r="D40" s="506"/>
      <c r="E40" s="506"/>
      <c r="F40" s="506"/>
      <c r="G40" s="507"/>
    </row>
    <row r="42" spans="1:7" ht="15" customHeight="1">
      <c r="A42" s="509"/>
      <c r="B42" s="1231"/>
      <c r="C42" s="1231"/>
      <c r="D42" s="1231"/>
      <c r="E42" s="1231"/>
      <c r="F42" s="1231"/>
    </row>
  </sheetData>
  <mergeCells count="31">
    <mergeCell ref="B17:F17"/>
    <mergeCell ref="B13:F13"/>
    <mergeCell ref="B14:F14"/>
    <mergeCell ref="B15:F15"/>
    <mergeCell ref="B16:F16"/>
    <mergeCell ref="A1:G1"/>
    <mergeCell ref="A2:G2"/>
    <mergeCell ref="A4:G4"/>
    <mergeCell ref="A3:G3"/>
    <mergeCell ref="B12:F12"/>
    <mergeCell ref="B11:F11"/>
    <mergeCell ref="B7:F7"/>
    <mergeCell ref="B10:F10"/>
    <mergeCell ref="B9:F9"/>
    <mergeCell ref="B8:F8"/>
    <mergeCell ref="B42:F42"/>
    <mergeCell ref="B28:F28"/>
    <mergeCell ref="B29:F29"/>
    <mergeCell ref="B30:F30"/>
    <mergeCell ref="B31:F31"/>
    <mergeCell ref="B32:F32"/>
    <mergeCell ref="B33:F33"/>
    <mergeCell ref="B18:F18"/>
    <mergeCell ref="B19:F19"/>
    <mergeCell ref="B21:F21"/>
    <mergeCell ref="B20:F20"/>
    <mergeCell ref="B35:F35"/>
    <mergeCell ref="B34:F34"/>
    <mergeCell ref="B27:F27"/>
    <mergeCell ref="B25:F25"/>
    <mergeCell ref="B26:F26"/>
  </mergeCells>
  <hyperlinks>
    <hyperlink ref="G7" location="'28'!A1" display="'28'!A1" xr:uid="{00000000-0004-0000-1800-000000000000}"/>
    <hyperlink ref="G25" location="'28'!A1" display="'28'!A1" xr:uid="{00000000-0004-0000-1800-00000F000000}"/>
    <hyperlink ref="G26" location="'29'!A1" display="'29'!A1" xr:uid="{00000000-0004-0000-1800-000010000000}"/>
    <hyperlink ref="G27" location="'31'!A1" display="'31'!A1" xr:uid="{00000000-0004-0000-1800-000011000000}"/>
    <hyperlink ref="G28" location="'35'!A1" display="'35'!A1" xr:uid="{00000000-0004-0000-1800-000012000000}"/>
    <hyperlink ref="G29" location="'36'!A1" display="'36'!A1" xr:uid="{00000000-0004-0000-1800-000013000000}"/>
    <hyperlink ref="G30" location="'37'!A1" display="'37'!A1" xr:uid="{00000000-0004-0000-1800-000014000000}"/>
    <hyperlink ref="G31" location="'38'!A1" display="'38'!A1" xr:uid="{00000000-0004-0000-1800-000015000000}"/>
    <hyperlink ref="G32" location="'39'!A1" display="'39'!A1" xr:uid="{00000000-0004-0000-1800-000016000000}"/>
    <hyperlink ref="G33" location="'40'!A1" display="'40'!A1" xr:uid="{00000000-0004-0000-1800-000017000000}"/>
    <hyperlink ref="G34" location="'42'!A1" display="'42'!A1" xr:uid="{00000000-0004-0000-1800-000018000000}"/>
    <hyperlink ref="G35" location="'43'!A1" display="'43'!A1" xr:uid="{00000000-0004-0000-1800-000019000000}"/>
    <hyperlink ref="G8:G21" location="'28'!A1" display="'28'!A1" xr:uid="{C206FB4C-469D-4D51-B307-698A893D01D3}"/>
    <hyperlink ref="G8" location="'29'!A1" display="'29'!A1" xr:uid="{45A33B44-3CB0-4291-AEDD-9B80BAF3073E}"/>
    <hyperlink ref="G9" location="'30'!A1" display="'30'!A1" xr:uid="{63EFE06D-E625-439D-9856-C2D7DCD0C0A2}"/>
    <hyperlink ref="G10" location="'31'!A1" display="'31'!A1" xr:uid="{C90B7F52-6280-4A7B-A7FB-AA0385871CDF}"/>
    <hyperlink ref="G11" location="'32'!A1" display="'32'!A1" xr:uid="{8711ECFA-4417-4E5B-8FE7-02FBF0B6AA25}"/>
    <hyperlink ref="G12" location="'33'!A1" display="'33'!A1" xr:uid="{D265DD4B-041D-473F-BA76-504F0155FADC}"/>
    <hyperlink ref="G13" location="'34'!A1" display="'34'!A1" xr:uid="{1C344E7B-029A-48C4-BEB3-909EE8C5955A}"/>
    <hyperlink ref="G14" location="'35'!A1" display="'35'!A1" xr:uid="{616D8014-BC23-41F3-B1A2-8B6D7DAE2B80}"/>
    <hyperlink ref="G15" location="'36'!A1" display="'36'!A1" xr:uid="{1F15E282-1DD7-43A7-9847-66B0C277DD48}"/>
    <hyperlink ref="G16" location="'37'!A1" display="'37'!A1" xr:uid="{04F564A1-6D9D-4CAE-B8A5-CF70002BF926}"/>
    <hyperlink ref="G17" location="'38'!A1" display="'38'!A1" xr:uid="{95C335D1-61F7-4E6B-86C6-73E8749206CB}"/>
    <hyperlink ref="G18" location="'39'!A1" display="'39'!A1" xr:uid="{D9DB192E-867F-4559-9FA9-A8F0CCD390CC}"/>
    <hyperlink ref="G19" location="'40'!A1" display="'40'!A1" xr:uid="{32B55C19-360C-4292-BFBF-3D6A968AD127}"/>
    <hyperlink ref="G20" location="'41'!A1" display="'41'!A1" xr:uid="{BDA2B9E2-95CC-43D0-B43F-7301A569DFB7}"/>
    <hyperlink ref="G21" location="'42'!A1" display="'42'!A1" xr:uid="{50B2C092-D3E4-4C24-94EE-AA1DCB55C09B}"/>
  </hyperlinks>
  <pageMargins left="0.70866141732283472" right="0.70866141732283472" top="0.70866141732283472" bottom="0.74803149606299213" header="0.31496062992125984" footer="0.31496062992125984"/>
  <pageSetup paperSize="126" orientation="portrait" r:id="rId1"/>
  <headerFooter differentFirst="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4">
    <tabColor theme="6" tint="0.79998168889431442"/>
    <pageSetUpPr fitToPage="1"/>
  </sheetPr>
  <dimension ref="C1:S41"/>
  <sheetViews>
    <sheetView topLeftCell="A4" zoomScaleNormal="100" workbookViewId="0">
      <selection activeCell="D16" sqref="D16:H16"/>
    </sheetView>
  </sheetViews>
  <sheetFormatPr baseColWidth="10" defaultColWidth="10.90625" defaultRowHeight="12"/>
  <cols>
    <col min="1" max="2" width="0.81640625" style="1" customWidth="1"/>
    <col min="3" max="8" width="10.08984375" style="1" customWidth="1"/>
    <col min="9" max="9" width="1.54296875" style="34" customWidth="1"/>
    <col min="10" max="15" width="10.90625" style="34" customWidth="1"/>
    <col min="16" max="19" width="10.90625" style="34"/>
    <col min="20" max="16384" width="10.90625" style="1"/>
  </cols>
  <sheetData>
    <row r="1" spans="3:19" s="23" customFormat="1" ht="12.75">
      <c r="C1" s="1079" t="s">
        <v>0</v>
      </c>
      <c r="D1" s="1079"/>
      <c r="E1" s="1079"/>
      <c r="F1" s="1079"/>
      <c r="G1" s="1079"/>
      <c r="H1" s="1079"/>
      <c r="I1" s="178"/>
      <c r="J1" s="178"/>
      <c r="K1" s="178"/>
      <c r="L1" s="178"/>
      <c r="M1" s="178"/>
      <c r="N1" s="178"/>
      <c r="O1" s="178"/>
      <c r="P1" s="178"/>
      <c r="Q1" s="178"/>
      <c r="R1" s="178"/>
      <c r="S1" s="178"/>
    </row>
    <row r="2" spans="3:19" s="23" customFormat="1" ht="12.75">
      <c r="C2" s="28"/>
      <c r="D2" s="28"/>
      <c r="E2" s="28"/>
      <c r="F2" s="28"/>
      <c r="G2" s="28"/>
      <c r="H2" s="28"/>
      <c r="I2" s="178"/>
      <c r="J2" s="178"/>
      <c r="K2" s="178"/>
      <c r="L2" s="178"/>
      <c r="M2" s="178"/>
      <c r="N2" s="178"/>
      <c r="O2" s="178"/>
      <c r="P2" s="178"/>
      <c r="Q2" s="178"/>
      <c r="R2" s="178"/>
      <c r="S2" s="178"/>
    </row>
    <row r="3" spans="3:19" s="23" customFormat="1" ht="13.5" customHeight="1">
      <c r="C3" s="1165" t="s">
        <v>590</v>
      </c>
      <c r="D3" s="1165"/>
      <c r="E3" s="1165"/>
      <c r="F3" s="1165"/>
      <c r="G3" s="1165"/>
      <c r="H3" s="1165"/>
      <c r="I3" s="178"/>
      <c r="J3" s="178"/>
      <c r="K3" s="178"/>
      <c r="L3" s="178"/>
      <c r="M3" s="178"/>
      <c r="N3" s="178"/>
      <c r="O3" s="178"/>
      <c r="P3" s="178"/>
      <c r="Q3" s="178"/>
      <c r="R3" s="178"/>
      <c r="S3" s="178"/>
    </row>
    <row r="4" spans="3:19" s="23" customFormat="1" ht="12.75">
      <c r="C4" s="1085" t="s">
        <v>33</v>
      </c>
      <c r="D4" s="1085"/>
      <c r="E4" s="1085"/>
      <c r="F4" s="1085"/>
      <c r="G4" s="1085"/>
      <c r="H4" s="1085"/>
      <c r="I4" s="237"/>
      <c r="J4" s="178"/>
      <c r="K4" s="178"/>
      <c r="L4" s="178"/>
      <c r="M4" s="178"/>
      <c r="N4" s="178"/>
      <c r="O4" s="178"/>
      <c r="P4" s="178"/>
      <c r="Q4" s="178"/>
      <c r="R4" s="178"/>
      <c r="S4" s="178"/>
    </row>
    <row r="5" spans="3:19" s="35" customFormat="1" ht="30" customHeight="1">
      <c r="C5" s="238" t="s">
        <v>34</v>
      </c>
      <c r="D5" s="238" t="s">
        <v>195</v>
      </c>
      <c r="E5" s="238" t="s">
        <v>6</v>
      </c>
      <c r="F5" s="238" t="s">
        <v>13</v>
      </c>
      <c r="G5" s="238" t="s">
        <v>110</v>
      </c>
      <c r="H5" s="238" t="s">
        <v>196</v>
      </c>
      <c r="I5" s="33"/>
      <c r="J5" s="178"/>
      <c r="K5" s="239"/>
      <c r="L5" s="33"/>
      <c r="M5" s="33"/>
      <c r="N5" s="33"/>
      <c r="O5" s="33"/>
      <c r="P5" s="33"/>
      <c r="Q5" s="33"/>
      <c r="R5" s="33"/>
      <c r="S5" s="33"/>
    </row>
    <row r="6" spans="3:19" s="35" customFormat="1" ht="15.75" customHeight="1">
      <c r="C6" s="484">
        <v>43952</v>
      </c>
      <c r="D6" s="622">
        <v>314.73</v>
      </c>
      <c r="E6" s="622">
        <v>1186.8599999999999</v>
      </c>
      <c r="F6" s="622">
        <v>1161.96</v>
      </c>
      <c r="G6" s="622">
        <v>182.25</v>
      </c>
      <c r="H6" s="622">
        <v>339.62</v>
      </c>
      <c r="I6" s="33"/>
      <c r="K6" s="826"/>
      <c r="L6" s="240"/>
      <c r="M6" s="33"/>
      <c r="N6" s="240"/>
      <c r="O6" s="33"/>
      <c r="P6" s="33"/>
      <c r="Q6" s="33"/>
      <c r="R6" s="33"/>
      <c r="S6" s="33"/>
    </row>
    <row r="7" spans="3:19" s="35" customFormat="1" ht="15.75" customHeight="1">
      <c r="C7" s="484">
        <v>43983</v>
      </c>
      <c r="D7" s="622">
        <v>312.91000000000003</v>
      </c>
      <c r="E7" s="622">
        <v>1188.48</v>
      </c>
      <c r="F7" s="622">
        <v>1163.51</v>
      </c>
      <c r="G7" s="622">
        <v>182.5</v>
      </c>
      <c r="H7" s="622">
        <v>337.87</v>
      </c>
      <c r="I7" s="212"/>
      <c r="K7" s="826"/>
      <c r="L7" s="242"/>
      <c r="M7" s="242"/>
      <c r="N7" s="242"/>
      <c r="O7" s="243"/>
      <c r="R7" s="244"/>
      <c r="S7" s="33"/>
    </row>
    <row r="8" spans="3:19" s="35" customFormat="1" ht="15.75" customHeight="1">
      <c r="C8" s="484">
        <v>44013</v>
      </c>
      <c r="D8" s="622">
        <v>312</v>
      </c>
      <c r="E8" s="622">
        <v>1163.2</v>
      </c>
      <c r="F8" s="622">
        <v>1160.0999999999999</v>
      </c>
      <c r="G8" s="622">
        <v>182.5</v>
      </c>
      <c r="H8" s="622">
        <v>315</v>
      </c>
      <c r="J8" s="571"/>
      <c r="K8" s="212"/>
      <c r="L8" s="242"/>
      <c r="M8" s="242"/>
      <c r="N8" s="242"/>
      <c r="O8" s="243"/>
      <c r="R8" s="245"/>
      <c r="S8" s="33"/>
    </row>
    <row r="9" spans="3:19" s="35" customFormat="1" ht="15.75" customHeight="1">
      <c r="C9" s="484">
        <v>44044</v>
      </c>
      <c r="D9" s="622">
        <v>311.3</v>
      </c>
      <c r="E9" s="622">
        <v>1171.03</v>
      </c>
      <c r="F9" s="622">
        <v>1164.8699999999999</v>
      </c>
      <c r="G9" s="622">
        <v>184.66</v>
      </c>
      <c r="H9" s="622">
        <v>317.45999999999998</v>
      </c>
      <c r="I9" s="240"/>
      <c r="K9" s="239"/>
      <c r="L9" s="240"/>
      <c r="M9" s="246"/>
      <c r="N9" s="240"/>
      <c r="O9" s="33"/>
      <c r="P9" s="33"/>
      <c r="Q9" s="33"/>
      <c r="R9" s="33"/>
      <c r="S9" s="33"/>
    </row>
    <row r="10" spans="3:19" s="35" customFormat="1" ht="15.75" customHeight="1">
      <c r="C10" s="484">
        <v>44075</v>
      </c>
      <c r="D10" s="622">
        <v>309.14999999999998</v>
      </c>
      <c r="E10" s="622">
        <v>1162.3800000000001</v>
      </c>
      <c r="F10" s="622">
        <v>1164.74</v>
      </c>
      <c r="G10" s="622">
        <v>186.03</v>
      </c>
      <c r="H10" s="622">
        <v>306.79000000000002</v>
      </c>
      <c r="I10" s="247"/>
      <c r="J10" s="191"/>
      <c r="K10" s="248"/>
      <c r="L10" s="248"/>
      <c r="M10" s="248"/>
      <c r="N10" s="248"/>
      <c r="O10" s="248"/>
      <c r="P10" s="240"/>
      <c r="Q10" s="33"/>
      <c r="R10" s="33"/>
      <c r="S10" s="33"/>
    </row>
    <row r="11" spans="3:19" s="35" customFormat="1" ht="15.75" customHeight="1">
      <c r="C11" s="484">
        <v>44105</v>
      </c>
      <c r="D11" s="900">
        <v>304.24</v>
      </c>
      <c r="E11" s="622">
        <v>1158.82</v>
      </c>
      <c r="F11" s="622">
        <v>1162.5999999999999</v>
      </c>
      <c r="G11" s="900">
        <v>184.47</v>
      </c>
      <c r="H11" s="900">
        <v>300.45</v>
      </c>
      <c r="I11" s="212"/>
      <c r="K11" s="248"/>
      <c r="L11" s="248"/>
      <c r="M11" s="248"/>
      <c r="N11" s="248"/>
      <c r="O11" s="248"/>
      <c r="P11" s="33"/>
      <c r="Q11" s="33"/>
      <c r="R11" s="33"/>
      <c r="S11" s="33"/>
    </row>
    <row r="12" spans="3:19" s="35" customFormat="1" ht="15.75" customHeight="1">
      <c r="C12" s="484">
        <v>44136</v>
      </c>
      <c r="D12" s="900">
        <v>303.33</v>
      </c>
      <c r="E12" s="622">
        <v>1144.6300000000001</v>
      </c>
      <c r="F12" s="622">
        <v>1156.54</v>
      </c>
      <c r="G12" s="900">
        <v>184.77</v>
      </c>
      <c r="H12" s="900">
        <v>291.43</v>
      </c>
      <c r="I12" s="240"/>
      <c r="J12" s="241"/>
      <c r="K12" s="239"/>
      <c r="L12" s="33"/>
      <c r="M12" s="33"/>
      <c r="N12" s="33"/>
      <c r="O12" s="33"/>
      <c r="P12" s="33"/>
      <c r="Q12" s="33"/>
      <c r="R12" s="33"/>
      <c r="S12" s="33"/>
    </row>
    <row r="13" spans="3:19" s="35" customFormat="1" ht="15.75" customHeight="1">
      <c r="C13" s="484">
        <v>44166</v>
      </c>
      <c r="D13" s="622">
        <v>303.42</v>
      </c>
      <c r="E13" s="622">
        <v>1144.56</v>
      </c>
      <c r="F13" s="622">
        <v>1158.01</v>
      </c>
      <c r="G13" s="622">
        <v>185.97</v>
      </c>
      <c r="H13" s="622">
        <v>288.95999999999998</v>
      </c>
      <c r="I13" s="240"/>
      <c r="J13" s="241"/>
      <c r="K13" s="239"/>
      <c r="L13" s="33"/>
      <c r="M13" s="33"/>
      <c r="N13" s="33"/>
      <c r="O13" s="33"/>
      <c r="P13" s="33"/>
      <c r="Q13" s="33"/>
      <c r="R13" s="33"/>
      <c r="S13" s="33"/>
    </row>
    <row r="14" spans="3:19" s="35" customFormat="1" ht="15.75" customHeight="1">
      <c r="C14" s="484">
        <v>44197</v>
      </c>
      <c r="D14" s="622">
        <v>303.01</v>
      </c>
      <c r="E14" s="622">
        <v>1133.8900000000001</v>
      </c>
      <c r="F14" s="622">
        <v>1153.06</v>
      </c>
      <c r="G14" s="622">
        <v>183.63</v>
      </c>
      <c r="H14" s="622">
        <v>283.83</v>
      </c>
      <c r="I14" s="249"/>
      <c r="J14" s="241"/>
      <c r="K14" s="250"/>
      <c r="L14" s="33"/>
      <c r="M14" s="240"/>
      <c r="N14" s="33"/>
      <c r="O14" s="33"/>
      <c r="P14" s="33"/>
      <c r="Q14" s="33"/>
      <c r="R14" s="33"/>
      <c r="S14" s="33"/>
    </row>
    <row r="15" spans="3:19" s="35" customFormat="1" ht="15.75" customHeight="1">
      <c r="C15" s="484">
        <v>44228</v>
      </c>
      <c r="D15" s="622">
        <v>303.01</v>
      </c>
      <c r="E15" s="622">
        <v>1134.05</v>
      </c>
      <c r="F15" s="622">
        <v>1150.52</v>
      </c>
      <c r="G15" s="622">
        <v>185.7</v>
      </c>
      <c r="H15" s="622">
        <v>286.52999999999997</v>
      </c>
      <c r="I15" s="253"/>
      <c r="J15" s="241"/>
      <c r="K15" s="251"/>
      <c r="L15" s="33"/>
      <c r="M15" s="33"/>
      <c r="N15" s="33"/>
      <c r="O15" s="33"/>
      <c r="P15" s="33"/>
      <c r="Q15" s="33"/>
      <c r="R15" s="33"/>
      <c r="S15" s="33"/>
    </row>
    <row r="16" spans="3:19" s="35" customFormat="1" ht="15.75" customHeight="1">
      <c r="C16" s="484">
        <v>44256</v>
      </c>
      <c r="D16" s="622"/>
      <c r="E16" s="622"/>
      <c r="F16" s="622"/>
      <c r="G16" s="622"/>
      <c r="H16" s="622"/>
      <c r="I16" s="252"/>
      <c r="J16" s="241"/>
      <c r="K16" s="251"/>
      <c r="L16" s="33"/>
      <c r="M16" s="240"/>
      <c r="N16" s="240"/>
      <c r="O16" s="240"/>
      <c r="P16" s="33"/>
      <c r="Q16" s="33"/>
      <c r="R16" s="33"/>
      <c r="S16" s="33"/>
    </row>
    <row r="17" spans="3:19" s="35" customFormat="1" ht="15.75" customHeight="1">
      <c r="C17" s="484">
        <v>44287</v>
      </c>
      <c r="D17" s="622"/>
      <c r="E17" s="622"/>
      <c r="F17" s="622"/>
      <c r="G17" s="622"/>
      <c r="H17" s="622"/>
      <c r="I17" s="252"/>
      <c r="J17" s="252"/>
      <c r="K17" s="252"/>
      <c r="L17" s="252"/>
      <c r="M17" s="252"/>
      <c r="N17" s="240"/>
      <c r="O17" s="33"/>
      <c r="P17" s="33"/>
      <c r="Q17" s="33"/>
      <c r="R17" s="33"/>
      <c r="S17" s="33"/>
    </row>
    <row r="18" spans="3:19" s="35" customFormat="1" ht="26.25" customHeight="1">
      <c r="C18" s="1150" t="s">
        <v>168</v>
      </c>
      <c r="D18" s="1150"/>
      <c r="E18" s="1150"/>
      <c r="F18" s="1150"/>
      <c r="G18" s="1150"/>
      <c r="H18" s="1150"/>
      <c r="K18" s="253"/>
      <c r="L18" s="33"/>
      <c r="M18" s="33"/>
      <c r="N18" s="33"/>
      <c r="O18" s="33"/>
      <c r="P18" s="33"/>
      <c r="Q18" s="33"/>
      <c r="R18" s="33"/>
      <c r="S18" s="33"/>
    </row>
    <row r="19" spans="3:19" ht="15" customHeight="1">
      <c r="I19" s="132"/>
    </row>
    <row r="20" spans="3:19" ht="9.75" customHeight="1">
      <c r="I20" s="132"/>
    </row>
    <row r="21" spans="3:19" ht="15" customHeight="1">
      <c r="I21" s="132"/>
    </row>
    <row r="22" spans="3:19" ht="15" customHeight="1">
      <c r="I22" s="132"/>
    </row>
    <row r="23" spans="3:19" ht="15" customHeight="1">
      <c r="I23" s="132"/>
    </row>
    <row r="24" spans="3:19" ht="15" customHeight="1">
      <c r="I24" s="132"/>
    </row>
    <row r="25" spans="3:19" ht="15" customHeight="1">
      <c r="I25" s="132"/>
    </row>
    <row r="26" spans="3:19" ht="15" customHeight="1">
      <c r="I26" s="132"/>
    </row>
    <row r="27" spans="3:19" ht="15" customHeight="1">
      <c r="I27" s="254"/>
    </row>
    <row r="28" spans="3:19" ht="15" customHeight="1">
      <c r="I28" s="178"/>
    </row>
    <row r="29" spans="3:19" ht="15" customHeight="1"/>
    <row r="30" spans="3:19" ht="15" customHeight="1">
      <c r="J30" s="179"/>
      <c r="K30" s="179"/>
      <c r="L30" s="179"/>
      <c r="M30" s="179"/>
      <c r="N30" s="179"/>
      <c r="O30" s="179"/>
    </row>
    <row r="31" spans="3:19" ht="14.25" customHeight="1">
      <c r="J31" s="179"/>
      <c r="K31" s="179"/>
      <c r="L31" s="255"/>
      <c r="M31" s="179"/>
      <c r="N31" s="179"/>
      <c r="O31" s="179"/>
    </row>
    <row r="32" spans="3:19" ht="23.25" customHeight="1">
      <c r="J32" s="179"/>
      <c r="K32" s="179"/>
      <c r="L32" s="179"/>
      <c r="M32" s="179"/>
      <c r="N32" s="179"/>
      <c r="O32" s="179"/>
    </row>
    <row r="33" spans="3:14">
      <c r="C33" s="1150" t="s">
        <v>169</v>
      </c>
      <c r="D33" s="1150"/>
      <c r="E33" s="1150"/>
      <c r="F33" s="1150"/>
      <c r="G33" s="1150"/>
      <c r="H33" s="1150"/>
    </row>
    <row r="34" spans="3:14" ht="15.95" customHeight="1">
      <c r="C34" s="1078"/>
      <c r="D34" s="1078"/>
      <c r="E34" s="1078"/>
      <c r="F34" s="1078"/>
      <c r="G34" s="1078"/>
      <c r="H34" s="1078"/>
    </row>
    <row r="36" spans="3:14" ht="15.6" customHeight="1">
      <c r="C36" s="1077"/>
      <c r="D36" s="1077"/>
      <c r="E36" s="1077"/>
      <c r="F36" s="1077"/>
      <c r="G36" s="1077"/>
      <c r="H36" s="1077"/>
    </row>
    <row r="41" spans="3:14">
      <c r="H41" s="16"/>
      <c r="I41" s="256"/>
      <c r="J41" s="256"/>
      <c r="K41" s="256"/>
      <c r="L41" s="256"/>
      <c r="M41" s="256"/>
      <c r="N41" s="256"/>
    </row>
  </sheetData>
  <mergeCells count="7">
    <mergeCell ref="C36:H36"/>
    <mergeCell ref="C1:H1"/>
    <mergeCell ref="C3:H3"/>
    <mergeCell ref="C4:H4"/>
    <mergeCell ref="C18:H18"/>
    <mergeCell ref="C34:H34"/>
    <mergeCell ref="C33:H33"/>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5">
    <tabColor theme="6" tint="0.79998168889431442"/>
    <pageSetUpPr fitToPage="1"/>
  </sheetPr>
  <dimension ref="B1:R47"/>
  <sheetViews>
    <sheetView zoomScaleNormal="100" workbookViewId="0">
      <selection activeCell="H11" sqref="H11"/>
    </sheetView>
  </sheetViews>
  <sheetFormatPr baseColWidth="10" defaultColWidth="10.90625" defaultRowHeight="12"/>
  <cols>
    <col min="1" max="1" width="0.7265625" style="1" customWidth="1"/>
    <col min="2" max="2" width="12.54296875" style="1" customWidth="1"/>
    <col min="3" max="6" width="10.08984375" style="1" customWidth="1"/>
    <col min="7" max="7" width="10.6328125" style="1" customWidth="1"/>
    <col min="8" max="13" width="10.90625" style="113" customWidth="1"/>
    <col min="14" max="18" width="10.90625" style="113"/>
    <col min="19" max="16384" width="10.90625" style="1"/>
  </cols>
  <sheetData>
    <row r="1" spans="2:18" s="23" customFormat="1" ht="12.75">
      <c r="B1" s="1085" t="s">
        <v>1</v>
      </c>
      <c r="C1" s="1085"/>
      <c r="D1" s="1085"/>
      <c r="E1" s="1085"/>
      <c r="F1" s="1085"/>
      <c r="G1" s="1085"/>
      <c r="H1" s="107"/>
      <c r="I1" s="107"/>
      <c r="J1" s="107"/>
      <c r="K1" s="107"/>
      <c r="L1" s="107"/>
      <c r="M1" s="107"/>
      <c r="N1" s="107"/>
      <c r="O1" s="107"/>
      <c r="P1" s="107"/>
      <c r="Q1" s="107"/>
      <c r="R1" s="107"/>
    </row>
    <row r="2" spans="2:18" s="23" customFormat="1" ht="12.75">
      <c r="B2" s="28"/>
      <c r="C2" s="28"/>
      <c r="D2" s="28"/>
      <c r="E2" s="28"/>
      <c r="F2" s="28"/>
      <c r="H2" s="107"/>
      <c r="I2" s="107"/>
      <c r="J2" s="107"/>
      <c r="K2" s="107"/>
      <c r="L2" s="107"/>
      <c r="M2" s="107"/>
      <c r="N2" s="107"/>
      <c r="O2" s="107"/>
      <c r="P2" s="107"/>
      <c r="Q2" s="107"/>
      <c r="R2" s="107"/>
    </row>
    <row r="3" spans="2:18" s="23" customFormat="1" ht="12.75">
      <c r="B3" s="1079" t="s">
        <v>184</v>
      </c>
      <c r="C3" s="1079"/>
      <c r="D3" s="1079"/>
      <c r="E3" s="1079"/>
      <c r="F3" s="1079"/>
      <c r="G3" s="1079"/>
      <c r="H3" s="107"/>
      <c r="I3" s="107"/>
      <c r="J3" s="107"/>
      <c r="K3" s="107"/>
      <c r="L3" s="107"/>
      <c r="M3" s="107"/>
      <c r="N3" s="107"/>
      <c r="O3" s="107"/>
      <c r="P3" s="107"/>
      <c r="Q3" s="107"/>
      <c r="R3" s="107"/>
    </row>
    <row r="4" spans="2:18" s="23" customFormat="1" ht="12.75">
      <c r="B4" s="1086" t="s">
        <v>685</v>
      </c>
      <c r="C4" s="1086"/>
      <c r="D4" s="1086"/>
      <c r="E4" s="1086"/>
      <c r="F4" s="1086"/>
      <c r="G4" s="1086"/>
      <c r="H4" s="107"/>
      <c r="I4" s="107"/>
      <c r="J4" s="107"/>
      <c r="K4" s="107"/>
      <c r="L4" s="107"/>
      <c r="M4" s="107"/>
      <c r="N4" s="107"/>
      <c r="O4" s="107"/>
      <c r="P4" s="107"/>
      <c r="Q4" s="107"/>
      <c r="R4" s="107"/>
    </row>
    <row r="5" spans="2:18" s="35" customFormat="1" ht="25.5" customHeight="1">
      <c r="B5" s="257" t="s">
        <v>5</v>
      </c>
      <c r="C5" s="257" t="s">
        <v>195</v>
      </c>
      <c r="D5" s="257" t="s">
        <v>6</v>
      </c>
      <c r="E5" s="257" t="s">
        <v>13</v>
      </c>
      <c r="F5" s="257" t="s">
        <v>196</v>
      </c>
      <c r="G5" s="257" t="s">
        <v>197</v>
      </c>
      <c r="H5" s="258"/>
      <c r="I5" s="194"/>
      <c r="J5" s="194"/>
      <c r="K5" s="194"/>
      <c r="L5" s="194"/>
      <c r="M5" s="194"/>
      <c r="N5" s="194"/>
      <c r="O5" s="115"/>
      <c r="P5" s="115"/>
      <c r="Q5" s="115"/>
      <c r="R5" s="115"/>
    </row>
    <row r="6" spans="2:18" s="35" customFormat="1" ht="15.75" customHeight="1">
      <c r="B6" s="529" t="s">
        <v>198</v>
      </c>
      <c r="C6" s="622">
        <v>130.05799999999999</v>
      </c>
      <c r="D6" s="622">
        <v>888.16300000000001</v>
      </c>
      <c r="E6" s="622">
        <v>883.69299999999998</v>
      </c>
      <c r="F6" s="622">
        <v>134.52799999999999</v>
      </c>
      <c r="G6" s="623">
        <f t="shared" ref="G6:G12" si="0">+F6/E6</f>
        <v>0.15223386402291292</v>
      </c>
      <c r="H6" s="530"/>
      <c r="I6" s="200"/>
      <c r="J6" s="194"/>
      <c r="K6" s="194"/>
      <c r="L6" s="194"/>
      <c r="M6" s="194"/>
      <c r="N6" s="194"/>
      <c r="O6" s="115"/>
      <c r="P6" s="115"/>
      <c r="Q6" s="115"/>
      <c r="R6" s="115"/>
    </row>
    <row r="7" spans="2:18" s="35" customFormat="1" ht="15.75" customHeight="1">
      <c r="B7" s="529" t="s">
        <v>199</v>
      </c>
      <c r="C7" s="622">
        <v>134.52799999999999</v>
      </c>
      <c r="D7" s="622">
        <v>867.96600000000001</v>
      </c>
      <c r="E7" s="622">
        <v>864.69399999999996</v>
      </c>
      <c r="F7" s="622">
        <v>137.80000000000001</v>
      </c>
      <c r="G7" s="623">
        <f t="shared" si="0"/>
        <v>0.1593627341001557</v>
      </c>
      <c r="H7" s="530"/>
      <c r="I7" s="825"/>
      <c r="J7" s="194"/>
      <c r="K7" s="194"/>
      <c r="L7" s="194"/>
      <c r="M7" s="194"/>
      <c r="N7" s="194"/>
      <c r="O7" s="115"/>
      <c r="P7" s="115"/>
      <c r="Q7" s="115"/>
      <c r="R7" s="115"/>
    </row>
    <row r="8" spans="2:18" s="35" customFormat="1" ht="15.75" customHeight="1">
      <c r="B8" s="529" t="s">
        <v>69</v>
      </c>
      <c r="C8" s="622">
        <v>133.41</v>
      </c>
      <c r="D8" s="622">
        <v>990.47</v>
      </c>
      <c r="E8" s="622">
        <v>948.85</v>
      </c>
      <c r="F8" s="622">
        <v>175.03</v>
      </c>
      <c r="G8" s="623">
        <f t="shared" si="0"/>
        <v>0.18446540549085735</v>
      </c>
      <c r="H8" s="530"/>
      <c r="I8"/>
      <c r="J8"/>
      <c r="K8"/>
      <c r="L8"/>
      <c r="M8"/>
      <c r="N8"/>
      <c r="O8"/>
      <c r="P8"/>
      <c r="Q8" s="115"/>
      <c r="R8" s="115"/>
    </row>
    <row r="9" spans="2:18" s="35" customFormat="1" ht="15.75" customHeight="1">
      <c r="B9" s="529" t="s">
        <v>134</v>
      </c>
      <c r="C9" s="622">
        <v>174.77</v>
      </c>
      <c r="D9" s="622">
        <v>1015.57</v>
      </c>
      <c r="E9" s="622">
        <v>980.58</v>
      </c>
      <c r="F9" s="622">
        <v>209.77</v>
      </c>
      <c r="G9" s="623">
        <f t="shared" si="0"/>
        <v>0.21392441208264495</v>
      </c>
      <c r="H9" s="530"/>
      <c r="I9"/>
      <c r="J9"/>
      <c r="K9"/>
      <c r="L9"/>
      <c r="M9"/>
      <c r="N9"/>
      <c r="O9"/>
      <c r="P9"/>
      <c r="Q9" s="115"/>
      <c r="R9" s="115"/>
    </row>
    <row r="10" spans="2:18" s="35" customFormat="1" ht="15.75" customHeight="1">
      <c r="B10" s="531" t="s">
        <v>133</v>
      </c>
      <c r="C10" s="622">
        <v>209.73</v>
      </c>
      <c r="D10" s="622">
        <v>972.21</v>
      </c>
      <c r="E10" s="622">
        <v>968.01</v>
      </c>
      <c r="F10" s="306">
        <v>213.93</v>
      </c>
      <c r="G10" s="623">
        <f t="shared" si="0"/>
        <v>0.22099978306009235</v>
      </c>
      <c r="H10" s="530"/>
      <c r="I10" s="375"/>
      <c r="J10" s="375"/>
      <c r="K10" s="375"/>
      <c r="L10" s="375"/>
      <c r="M10" s="375"/>
      <c r="N10" s="375"/>
      <c r="O10" s="1240"/>
      <c r="P10" s="1241"/>
      <c r="Q10" s="115"/>
      <c r="R10" s="115"/>
    </row>
    <row r="11" spans="2:18" s="132" customFormat="1" ht="15.75" customHeight="1">
      <c r="B11" s="150" t="s">
        <v>448</v>
      </c>
      <c r="C11" s="622">
        <v>311.48</v>
      </c>
      <c r="D11" s="622">
        <v>1123.4100000000001</v>
      </c>
      <c r="E11" s="622">
        <v>1084.1400000000001</v>
      </c>
      <c r="F11" s="622">
        <v>350.46</v>
      </c>
      <c r="G11" s="623">
        <f t="shared" si="0"/>
        <v>0.32326083347169182</v>
      </c>
      <c r="H11" s="212"/>
      <c r="K11" s="200"/>
      <c r="O11" s="342"/>
      <c r="P11" s="342"/>
      <c r="Q11" s="133"/>
      <c r="R11" s="133"/>
    </row>
    <row r="12" spans="2:18" s="132" customFormat="1" ht="15.75" customHeight="1">
      <c r="B12" s="150" t="s">
        <v>484</v>
      </c>
      <c r="C12" s="622">
        <v>351.96</v>
      </c>
      <c r="D12" s="622">
        <v>1080.0899999999999</v>
      </c>
      <c r="E12" s="622">
        <v>1090.45</v>
      </c>
      <c r="F12" s="622">
        <v>341.6</v>
      </c>
      <c r="G12" s="623">
        <f t="shared" si="0"/>
        <v>0.31326516575725616</v>
      </c>
      <c r="H12" s="530"/>
      <c r="I12" s="486"/>
      <c r="J12" s="486"/>
      <c r="K12" s="486"/>
      <c r="L12" s="518"/>
      <c r="M12" s="518"/>
      <c r="N12" s="518"/>
      <c r="O12" s="1236"/>
      <c r="P12" s="1237"/>
      <c r="Q12" s="133"/>
      <c r="R12" s="133"/>
    </row>
    <row r="13" spans="2:18" s="132" customFormat="1" ht="15.75" customHeight="1">
      <c r="B13" s="531" t="s">
        <v>586</v>
      </c>
      <c r="C13" s="861">
        <v>340.76</v>
      </c>
      <c r="D13" s="861">
        <v>1123.8399999999999</v>
      </c>
      <c r="E13" s="861">
        <v>1144.49</v>
      </c>
      <c r="F13" s="861">
        <v>320.11</v>
      </c>
      <c r="G13" s="623">
        <f>+F13/E13</f>
        <v>0.2796966334349798</v>
      </c>
      <c r="H13" s="530"/>
      <c r="I13" s="375"/>
      <c r="J13" s="375"/>
      <c r="K13" s="1240"/>
      <c r="L13" s="1241"/>
      <c r="M13" s="650"/>
      <c r="N13" s="650"/>
      <c r="O13" s="650"/>
      <c r="P13" s="651"/>
      <c r="Q13" s="133"/>
      <c r="R13" s="133"/>
    </row>
    <row r="14" spans="2:18" s="132" customFormat="1" ht="15.75" customHeight="1">
      <c r="B14" s="531" t="s">
        <v>549</v>
      </c>
      <c r="C14" s="861">
        <v>320.11</v>
      </c>
      <c r="D14" s="861">
        <v>1116.55</v>
      </c>
      <c r="E14" s="861">
        <v>1133.6600000000001</v>
      </c>
      <c r="F14" s="1010">
        <v>303.01</v>
      </c>
      <c r="G14" s="623">
        <f>+F14/E14</f>
        <v>0.26728472381490037</v>
      </c>
      <c r="H14" s="881"/>
      <c r="I14" s="882"/>
      <c r="J14" s="883"/>
      <c r="K14" s="486"/>
      <c r="L14" s="818"/>
      <c r="M14" s="818"/>
      <c r="N14" s="818"/>
      <c r="O14" s="818"/>
      <c r="P14" s="819"/>
      <c r="Q14" s="133"/>
      <c r="R14" s="133"/>
    </row>
    <row r="15" spans="2:18" s="35" customFormat="1" ht="15.75" customHeight="1">
      <c r="B15" s="35" t="s">
        <v>548</v>
      </c>
      <c r="C15" s="900">
        <f>'28'!D15</f>
        <v>303.01</v>
      </c>
      <c r="D15" s="861">
        <f>'28'!E15</f>
        <v>1134.05</v>
      </c>
      <c r="E15" s="861">
        <f>'28'!F15</f>
        <v>1150.52</v>
      </c>
      <c r="F15" s="900">
        <f>'28'!H15</f>
        <v>286.52999999999997</v>
      </c>
      <c r="G15" s="862">
        <f>+F14/E15</f>
        <v>0.26336786844209575</v>
      </c>
      <c r="H15" s="787"/>
      <c r="I15" s="827"/>
      <c r="J15" s="557"/>
      <c r="K15" s="200"/>
      <c r="L15" s="194"/>
      <c r="M15" s="194"/>
      <c r="N15" s="194"/>
      <c r="O15" s="115"/>
      <c r="P15" s="115"/>
      <c r="Q15" s="115"/>
      <c r="R15" s="115"/>
    </row>
    <row r="16" spans="2:18" s="35" customFormat="1" ht="15.75" customHeight="1">
      <c r="B16" s="1238" t="s">
        <v>169</v>
      </c>
      <c r="C16" s="1238"/>
      <c r="D16" s="1238"/>
      <c r="E16" s="1238"/>
      <c r="F16" s="1238"/>
      <c r="G16" s="1238"/>
      <c r="H16" s="133"/>
      <c r="I16" s="342"/>
      <c r="K16" s="133"/>
      <c r="L16" s="133"/>
      <c r="M16" s="133"/>
      <c r="N16" s="133"/>
      <c r="O16" s="115"/>
      <c r="P16" s="115"/>
      <c r="Q16" s="115"/>
      <c r="R16" s="115"/>
    </row>
    <row r="17" spans="2:18" s="35" customFormat="1" ht="24" customHeight="1">
      <c r="B17" s="1239"/>
      <c r="C17" s="1239"/>
      <c r="D17" s="1239"/>
      <c r="E17" s="1239"/>
      <c r="F17" s="1239"/>
      <c r="G17" s="1239"/>
      <c r="H17" s="133"/>
      <c r="I17" s="342"/>
      <c r="K17" s="133"/>
      <c r="L17" s="133"/>
      <c r="M17" s="133"/>
      <c r="N17" s="133"/>
      <c r="O17" s="115"/>
      <c r="P17" s="115"/>
      <c r="Q17" s="115"/>
      <c r="R17" s="115"/>
    </row>
    <row r="18" spans="2:18" s="35" customFormat="1" ht="15.75" customHeight="1">
      <c r="B18" s="259"/>
      <c r="C18" s="739"/>
      <c r="D18" s="739"/>
      <c r="E18" s="739"/>
      <c r="F18" s="739"/>
      <c r="G18" s="259"/>
      <c r="H18" s="133"/>
      <c r="J18" s="133"/>
      <c r="K18" s="133"/>
      <c r="L18" s="133"/>
      <c r="M18" s="133"/>
      <c r="N18" s="133"/>
      <c r="O18" s="115"/>
      <c r="P18" s="115"/>
      <c r="Q18" s="115"/>
      <c r="R18" s="115"/>
    </row>
    <row r="19" spans="2:18" ht="12.75">
      <c r="C19" s="15"/>
      <c r="D19" s="15"/>
      <c r="E19" s="15"/>
      <c r="F19" s="15"/>
      <c r="G19" s="260"/>
      <c r="H19" s="136"/>
    </row>
    <row r="20" spans="2:18" ht="15" customHeight="1">
      <c r="G20" s="9"/>
      <c r="H20" s="127"/>
    </row>
    <row r="21" spans="2:18" ht="9.75" customHeight="1">
      <c r="G21" s="9"/>
      <c r="H21" s="127"/>
    </row>
    <row r="22" spans="2:18" ht="15" customHeight="1">
      <c r="G22" s="8"/>
    </row>
    <row r="23" spans="2:18" ht="15" customHeight="1">
      <c r="G23" s="8"/>
    </row>
    <row r="24" spans="2:18" ht="15" customHeight="1">
      <c r="G24" s="261"/>
      <c r="H24" s="262"/>
    </row>
    <row r="25" spans="2:18" ht="15" customHeight="1">
      <c r="G25" s="10"/>
      <c r="H25" s="262"/>
      <c r="I25" s="263"/>
    </row>
    <row r="26" spans="2:18" ht="15" customHeight="1">
      <c r="G26" s="10"/>
    </row>
    <row r="27" spans="2:18" ht="15" customHeight="1">
      <c r="G27" s="10"/>
    </row>
    <row r="28" spans="2:18" ht="15" customHeight="1">
      <c r="G28" s="10"/>
    </row>
    <row r="29" spans="2:18" ht="15" customHeight="1">
      <c r="G29" s="10"/>
    </row>
    <row r="30" spans="2:18" ht="15" customHeight="1">
      <c r="G30" s="10"/>
    </row>
    <row r="31" spans="2:18" ht="15" customHeight="1">
      <c r="G31" s="10"/>
      <c r="H31" s="195"/>
      <c r="I31" s="195"/>
      <c r="J31" s="195"/>
      <c r="K31" s="195"/>
      <c r="L31" s="195"/>
      <c r="M31" s="195"/>
    </row>
    <row r="32" spans="2:18" ht="15" customHeight="1">
      <c r="G32" s="10"/>
      <c r="H32" s="195"/>
      <c r="I32" s="195"/>
      <c r="J32" s="264"/>
      <c r="K32" s="195"/>
      <c r="L32" s="195"/>
      <c r="M32" s="195"/>
    </row>
    <row r="33" spans="2:13" ht="15" customHeight="1">
      <c r="G33" s="10"/>
      <c r="H33" s="195"/>
      <c r="I33" s="195"/>
      <c r="J33" s="195"/>
      <c r="K33" s="195"/>
      <c r="L33" s="195"/>
      <c r="M33" s="195"/>
    </row>
    <row r="34" spans="2:13" ht="15" customHeight="1">
      <c r="H34" s="265"/>
      <c r="I34" s="266"/>
      <c r="J34" s="266"/>
      <c r="K34" s="266"/>
      <c r="L34" s="266"/>
      <c r="M34" s="267"/>
    </row>
    <row r="35" spans="2:13" ht="12" customHeight="1">
      <c r="B35" s="1" t="s">
        <v>467</v>
      </c>
    </row>
    <row r="36" spans="2:13" ht="14.25" customHeight="1"/>
    <row r="37" spans="2:13" ht="14.25" customHeight="1">
      <c r="B37" s="1077"/>
      <c r="C37" s="1235"/>
      <c r="D37" s="1235"/>
      <c r="E37" s="1235"/>
      <c r="F37" s="1235"/>
    </row>
    <row r="38" spans="2:13" ht="14.25" customHeight="1"/>
    <row r="39" spans="2:13" ht="14.25" customHeight="1"/>
    <row r="40" spans="2:13" ht="14.25" customHeight="1"/>
    <row r="41" spans="2:13" ht="14.25" customHeight="1"/>
    <row r="42" spans="2:13" ht="14.25" customHeight="1"/>
    <row r="43" spans="2:13" ht="14.25" customHeight="1"/>
    <row r="44" spans="2:13" ht="14.25" customHeight="1"/>
    <row r="45" spans="2:13" ht="14.25" customHeight="1"/>
    <row r="47" spans="2:13">
      <c r="B47" s="16"/>
      <c r="C47" s="16"/>
      <c r="D47" s="16"/>
      <c r="E47" s="16"/>
      <c r="F47" s="16"/>
      <c r="G47" s="16"/>
      <c r="H47" s="112"/>
      <c r="I47" s="112"/>
      <c r="J47" s="112"/>
      <c r="K47" s="112"/>
      <c r="L47" s="112"/>
    </row>
  </sheetData>
  <mergeCells count="9">
    <mergeCell ref="B37:F37"/>
    <mergeCell ref="B1:G1"/>
    <mergeCell ref="B3:G3"/>
    <mergeCell ref="B4:G4"/>
    <mergeCell ref="O12:P12"/>
    <mergeCell ref="B16:G16"/>
    <mergeCell ref="B17:G17"/>
    <mergeCell ref="K13:L13"/>
    <mergeCell ref="O10:P10"/>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tint="0.79998168889431442"/>
    <pageSetUpPr fitToPage="1"/>
  </sheetPr>
  <dimension ref="B2:L26"/>
  <sheetViews>
    <sheetView topLeftCell="A10" zoomScaleNormal="100" workbookViewId="0">
      <selection activeCell="E25" sqref="E25"/>
    </sheetView>
  </sheetViews>
  <sheetFormatPr baseColWidth="10" defaultRowHeight="18"/>
  <cols>
    <col min="1" max="1" width="1.453125" customWidth="1"/>
    <col min="2" max="2" width="12.26953125" customWidth="1"/>
    <col min="3" max="9" width="6.90625" customWidth="1"/>
  </cols>
  <sheetData>
    <row r="2" spans="2:11">
      <c r="B2" s="1088" t="s">
        <v>352</v>
      </c>
      <c r="C2" s="1088"/>
      <c r="D2" s="1088"/>
      <c r="E2" s="1088"/>
      <c r="F2" s="1088"/>
      <c r="G2" s="1088"/>
      <c r="H2" s="1088"/>
      <c r="I2" s="1088"/>
    </row>
    <row r="3" spans="2:11" ht="18" customHeight="1">
      <c r="B3" s="1089" t="s">
        <v>185</v>
      </c>
      <c r="C3" s="1089"/>
      <c r="D3" s="1089"/>
      <c r="E3" s="1089"/>
      <c r="F3" s="1089"/>
      <c r="G3" s="1089"/>
      <c r="H3" s="1089"/>
      <c r="I3" s="1089"/>
    </row>
    <row r="4" spans="2:11" ht="18" customHeight="1">
      <c r="B4" s="1090" t="s">
        <v>685</v>
      </c>
      <c r="C4" s="1090"/>
      <c r="D4" s="1090"/>
      <c r="E4" s="1090"/>
      <c r="F4" s="1090"/>
      <c r="G4" s="1090"/>
      <c r="H4" s="1090"/>
      <c r="I4" s="1090"/>
    </row>
    <row r="5" spans="2:11">
      <c r="B5" s="1243"/>
      <c r="C5" s="1243"/>
      <c r="D5" s="1243"/>
      <c r="E5" s="1243"/>
      <c r="F5" s="1243"/>
      <c r="G5" s="1243"/>
    </row>
    <row r="6" spans="2:11" ht="56.25" customHeight="1">
      <c r="B6" s="656" t="s">
        <v>5</v>
      </c>
      <c r="C6" s="654" t="s">
        <v>71</v>
      </c>
      <c r="D6" s="654" t="s">
        <v>89</v>
      </c>
      <c r="E6" s="896" t="s">
        <v>200</v>
      </c>
      <c r="F6" s="896" t="s">
        <v>9</v>
      </c>
      <c r="G6" s="896" t="s">
        <v>70</v>
      </c>
      <c r="H6" s="655" t="s">
        <v>127</v>
      </c>
      <c r="I6" s="655" t="s">
        <v>485</v>
      </c>
    </row>
    <row r="7" spans="2:11">
      <c r="B7" s="1244" t="s">
        <v>587</v>
      </c>
      <c r="C7" s="1245"/>
      <c r="D7" s="1245"/>
      <c r="E7" s="1245"/>
      <c r="F7" s="1245"/>
      <c r="G7" s="1245"/>
      <c r="H7" s="1245"/>
      <c r="I7" s="1246"/>
    </row>
    <row r="8" spans="2:11" ht="15.75" customHeight="1">
      <c r="B8" s="268" t="s">
        <v>128</v>
      </c>
      <c r="C8" s="884">
        <v>320.11</v>
      </c>
      <c r="D8" s="884">
        <v>56.41</v>
      </c>
      <c r="E8" s="884">
        <v>5.29</v>
      </c>
      <c r="F8" s="884">
        <v>2.37</v>
      </c>
      <c r="G8" s="884">
        <v>0.89</v>
      </c>
      <c r="H8" s="884">
        <v>210.16</v>
      </c>
      <c r="I8" s="884">
        <v>109.95</v>
      </c>
      <c r="K8" s="917"/>
    </row>
    <row r="9" spans="2:11" ht="15.75" customHeight="1">
      <c r="B9" s="268" t="s">
        <v>6</v>
      </c>
      <c r="C9" s="884">
        <v>1116.55</v>
      </c>
      <c r="D9" s="884">
        <v>345.96</v>
      </c>
      <c r="E9" s="884">
        <v>102</v>
      </c>
      <c r="F9" s="884">
        <v>51</v>
      </c>
      <c r="G9" s="884">
        <v>35.89</v>
      </c>
      <c r="H9" s="884">
        <v>260.77999999999997</v>
      </c>
      <c r="I9" s="884">
        <v>855.77</v>
      </c>
      <c r="K9" s="917"/>
    </row>
    <row r="10" spans="2:11" ht="15.75" customHeight="1">
      <c r="B10" s="268" t="s">
        <v>124</v>
      </c>
      <c r="C10" s="884">
        <v>165.35</v>
      </c>
      <c r="D10" s="884">
        <v>1.06</v>
      </c>
      <c r="E10" s="884">
        <v>1.5</v>
      </c>
      <c r="F10" s="884">
        <v>0.01</v>
      </c>
      <c r="G10" s="884">
        <v>0.03</v>
      </c>
      <c r="H10" s="884">
        <v>7.6</v>
      </c>
      <c r="I10" s="884">
        <v>157.75</v>
      </c>
      <c r="K10" s="917"/>
    </row>
    <row r="11" spans="2:11" ht="15.75" customHeight="1">
      <c r="B11" s="268" t="s">
        <v>13</v>
      </c>
      <c r="C11" s="884">
        <v>1133.6600000000001</v>
      </c>
      <c r="D11" s="884">
        <v>309.51</v>
      </c>
      <c r="E11" s="884">
        <v>68.5</v>
      </c>
      <c r="F11" s="884">
        <v>13.5</v>
      </c>
      <c r="G11" s="884">
        <v>6.4</v>
      </c>
      <c r="H11" s="884">
        <v>278</v>
      </c>
      <c r="I11" s="884">
        <v>855.66</v>
      </c>
      <c r="K11" s="917"/>
    </row>
    <row r="12" spans="2:11" ht="15.75" customHeight="1">
      <c r="B12" s="268" t="s">
        <v>110</v>
      </c>
      <c r="C12" s="884">
        <v>171.04</v>
      </c>
      <c r="D12" s="884">
        <v>45.17</v>
      </c>
      <c r="E12" s="884">
        <v>35.5</v>
      </c>
      <c r="F12" s="884">
        <v>36</v>
      </c>
      <c r="G12" s="884">
        <v>28.93</v>
      </c>
      <c r="H12" s="884">
        <v>0.01</v>
      </c>
      <c r="I12" s="884">
        <v>171.03</v>
      </c>
      <c r="K12" s="917"/>
    </row>
    <row r="13" spans="2:11" ht="15.75" customHeight="1">
      <c r="B13" s="1011" t="s">
        <v>130</v>
      </c>
      <c r="C13" s="884">
        <v>303.01</v>
      </c>
      <c r="D13" s="884">
        <v>48.76</v>
      </c>
      <c r="E13" s="884">
        <v>4.79</v>
      </c>
      <c r="F13" s="884">
        <v>3.87</v>
      </c>
      <c r="G13" s="884">
        <v>1.48</v>
      </c>
      <c r="H13" s="884">
        <v>200.53</v>
      </c>
      <c r="I13" s="884">
        <v>102.48</v>
      </c>
      <c r="K13" s="917"/>
    </row>
    <row r="14" spans="2:11" ht="15.75" customHeight="1">
      <c r="B14" s="1247" t="s">
        <v>588</v>
      </c>
      <c r="C14" s="1248"/>
      <c r="D14" s="1248"/>
      <c r="E14" s="1248"/>
      <c r="F14" s="1248"/>
      <c r="G14" s="1248"/>
      <c r="H14" s="1248"/>
      <c r="I14" s="1249"/>
      <c r="K14" s="917"/>
    </row>
    <row r="15" spans="2:11" ht="15.75" customHeight="1">
      <c r="B15" s="1012" t="s">
        <v>128</v>
      </c>
      <c r="C15" s="863">
        <v>303.01</v>
      </c>
      <c r="D15" s="863">
        <v>48.76</v>
      </c>
      <c r="E15" s="863">
        <v>4.79</v>
      </c>
      <c r="F15" s="863">
        <v>3.87</v>
      </c>
      <c r="G15" s="863">
        <v>1.48</v>
      </c>
      <c r="H15" s="863">
        <v>200.53</v>
      </c>
      <c r="I15" s="863">
        <v>102.48</v>
      </c>
      <c r="K15" s="917"/>
    </row>
    <row r="16" spans="2:11" ht="15.75" customHeight="1">
      <c r="B16" s="269" t="s">
        <v>6</v>
      </c>
      <c r="C16" s="863">
        <v>1134.05</v>
      </c>
      <c r="D16" s="863">
        <v>360.25</v>
      </c>
      <c r="E16" s="863">
        <v>109</v>
      </c>
      <c r="F16" s="863">
        <v>47.5</v>
      </c>
      <c r="G16" s="863">
        <v>29.5</v>
      </c>
      <c r="H16" s="863">
        <v>260.67</v>
      </c>
      <c r="I16" s="863">
        <v>873.38</v>
      </c>
      <c r="K16" s="917"/>
    </row>
    <row r="17" spans="2:12" ht="15.75" customHeight="1">
      <c r="B17" s="269" t="s">
        <v>124</v>
      </c>
      <c r="C17" s="863">
        <v>179.01</v>
      </c>
      <c r="D17" s="863">
        <v>0.64</v>
      </c>
      <c r="E17" s="863">
        <v>1.5</v>
      </c>
      <c r="F17" s="863">
        <v>0.01</v>
      </c>
      <c r="G17" s="863">
        <v>0.02</v>
      </c>
      <c r="H17" s="863">
        <v>24</v>
      </c>
      <c r="I17" s="863">
        <v>155.01</v>
      </c>
      <c r="K17" s="917"/>
    </row>
    <row r="18" spans="2:12" ht="15.75" customHeight="1">
      <c r="B18" s="269" t="s">
        <v>13</v>
      </c>
      <c r="C18" s="863">
        <v>1150.52</v>
      </c>
      <c r="D18" s="863">
        <v>305.45</v>
      </c>
      <c r="E18" s="863">
        <v>70</v>
      </c>
      <c r="F18" s="863">
        <v>15</v>
      </c>
      <c r="G18" s="863">
        <v>6.1</v>
      </c>
      <c r="H18" s="863">
        <v>289</v>
      </c>
      <c r="I18" s="863">
        <v>861.52</v>
      </c>
      <c r="K18" s="917"/>
    </row>
    <row r="19" spans="2:12" ht="15.75" customHeight="1">
      <c r="B19" s="269" t="s">
        <v>110</v>
      </c>
      <c r="C19" s="863">
        <v>185.7</v>
      </c>
      <c r="D19" s="863">
        <v>66.040000000000006</v>
      </c>
      <c r="E19" s="863">
        <v>39</v>
      </c>
      <c r="F19" s="863">
        <v>34</v>
      </c>
      <c r="G19" s="863">
        <v>24</v>
      </c>
      <c r="H19" s="863">
        <v>0.02</v>
      </c>
      <c r="I19" s="863">
        <v>185.68</v>
      </c>
      <c r="J19" s="270"/>
      <c r="K19" s="917"/>
      <c r="L19" s="270"/>
    </row>
    <row r="20" spans="2:12" ht="15.75" customHeight="1">
      <c r="B20" s="269" t="s">
        <v>130</v>
      </c>
      <c r="C20" s="863">
        <v>286.52999999999997</v>
      </c>
      <c r="D20" s="863">
        <v>38.15</v>
      </c>
      <c r="E20" s="863">
        <v>6.29</v>
      </c>
      <c r="F20" s="863">
        <v>2.38</v>
      </c>
      <c r="G20" s="863">
        <v>0.89</v>
      </c>
      <c r="H20" s="863">
        <v>196.18</v>
      </c>
      <c r="I20" s="863">
        <v>90.36</v>
      </c>
      <c r="K20" s="917"/>
    </row>
    <row r="21" spans="2:12">
      <c r="B21" s="14" t="s">
        <v>354</v>
      </c>
      <c r="C21" s="14"/>
      <c r="D21" s="14"/>
      <c r="E21" s="14"/>
      <c r="F21" s="14"/>
      <c r="G21" s="14"/>
      <c r="H21" s="14"/>
    </row>
    <row r="22" spans="2:12" ht="31.5" customHeight="1">
      <c r="B22" s="1242"/>
      <c r="C22" s="1242"/>
      <c r="D22" s="1242"/>
      <c r="E22" s="1242"/>
      <c r="F22" s="1242"/>
      <c r="G22" s="1242"/>
      <c r="H22" s="1242"/>
    </row>
    <row r="23" spans="2:12">
      <c r="C23" s="271"/>
    </row>
    <row r="24" spans="2:12">
      <c r="C24" s="271"/>
    </row>
    <row r="25" spans="2:12">
      <c r="C25" s="271"/>
    </row>
    <row r="26" spans="2:12">
      <c r="C26" s="271"/>
    </row>
  </sheetData>
  <mergeCells count="7">
    <mergeCell ref="B2:I2"/>
    <mergeCell ref="B4:I4"/>
    <mergeCell ref="B22:H22"/>
    <mergeCell ref="B5:G5"/>
    <mergeCell ref="B7:I7"/>
    <mergeCell ref="B14:I14"/>
    <mergeCell ref="B3:I3"/>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7">
    <tabColor theme="6" tint="0.79998168889431442"/>
    <pageSetUpPr fitToPage="1"/>
  </sheetPr>
  <dimension ref="B1:M41"/>
  <sheetViews>
    <sheetView zoomScaleNormal="100" workbookViewId="0">
      <selection activeCell="F23" sqref="F23"/>
    </sheetView>
  </sheetViews>
  <sheetFormatPr baseColWidth="10" defaultColWidth="10.90625" defaultRowHeight="12.75"/>
  <cols>
    <col min="1" max="1" width="1.6328125" style="70" customWidth="1"/>
    <col min="2" max="5" width="14.08984375" style="70" customWidth="1"/>
    <col min="6" max="8" width="10.90625" style="70" customWidth="1"/>
    <col min="9" max="16384" width="10.90625" style="70"/>
  </cols>
  <sheetData>
    <row r="1" spans="2:13" s="29" customFormat="1" ht="15" customHeight="1">
      <c r="B1" s="1088" t="s">
        <v>45</v>
      </c>
      <c r="C1" s="1088"/>
      <c r="D1" s="1088"/>
      <c r="E1" s="1088"/>
    </row>
    <row r="2" spans="2:13" s="29" customFormat="1" ht="15" customHeight="1">
      <c r="B2" s="30"/>
      <c r="C2" s="30"/>
      <c r="D2" s="30"/>
      <c r="E2" s="30"/>
    </row>
    <row r="3" spans="2:13" s="29" customFormat="1" ht="34.5" customHeight="1">
      <c r="B3" s="1089" t="s">
        <v>457</v>
      </c>
      <c r="C3" s="1089"/>
      <c r="D3" s="1089"/>
      <c r="E3" s="1089"/>
    </row>
    <row r="4" spans="2:13" s="29" customFormat="1" ht="15" customHeight="1">
      <c r="B4" s="1088" t="s">
        <v>510</v>
      </c>
      <c r="C4" s="1088"/>
      <c r="D4" s="1088"/>
      <c r="E4" s="1088"/>
    </row>
    <row r="5" spans="2:13" s="29" customFormat="1" ht="30.75" customHeight="1">
      <c r="B5" s="272" t="s">
        <v>445</v>
      </c>
      <c r="C5" s="273" t="s">
        <v>408</v>
      </c>
      <c r="D5" s="273" t="s">
        <v>409</v>
      </c>
      <c r="E5" s="273" t="s">
        <v>202</v>
      </c>
    </row>
    <row r="6" spans="2:13" s="29" customFormat="1" ht="15.75" customHeight="1">
      <c r="B6" s="94" t="s">
        <v>68</v>
      </c>
      <c r="C6" s="833">
        <v>102.54600000000001</v>
      </c>
      <c r="D6" s="834">
        <v>1379.6980000000001</v>
      </c>
      <c r="E6" s="521">
        <v>134.54430206931522</v>
      </c>
    </row>
    <row r="7" spans="2:13" s="29" customFormat="1" ht="15.75" customHeight="1">
      <c r="B7" s="94" t="s">
        <v>63</v>
      </c>
      <c r="C7" s="833">
        <v>110.233</v>
      </c>
      <c r="D7" s="834">
        <v>1413.644</v>
      </c>
      <c r="E7" s="521">
        <v>128.24145219671061</v>
      </c>
    </row>
    <row r="8" spans="2:13" s="29" customFormat="1" ht="15.75" customHeight="1">
      <c r="B8" s="94" t="s">
        <v>65</v>
      </c>
      <c r="C8" s="833">
        <v>106.34699999999999</v>
      </c>
      <c r="D8" s="834">
        <v>1411.057</v>
      </c>
      <c r="E8" s="521">
        <v>132.68423180719719</v>
      </c>
      <c r="F8" s="274"/>
      <c r="G8" s="274"/>
      <c r="H8" s="274"/>
    </row>
    <row r="9" spans="2:13" s="29" customFormat="1" ht="15.75" customHeight="1">
      <c r="B9" s="94" t="s">
        <v>69</v>
      </c>
      <c r="C9" s="833">
        <v>92.378</v>
      </c>
      <c r="D9" s="834">
        <v>1115.732</v>
      </c>
      <c r="E9" s="521">
        <v>120.77897334863279</v>
      </c>
      <c r="F9" s="274"/>
      <c r="G9" s="274"/>
      <c r="H9" s="274"/>
    </row>
    <row r="10" spans="2:13" s="29" customFormat="1" ht="15.75" customHeight="1">
      <c r="B10" s="94" t="s">
        <v>108</v>
      </c>
      <c r="C10" s="833">
        <v>117.6</v>
      </c>
      <c r="D10" s="834">
        <v>1517.8920000000001</v>
      </c>
      <c r="E10" s="521">
        <v>129.07244897959185</v>
      </c>
      <c r="F10" s="274"/>
      <c r="G10" s="274"/>
      <c r="H10" s="274"/>
    </row>
    <row r="11" spans="2:13" s="29" customFormat="1" ht="15.75" customHeight="1">
      <c r="B11" s="94" t="s">
        <v>159</v>
      </c>
      <c r="C11" s="835">
        <v>92.536000000000001</v>
      </c>
      <c r="D11" s="834">
        <v>1149.0391</v>
      </c>
      <c r="E11" s="521">
        <v>124.1721167977868</v>
      </c>
      <c r="F11" s="274"/>
      <c r="G11" s="274"/>
      <c r="H11" s="274"/>
    </row>
    <row r="12" spans="2:13" ht="15.75" customHeight="1">
      <c r="B12" s="94" t="s">
        <v>364</v>
      </c>
      <c r="C12" s="835">
        <v>86.421000000000006</v>
      </c>
      <c r="D12" s="834">
        <v>1039.675</v>
      </c>
      <c r="E12" s="521">
        <v>120.30351419215236</v>
      </c>
      <c r="F12" s="274"/>
      <c r="G12" s="575"/>
      <c r="H12" s="274"/>
      <c r="I12" s="49"/>
      <c r="J12" s="275"/>
      <c r="K12" s="275"/>
      <c r="L12" s="276"/>
      <c r="M12" s="49"/>
    </row>
    <row r="13" spans="2:13" ht="15" customHeight="1">
      <c r="B13" s="94" t="s">
        <v>450</v>
      </c>
      <c r="C13" s="835">
        <v>81.597999999999999</v>
      </c>
      <c r="D13" s="834">
        <v>1087.9098671827173</v>
      </c>
      <c r="E13" s="522">
        <v>133.32555542816215</v>
      </c>
      <c r="F13" s="274"/>
      <c r="G13" s="274"/>
      <c r="H13" s="274"/>
      <c r="I13" s="49"/>
      <c r="J13" s="275"/>
      <c r="K13" s="275"/>
      <c r="L13" s="276"/>
      <c r="M13" s="49"/>
    </row>
    <row r="14" spans="2:13" ht="15" customHeight="1">
      <c r="B14" s="94" t="s">
        <v>476</v>
      </c>
      <c r="C14" s="835">
        <v>73.856999999999999</v>
      </c>
      <c r="D14" s="834">
        <v>951.06949999999995</v>
      </c>
      <c r="E14" s="522">
        <v>128.77174810782998</v>
      </c>
      <c r="F14" s="274"/>
      <c r="I14" s="49"/>
      <c r="J14" s="275"/>
      <c r="K14" s="275"/>
      <c r="L14" s="276"/>
      <c r="M14" s="49"/>
    </row>
    <row r="15" spans="2:13" ht="15" customHeight="1">
      <c r="B15" s="94" t="s">
        <v>619</v>
      </c>
      <c r="C15" s="836">
        <v>54.679000000000002</v>
      </c>
      <c r="D15" s="834">
        <v>565.88379999999995</v>
      </c>
      <c r="E15" s="758">
        <f>D15/C15*10</f>
        <v>103.49198046782128</v>
      </c>
      <c r="F15" s="274"/>
      <c r="G15" s="274"/>
      <c r="H15" s="274"/>
      <c r="I15" s="49"/>
      <c r="J15" s="275"/>
      <c r="K15" s="275"/>
      <c r="L15" s="276"/>
      <c r="M15" s="49"/>
    </row>
    <row r="16" spans="2:13" ht="29.1" customHeight="1">
      <c r="B16" s="1252" t="s">
        <v>630</v>
      </c>
      <c r="C16" s="1252"/>
      <c r="D16" s="1252"/>
      <c r="E16" s="1252"/>
      <c r="F16" s="274"/>
      <c r="G16" s="274"/>
      <c r="H16" s="274"/>
    </row>
    <row r="17" spans="7:7" ht="12.75" customHeight="1">
      <c r="G17" s="577"/>
    </row>
    <row r="18" spans="7:7" ht="12.75" customHeight="1"/>
    <row r="19" spans="7:7" ht="12.75" customHeight="1"/>
    <row r="20" spans="7:7" ht="12.75" customHeight="1"/>
    <row r="21" spans="7:7" ht="12.75" customHeight="1">
      <c r="G21" s="575"/>
    </row>
    <row r="22" spans="7:7" ht="12.75" customHeight="1"/>
    <row r="23" spans="7:7" ht="12.75" customHeight="1"/>
    <row r="24" spans="7:7" ht="12.75" customHeight="1"/>
    <row r="25" spans="7:7" ht="12.75" customHeight="1"/>
    <row r="26" spans="7:7" ht="12.75" customHeight="1"/>
    <row r="27" spans="7:7" ht="12.75" customHeight="1"/>
    <row r="28" spans="7:7" ht="12.75" customHeight="1"/>
    <row r="29" spans="7:7" ht="12.75" customHeight="1"/>
    <row r="30" spans="7:7" ht="12.75" customHeight="1"/>
    <row r="31" spans="7:7" ht="12.75" customHeight="1"/>
    <row r="32" spans="7:7" ht="12.75" customHeight="1"/>
    <row r="33" spans="2:5" ht="12.75" customHeight="1"/>
    <row r="34" spans="2:5" ht="12.75" customHeight="1">
      <c r="B34" s="1251"/>
      <c r="C34" s="1251"/>
      <c r="D34" s="1251"/>
      <c r="E34" s="1251"/>
    </row>
    <row r="35" spans="2:5" ht="14.45" customHeight="1">
      <c r="B35" s="1251"/>
      <c r="C35" s="1251"/>
      <c r="D35" s="1251"/>
      <c r="E35" s="1251"/>
    </row>
    <row r="36" spans="2:5" ht="12.75" customHeight="1">
      <c r="B36" s="1250" t="s">
        <v>477</v>
      </c>
      <c r="C36" s="1250"/>
      <c r="D36" s="1250"/>
      <c r="E36" s="1250"/>
    </row>
    <row r="37" spans="2:5" ht="12.75" customHeight="1"/>
    <row r="38" spans="2:5" ht="12.75" customHeight="1"/>
    <row r="39" spans="2:5" ht="12.75" customHeight="1"/>
    <row r="40" spans="2:5" ht="12.75" customHeight="1"/>
    <row r="41" spans="2:5" ht="12.75" customHeight="1"/>
  </sheetData>
  <mergeCells count="6">
    <mergeCell ref="B36:E36"/>
    <mergeCell ref="B34:E35"/>
    <mergeCell ref="B1:E1"/>
    <mergeCell ref="B3:E3"/>
    <mergeCell ref="B4:E4"/>
    <mergeCell ref="B16:E16"/>
  </mergeCells>
  <pageMargins left="0.98425196850393704" right="0.98425196850393704" top="0.98425196850393704" bottom="0.98425196850393704" header="0.51181102362204722" footer="0.51181102362204722"/>
  <pageSetup orientation="portrait" r:id="rId1"/>
  <headerFooter>
    <oddFooter>&amp;C&amp;11&amp;A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8">
    <tabColor theme="6" tint="0.79998168889431442"/>
    <pageSetUpPr fitToPage="1"/>
  </sheetPr>
  <dimension ref="B1:L26"/>
  <sheetViews>
    <sheetView zoomScaleNormal="100" zoomScaleSheetLayoutView="50" workbookViewId="0">
      <selection activeCell="F13" sqref="F13"/>
    </sheetView>
  </sheetViews>
  <sheetFormatPr baseColWidth="10" defaultColWidth="10.90625" defaultRowHeight="12.75"/>
  <cols>
    <col min="1" max="1" width="3" style="70" customWidth="1"/>
    <col min="2" max="2" width="12.54296875" style="70" customWidth="1"/>
    <col min="3" max="3" width="12.1796875" style="70" customWidth="1"/>
    <col min="4" max="4" width="10.81640625" style="70" customWidth="1"/>
    <col min="5" max="5" width="7.81640625" style="291" bestFit="1" customWidth="1"/>
    <col min="6" max="10" width="7.08984375" style="291" customWidth="1"/>
    <col min="11" max="13" width="7.08984375" style="70" customWidth="1"/>
    <col min="14" max="14" width="6.6328125" style="70" customWidth="1"/>
    <col min="15" max="15" width="6.54296875" style="70" customWidth="1"/>
    <col min="16" max="16384" width="10.90625" style="70"/>
  </cols>
  <sheetData>
    <row r="1" spans="2:12" s="29" customFormat="1">
      <c r="B1" s="1088" t="s">
        <v>3</v>
      </c>
      <c r="C1" s="1088"/>
      <c r="D1" s="1088"/>
      <c r="E1" s="183"/>
      <c r="F1" s="183"/>
      <c r="G1" s="183"/>
      <c r="H1" s="183"/>
      <c r="I1" s="183"/>
      <c r="J1" s="183"/>
    </row>
    <row r="2" spans="2:12" s="29" customFormat="1">
      <c r="B2" s="30"/>
      <c r="C2" s="30"/>
      <c r="D2" s="30"/>
      <c r="E2" s="183"/>
      <c r="F2" s="183"/>
      <c r="G2" s="183"/>
      <c r="H2" s="183"/>
      <c r="I2" s="183"/>
      <c r="J2" s="183"/>
    </row>
    <row r="3" spans="2:12" s="29" customFormat="1" ht="36.75" customHeight="1">
      <c r="B3" s="1089" t="s">
        <v>203</v>
      </c>
      <c r="C3" s="1088"/>
      <c r="D3" s="1088"/>
      <c r="E3" s="183"/>
      <c r="F3" s="183"/>
      <c r="G3" s="183"/>
      <c r="H3" s="183"/>
      <c r="I3" s="183"/>
      <c r="J3" s="183"/>
    </row>
    <row r="4" spans="2:12" s="29" customFormat="1" ht="15.75" customHeight="1">
      <c r="B4" s="1088" t="s">
        <v>693</v>
      </c>
      <c r="C4" s="1088"/>
      <c r="D4" s="1088"/>
      <c r="E4" s="183"/>
      <c r="F4" s="183"/>
      <c r="G4" s="183"/>
      <c r="H4" s="183"/>
      <c r="I4" s="183"/>
      <c r="J4" s="183"/>
    </row>
    <row r="5" spans="2:12" s="29" customFormat="1" ht="30" customHeight="1">
      <c r="B5" s="272" t="s">
        <v>11</v>
      </c>
      <c r="C5" s="272" t="s">
        <v>12</v>
      </c>
      <c r="D5" s="273" t="s">
        <v>32</v>
      </c>
      <c r="E5" s="183"/>
      <c r="F5" s="183"/>
      <c r="G5" s="183"/>
      <c r="H5" s="183"/>
      <c r="I5" s="183"/>
      <c r="J5" s="183"/>
    </row>
    <row r="6" spans="2:12" ht="15.75" customHeight="1">
      <c r="B6" s="1253" t="s">
        <v>479</v>
      </c>
      <c r="C6" s="856" t="s">
        <v>204</v>
      </c>
      <c r="D6" s="277">
        <v>123</v>
      </c>
      <c r="E6" s="278"/>
      <c r="F6" s="283"/>
      <c r="G6" s="279"/>
      <c r="H6" s="280"/>
      <c r="I6" s="281"/>
      <c r="J6" s="281"/>
      <c r="K6" s="276"/>
      <c r="L6" s="49"/>
    </row>
    <row r="7" spans="2:12" ht="15.75" customHeight="1">
      <c r="B7" s="1253"/>
      <c r="C7" s="856" t="s">
        <v>173</v>
      </c>
      <c r="D7" s="277">
        <v>622</v>
      </c>
      <c r="E7" s="278"/>
      <c r="F7" s="283"/>
      <c r="G7" s="279"/>
      <c r="H7" s="280"/>
      <c r="I7" s="281"/>
      <c r="J7" s="281"/>
      <c r="K7" s="276"/>
      <c r="L7" s="49"/>
    </row>
    <row r="8" spans="2:12" ht="15.75" customHeight="1">
      <c r="B8" s="1253"/>
      <c r="C8" s="856" t="s">
        <v>205</v>
      </c>
      <c r="D8" s="277">
        <v>5023</v>
      </c>
      <c r="E8" s="278"/>
      <c r="F8" s="283"/>
      <c r="G8" s="279"/>
      <c r="H8" s="280"/>
      <c r="I8" s="281"/>
      <c r="J8" s="281"/>
      <c r="K8" s="276"/>
      <c r="L8" s="49"/>
    </row>
    <row r="9" spans="2:12" ht="15.75" customHeight="1">
      <c r="B9" s="1253"/>
      <c r="C9" s="856" t="s">
        <v>206</v>
      </c>
      <c r="D9" s="277">
        <v>33261</v>
      </c>
      <c r="E9" s="278"/>
      <c r="F9" s="283"/>
      <c r="G9" s="279"/>
      <c r="H9" s="280"/>
      <c r="I9" s="281"/>
      <c r="J9" s="281"/>
      <c r="K9" s="276"/>
      <c r="L9" s="49"/>
    </row>
    <row r="10" spans="2:12" ht="15.75" customHeight="1">
      <c r="B10" s="1253"/>
      <c r="C10" s="856" t="s">
        <v>176</v>
      </c>
      <c r="D10" s="277">
        <v>24481</v>
      </c>
      <c r="E10" s="278"/>
      <c r="F10" s="283"/>
      <c r="G10" s="279"/>
      <c r="H10" s="280"/>
      <c r="I10" s="281"/>
      <c r="J10" s="281"/>
      <c r="K10" s="276"/>
      <c r="L10" s="49"/>
    </row>
    <row r="11" spans="2:12" ht="15.75" customHeight="1">
      <c r="B11" s="1253"/>
      <c r="C11" s="856" t="s">
        <v>462</v>
      </c>
      <c r="D11" s="277">
        <v>6866</v>
      </c>
      <c r="E11" s="278"/>
      <c r="F11" s="283"/>
      <c r="G11" s="279"/>
      <c r="H11" s="280"/>
      <c r="I11" s="281"/>
      <c r="J11" s="281"/>
      <c r="K11" s="276"/>
      <c r="L11" s="49"/>
    </row>
    <row r="12" spans="2:12" ht="15.75" customHeight="1">
      <c r="B12" s="1253"/>
      <c r="C12" s="856" t="s">
        <v>177</v>
      </c>
      <c r="D12" s="277">
        <v>9394</v>
      </c>
      <c r="E12" s="278"/>
      <c r="F12" s="283"/>
      <c r="G12" s="279"/>
      <c r="H12" s="280"/>
      <c r="I12" s="281"/>
      <c r="J12" s="281"/>
      <c r="K12" s="276"/>
      <c r="L12" s="49"/>
    </row>
    <row r="13" spans="2:12" ht="15.75" customHeight="1">
      <c r="B13" s="1253"/>
      <c r="C13" s="856" t="s">
        <v>178</v>
      </c>
      <c r="D13" s="277">
        <v>222</v>
      </c>
      <c r="E13" s="278"/>
      <c r="F13" s="283"/>
      <c r="G13" s="284"/>
      <c r="H13" s="280"/>
      <c r="I13" s="281"/>
      <c r="J13" s="281"/>
      <c r="K13" s="276"/>
      <c r="L13" s="49"/>
    </row>
    <row r="14" spans="2:12" ht="15.75" customHeight="1">
      <c r="B14" s="1253"/>
      <c r="C14" s="856" t="s">
        <v>44</v>
      </c>
      <c r="D14" s="277">
        <v>436</v>
      </c>
      <c r="E14" s="278"/>
      <c r="F14" s="283"/>
      <c r="G14" s="284"/>
      <c r="H14" s="280"/>
      <c r="I14" s="281"/>
      <c r="J14" s="281"/>
      <c r="K14" s="276"/>
      <c r="L14" s="49"/>
    </row>
    <row r="15" spans="2:12" ht="15.75" customHeight="1">
      <c r="B15" s="1253"/>
      <c r="C15" s="856" t="s">
        <v>7</v>
      </c>
      <c r="D15" s="855">
        <v>80428</v>
      </c>
      <c r="E15" s="278"/>
      <c r="F15" s="283"/>
      <c r="G15" s="285"/>
      <c r="H15" s="280"/>
      <c r="I15" s="281"/>
      <c r="J15" s="281"/>
      <c r="K15" s="276"/>
      <c r="L15" s="49"/>
    </row>
    <row r="16" spans="2:12" ht="15.75" customHeight="1">
      <c r="B16" s="1253" t="s">
        <v>621</v>
      </c>
      <c r="C16" s="854" t="s">
        <v>204</v>
      </c>
      <c r="D16" s="855">
        <v>105</v>
      </c>
      <c r="E16" s="278"/>
      <c r="F16" s="285"/>
      <c r="G16" s="284"/>
      <c r="H16" s="287"/>
      <c r="I16" s="281"/>
      <c r="J16" s="285"/>
      <c r="K16" s="276"/>
      <c r="L16" s="275"/>
    </row>
    <row r="17" spans="2:12" ht="15.75" customHeight="1">
      <c r="B17" s="1253"/>
      <c r="C17" s="627" t="s">
        <v>173</v>
      </c>
      <c r="D17" s="277">
        <v>643</v>
      </c>
      <c r="E17" s="278"/>
      <c r="F17" s="285"/>
      <c r="G17" s="284"/>
      <c r="H17" s="287"/>
      <c r="I17" s="281"/>
      <c r="J17" s="285"/>
      <c r="K17" s="276"/>
      <c r="L17" s="275"/>
    </row>
    <row r="18" spans="2:12" ht="15.75" customHeight="1">
      <c r="B18" s="1253"/>
      <c r="C18" s="627" t="s">
        <v>205</v>
      </c>
      <c r="D18" s="277">
        <v>4481</v>
      </c>
      <c r="E18" s="278"/>
      <c r="F18" s="285"/>
      <c r="G18" s="284"/>
      <c r="H18" s="287"/>
      <c r="I18" s="281"/>
      <c r="J18" s="285"/>
      <c r="K18" s="276"/>
      <c r="L18" s="275"/>
    </row>
    <row r="19" spans="2:12" ht="15.75" customHeight="1">
      <c r="B19" s="1253"/>
      <c r="C19" s="627" t="s">
        <v>206</v>
      </c>
      <c r="D19" s="277">
        <v>22482</v>
      </c>
      <c r="E19" s="278"/>
      <c r="F19" s="576"/>
      <c r="G19" s="284"/>
      <c r="H19" s="287"/>
      <c r="I19" s="281"/>
      <c r="J19" s="285"/>
      <c r="K19" s="276"/>
      <c r="L19" s="275"/>
    </row>
    <row r="20" spans="2:12" ht="15.75" customHeight="1">
      <c r="B20" s="1253"/>
      <c r="C20" s="627" t="s">
        <v>176</v>
      </c>
      <c r="D20" s="277">
        <v>20660</v>
      </c>
      <c r="E20" s="278"/>
      <c r="F20" s="576"/>
      <c r="G20" s="284"/>
      <c r="H20" s="287"/>
      <c r="I20" s="281"/>
      <c r="J20" s="285"/>
      <c r="K20" s="276"/>
      <c r="L20" s="275"/>
    </row>
    <row r="21" spans="2:12" ht="15.75" customHeight="1">
      <c r="B21" s="1253"/>
      <c r="C21" s="70" t="s">
        <v>462</v>
      </c>
      <c r="D21" s="277">
        <v>6877</v>
      </c>
      <c r="E21" s="278"/>
      <c r="F21" s="576"/>
      <c r="G21" s="284"/>
      <c r="H21" s="287"/>
      <c r="I21" s="281"/>
      <c r="J21" s="285"/>
      <c r="K21" s="276"/>
      <c r="L21" s="275"/>
    </row>
    <row r="22" spans="2:12" ht="15.75" customHeight="1">
      <c r="B22" s="1253"/>
      <c r="C22" s="627" t="s">
        <v>177</v>
      </c>
      <c r="D22" s="277">
        <v>8793</v>
      </c>
      <c r="E22" s="278"/>
      <c r="F22" s="285"/>
      <c r="G22" s="284"/>
      <c r="H22" s="287"/>
      <c r="I22" s="281"/>
      <c r="J22" s="285"/>
      <c r="K22" s="276"/>
      <c r="L22" s="275"/>
    </row>
    <row r="23" spans="2:12" ht="15.75" customHeight="1">
      <c r="B23" s="1253"/>
      <c r="C23" s="627" t="s">
        <v>178</v>
      </c>
      <c r="D23" s="277">
        <v>109</v>
      </c>
      <c r="E23" s="278"/>
      <c r="F23" s="285"/>
      <c r="G23" s="288"/>
      <c r="H23" s="287"/>
      <c r="I23" s="281"/>
      <c r="J23" s="281"/>
      <c r="K23" s="276"/>
      <c r="L23" s="289"/>
    </row>
    <row r="24" spans="2:12" ht="15.75" customHeight="1">
      <c r="B24" s="1253"/>
      <c r="C24" s="627" t="s">
        <v>44</v>
      </c>
      <c r="D24" s="94">
        <v>436</v>
      </c>
      <c r="E24" s="278"/>
      <c r="F24" s="285"/>
      <c r="G24" s="285"/>
      <c r="H24" s="287"/>
      <c r="I24" s="281"/>
      <c r="J24" s="281"/>
      <c r="K24" s="276"/>
      <c r="L24" s="289"/>
    </row>
    <row r="25" spans="2:12" ht="17.25" customHeight="1">
      <c r="B25" s="1254"/>
      <c r="C25" s="628" t="s">
        <v>7</v>
      </c>
      <c r="D25" s="629">
        <f>SUM(D16:D24)</f>
        <v>64586</v>
      </c>
      <c r="E25" s="290"/>
      <c r="F25" s="290"/>
      <c r="G25" s="290"/>
      <c r="H25" s="290"/>
      <c r="I25" s="290"/>
      <c r="J25" s="290"/>
      <c r="K25" s="56"/>
      <c r="L25" s="289"/>
    </row>
    <row r="26" spans="2:12" ht="36" customHeight="1">
      <c r="B26" s="1093" t="s">
        <v>603</v>
      </c>
      <c r="C26" s="1094"/>
      <c r="D26" s="1095"/>
      <c r="E26" s="630"/>
      <c r="F26" s="630"/>
    </row>
  </sheetData>
  <mergeCells count="6">
    <mergeCell ref="B26:D26"/>
    <mergeCell ref="B1:D1"/>
    <mergeCell ref="B3:D3"/>
    <mergeCell ref="B4:D4"/>
    <mergeCell ref="B6:B15"/>
    <mergeCell ref="B16:B25"/>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ignoredErrors>
    <ignoredError sqref="D25" formulaRange="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9">
    <tabColor theme="6" tint="0.79998168889431442"/>
    <pageSetUpPr fitToPage="1"/>
  </sheetPr>
  <dimension ref="B1:Q26"/>
  <sheetViews>
    <sheetView zoomScaleNormal="100" zoomScaleSheetLayoutView="50" workbookViewId="0">
      <selection activeCell="E25" sqref="E25"/>
    </sheetView>
  </sheetViews>
  <sheetFormatPr baseColWidth="10" defaultColWidth="10.90625" defaultRowHeight="12.75"/>
  <cols>
    <col min="1" max="1" width="1.7265625" style="70" customWidth="1"/>
    <col min="2" max="2" width="9" style="70" customWidth="1"/>
    <col min="3" max="3" width="12.1796875" style="70" customWidth="1"/>
    <col min="4" max="5" width="10.81640625" style="70" customWidth="1"/>
    <col min="6" max="6" width="13.90625" style="70" customWidth="1"/>
    <col min="7" max="7" width="10.90625" style="291" customWidth="1"/>
    <col min="8" max="11" width="10.90625" style="70" customWidth="1"/>
    <col min="12" max="14" width="10.90625" style="293" customWidth="1"/>
    <col min="15" max="16" width="10.90625" style="70" customWidth="1"/>
    <col min="17" max="16384" width="10.90625" style="70"/>
  </cols>
  <sheetData>
    <row r="1" spans="2:17" s="29" customFormat="1">
      <c r="B1" s="1088" t="s">
        <v>37</v>
      </c>
      <c r="C1" s="1088"/>
      <c r="D1" s="1088"/>
      <c r="E1" s="1088"/>
      <c r="F1" s="1088"/>
      <c r="G1" s="183"/>
      <c r="L1" s="292"/>
      <c r="M1" s="292"/>
      <c r="N1" s="292"/>
    </row>
    <row r="2" spans="2:17" s="29" customFormat="1">
      <c r="B2" s="30"/>
      <c r="C2" s="30"/>
      <c r="D2" s="30"/>
      <c r="E2" s="30"/>
      <c r="F2" s="30"/>
      <c r="G2" s="183"/>
      <c r="L2" s="292"/>
      <c r="M2" s="292"/>
      <c r="N2" s="292"/>
    </row>
    <row r="3" spans="2:17" s="29" customFormat="1" ht="29.25" customHeight="1">
      <c r="B3" s="1089" t="s">
        <v>207</v>
      </c>
      <c r="C3" s="1088"/>
      <c r="D3" s="1088"/>
      <c r="E3" s="1088"/>
      <c r="F3" s="1088"/>
      <c r="G3" s="183"/>
      <c r="L3" s="292"/>
      <c r="M3" s="292"/>
      <c r="N3" s="292"/>
    </row>
    <row r="4" spans="2:17" s="29" customFormat="1" ht="17.25" customHeight="1">
      <c r="B4" s="1088" t="s">
        <v>620</v>
      </c>
      <c r="C4" s="1088"/>
      <c r="D4" s="1088"/>
      <c r="E4" s="1088"/>
      <c r="F4" s="1088"/>
      <c r="G4" s="183"/>
      <c r="L4" s="292"/>
      <c r="M4" s="292"/>
      <c r="N4" s="292"/>
    </row>
    <row r="5" spans="2:17" s="29" customFormat="1" ht="30" customHeight="1">
      <c r="B5" s="238" t="s">
        <v>11</v>
      </c>
      <c r="C5" s="272" t="s">
        <v>12</v>
      </c>
      <c r="D5" s="273" t="s">
        <v>32</v>
      </c>
      <c r="E5" s="273" t="s">
        <v>30</v>
      </c>
      <c r="F5" s="273" t="s">
        <v>31</v>
      </c>
      <c r="G5" s="183"/>
      <c r="L5" s="292"/>
      <c r="M5" s="292"/>
      <c r="N5" s="292"/>
    </row>
    <row r="6" spans="2:17" ht="15.75" customHeight="1">
      <c r="B6" s="1254" t="s">
        <v>476</v>
      </c>
      <c r="C6" s="631" t="s">
        <v>204</v>
      </c>
      <c r="D6" s="637">
        <v>123</v>
      </c>
      <c r="E6" s="638">
        <v>599.79999999999995</v>
      </c>
      <c r="F6" s="639">
        <f>E6/D6*10</f>
        <v>48.764227642276417</v>
      </c>
      <c r="G6" s="278"/>
      <c r="H6" s="294"/>
      <c r="I6" s="295"/>
      <c r="J6" s="295"/>
      <c r="K6" s="295"/>
    </row>
    <row r="7" spans="2:17" ht="15.75" customHeight="1">
      <c r="B7" s="1256"/>
      <c r="C7" s="631" t="s">
        <v>173</v>
      </c>
      <c r="D7" s="637">
        <v>622</v>
      </c>
      <c r="E7" s="638">
        <v>7728.6</v>
      </c>
      <c r="F7" s="639">
        <f t="shared" ref="F7:F15" si="0">E7/D7*10</f>
        <v>124.25401929260451</v>
      </c>
      <c r="G7" s="278"/>
      <c r="H7" s="294"/>
      <c r="I7" s="295"/>
      <c r="J7" s="295"/>
      <c r="K7" s="295"/>
    </row>
    <row r="8" spans="2:17" ht="15.75" customHeight="1">
      <c r="B8" s="1256"/>
      <c r="C8" s="631" t="s">
        <v>205</v>
      </c>
      <c r="D8" s="637">
        <v>4065</v>
      </c>
      <c r="E8" s="638">
        <v>54555</v>
      </c>
      <c r="F8" s="639">
        <f t="shared" si="0"/>
        <v>134.20664206642067</v>
      </c>
      <c r="G8" s="278"/>
      <c r="H8" s="294"/>
      <c r="I8" s="295"/>
      <c r="J8" s="295"/>
      <c r="K8" s="295"/>
    </row>
    <row r="9" spans="2:17" ht="15.75" customHeight="1">
      <c r="B9" s="1256"/>
      <c r="C9" s="631" t="s">
        <v>206</v>
      </c>
      <c r="D9" s="637">
        <v>30933</v>
      </c>
      <c r="E9" s="638">
        <v>409157</v>
      </c>
      <c r="F9" s="639">
        <f t="shared" si="0"/>
        <v>132.27200724145735</v>
      </c>
      <c r="G9" s="278"/>
      <c r="H9" s="298"/>
      <c r="I9" s="295"/>
      <c r="J9" s="295"/>
      <c r="K9" s="295"/>
    </row>
    <row r="10" spans="2:17" ht="15.75" customHeight="1">
      <c r="B10" s="1256"/>
      <c r="C10" s="631" t="s">
        <v>176</v>
      </c>
      <c r="D10" s="637">
        <v>22114</v>
      </c>
      <c r="E10" s="638">
        <v>276288.2</v>
      </c>
      <c r="F10" s="639">
        <f t="shared" si="0"/>
        <v>124.93813873564258</v>
      </c>
      <c r="G10" s="278"/>
      <c r="H10" s="298"/>
      <c r="I10" s="295"/>
      <c r="J10" s="295"/>
      <c r="K10" s="295"/>
    </row>
    <row r="11" spans="2:17" ht="15.75" customHeight="1">
      <c r="B11" s="1256"/>
      <c r="C11" s="70" t="s">
        <v>462</v>
      </c>
      <c r="D11" s="637">
        <v>6494</v>
      </c>
      <c r="E11" s="638">
        <v>87160.6</v>
      </c>
      <c r="F11" s="639">
        <f t="shared" si="0"/>
        <v>134.21712349861411</v>
      </c>
      <c r="G11" s="278"/>
      <c r="H11" s="298"/>
      <c r="I11" s="295"/>
      <c r="J11" s="295"/>
      <c r="K11" s="295"/>
    </row>
    <row r="12" spans="2:17" ht="15.75" customHeight="1">
      <c r="B12" s="1256"/>
      <c r="C12" s="631" t="s">
        <v>177</v>
      </c>
      <c r="D12" s="637">
        <v>8899</v>
      </c>
      <c r="E12" s="638">
        <v>110983.6</v>
      </c>
      <c r="F12" s="639">
        <f t="shared" si="0"/>
        <v>124.71468704348803</v>
      </c>
      <c r="G12" s="278"/>
      <c r="H12" s="466"/>
      <c r="I12" s="467"/>
      <c r="J12" s="467"/>
      <c r="K12" s="467"/>
      <c r="L12" s="468"/>
      <c r="M12" s="468"/>
      <c r="N12" s="468"/>
      <c r="O12" s="468"/>
      <c r="P12" s="468"/>
      <c r="Q12" s="468"/>
    </row>
    <row r="13" spans="2:17" ht="15.75" customHeight="1">
      <c r="B13" s="1256"/>
      <c r="C13" s="631" t="s">
        <v>178</v>
      </c>
      <c r="D13" s="637">
        <v>222</v>
      </c>
      <c r="E13" s="638">
        <v>3330</v>
      </c>
      <c r="F13" s="639">
        <f t="shared" si="0"/>
        <v>150</v>
      </c>
      <c r="G13" s="278"/>
      <c r="H13" s="466"/>
      <c r="I13" s="467"/>
      <c r="J13" s="467"/>
      <c r="K13" s="467"/>
      <c r="L13" s="468"/>
      <c r="M13" s="468"/>
      <c r="N13" s="468"/>
      <c r="O13" s="468"/>
      <c r="P13" s="468"/>
      <c r="Q13" s="468"/>
    </row>
    <row r="14" spans="2:17" ht="15.75" customHeight="1">
      <c r="B14" s="1256"/>
      <c r="C14" s="631" t="s">
        <v>44</v>
      </c>
      <c r="D14" s="637">
        <v>385</v>
      </c>
      <c r="E14" s="638">
        <v>1266.7</v>
      </c>
      <c r="F14" s="639">
        <f t="shared" si="0"/>
        <v>32.9012987012987</v>
      </c>
      <c r="G14" s="278"/>
      <c r="H14" s="466"/>
      <c r="I14" s="467"/>
      <c r="J14" s="467"/>
      <c r="K14" s="467"/>
      <c r="L14" s="468"/>
      <c r="M14" s="468"/>
      <c r="N14" s="468"/>
      <c r="O14" s="468"/>
      <c r="P14" s="468"/>
      <c r="Q14" s="468"/>
    </row>
    <row r="15" spans="2:17" ht="15.75" customHeight="1">
      <c r="B15" s="1257"/>
      <c r="C15" s="631" t="s">
        <v>7</v>
      </c>
      <c r="D15" s="637">
        <v>73857</v>
      </c>
      <c r="E15" s="638">
        <v>951069.5</v>
      </c>
      <c r="F15" s="639">
        <f t="shared" si="0"/>
        <v>128.77174810783001</v>
      </c>
      <c r="G15" s="278"/>
      <c r="H15" s="466"/>
      <c r="I15" s="469"/>
      <c r="J15" s="467"/>
      <c r="K15" s="467"/>
      <c r="L15" s="468"/>
      <c r="M15" s="468"/>
      <c r="N15" s="468"/>
      <c r="O15" s="468"/>
      <c r="P15" s="468"/>
      <c r="Q15" s="468"/>
    </row>
    <row r="16" spans="2:17" ht="15.75" customHeight="1">
      <c r="B16" s="1254" t="s">
        <v>619</v>
      </c>
      <c r="C16" s="631" t="s">
        <v>204</v>
      </c>
      <c r="D16" s="638">
        <v>105</v>
      </c>
      <c r="E16" s="638">
        <f>4161/10</f>
        <v>416.1</v>
      </c>
      <c r="F16" s="639">
        <v>39.628571428571426</v>
      </c>
      <c r="G16" s="296"/>
      <c r="H16" s="466"/>
      <c r="I16" s="469"/>
      <c r="J16" s="467"/>
      <c r="K16" s="469"/>
      <c r="L16" s="470"/>
      <c r="M16" s="471"/>
      <c r="N16" s="472"/>
      <c r="O16" s="468"/>
      <c r="P16" s="468"/>
      <c r="Q16" s="468"/>
    </row>
    <row r="17" spans="2:17" ht="15.75" customHeight="1">
      <c r="B17" s="1256"/>
      <c r="C17" s="631" t="s">
        <v>173</v>
      </c>
      <c r="D17" s="638">
        <v>643</v>
      </c>
      <c r="E17" s="638">
        <f>4954/10</f>
        <v>495.4</v>
      </c>
      <c r="F17" s="639">
        <v>7.7045101088646968</v>
      </c>
      <c r="G17" s="296"/>
      <c r="H17" s="466"/>
      <c r="I17" s="469"/>
      <c r="J17" s="467"/>
      <c r="K17" s="469"/>
      <c r="L17" s="470"/>
      <c r="M17" s="471"/>
      <c r="N17" s="472"/>
      <c r="O17" s="468"/>
      <c r="P17" s="468"/>
      <c r="Q17" s="468"/>
    </row>
    <row r="18" spans="2:17" ht="15.75" customHeight="1">
      <c r="B18" s="1256"/>
      <c r="C18" s="631" t="s">
        <v>205</v>
      </c>
      <c r="D18" s="638">
        <v>3608</v>
      </c>
      <c r="E18" s="638">
        <f>240756/10</f>
        <v>24075.599999999999</v>
      </c>
      <c r="F18" s="639">
        <v>66.728381374722844</v>
      </c>
      <c r="G18" s="296"/>
      <c r="H18" s="466"/>
      <c r="I18" s="469"/>
      <c r="J18" s="467"/>
      <c r="K18" s="469"/>
      <c r="L18" s="470"/>
      <c r="M18" s="471"/>
      <c r="N18" s="472"/>
      <c r="O18" s="468"/>
      <c r="P18" s="468"/>
      <c r="Q18" s="468"/>
    </row>
    <row r="19" spans="2:17" ht="15.75" customHeight="1">
      <c r="B19" s="1256"/>
      <c r="C19" s="631" t="s">
        <v>206</v>
      </c>
      <c r="D19" s="638">
        <v>19962</v>
      </c>
      <c r="E19" s="638">
        <f>1919762/10</f>
        <v>191976.2</v>
      </c>
      <c r="F19" s="639">
        <v>96.170824566676686</v>
      </c>
      <c r="G19" s="296"/>
      <c r="H19" s="466"/>
      <c r="I19" s="469"/>
      <c r="J19" s="467"/>
      <c r="K19" s="469"/>
      <c r="L19" s="470"/>
      <c r="M19" s="471"/>
      <c r="N19" s="472"/>
      <c r="O19" s="468"/>
      <c r="P19" s="468"/>
      <c r="Q19" s="468"/>
    </row>
    <row r="20" spans="2:17" ht="15.75" customHeight="1">
      <c r="B20" s="1256"/>
      <c r="C20" s="631" t="s">
        <v>176</v>
      </c>
      <c r="D20" s="638">
        <v>15580</v>
      </c>
      <c r="E20" s="638">
        <f>1711689/10</f>
        <v>171168.9</v>
      </c>
      <c r="F20" s="639">
        <v>109.86450577663672</v>
      </c>
      <c r="G20" s="296"/>
      <c r="H20" s="298"/>
      <c r="I20" s="296"/>
      <c r="J20" s="295"/>
      <c r="K20" s="296"/>
      <c r="L20" s="299"/>
      <c r="M20" s="300"/>
      <c r="N20" s="301"/>
    </row>
    <row r="21" spans="2:17" ht="15.75" customHeight="1">
      <c r="B21" s="1256"/>
      <c r="C21" s="70" t="s">
        <v>462</v>
      </c>
      <c r="D21" s="638">
        <v>5999</v>
      </c>
      <c r="E21" s="638">
        <f>729980/10</f>
        <v>72998</v>
      </c>
      <c r="F21" s="639">
        <v>121.68361393565594</v>
      </c>
      <c r="G21" s="296"/>
      <c r="H21" s="298"/>
      <c r="I21" s="296"/>
      <c r="J21" s="295"/>
      <c r="K21" s="296"/>
      <c r="L21" s="299"/>
      <c r="M21" s="300"/>
      <c r="N21" s="301"/>
    </row>
    <row r="22" spans="2:17" ht="15.75" customHeight="1">
      <c r="B22" s="1256"/>
      <c r="C22" s="631" t="s">
        <v>177</v>
      </c>
      <c r="D22" s="638">
        <v>8288</v>
      </c>
      <c r="E22" s="638">
        <f>1022879/10</f>
        <v>102287.9</v>
      </c>
      <c r="F22" s="639">
        <v>123.41686776061776</v>
      </c>
      <c r="G22" s="296"/>
      <c r="H22" s="298"/>
      <c r="I22" s="296"/>
      <c r="J22" s="295"/>
      <c r="K22" s="296"/>
      <c r="L22" s="299"/>
      <c r="M22" s="300"/>
      <c r="N22" s="301"/>
    </row>
    <row r="23" spans="2:17" ht="15.75" customHeight="1">
      <c r="B23" s="1256"/>
      <c r="C23" s="631" t="s">
        <v>178</v>
      </c>
      <c r="D23" s="638">
        <v>109</v>
      </c>
      <c r="E23" s="638">
        <f>11990/10</f>
        <v>1199</v>
      </c>
      <c r="F23" s="639">
        <v>110</v>
      </c>
      <c r="G23" s="296"/>
      <c r="H23" s="298"/>
      <c r="I23" s="296"/>
      <c r="J23" s="295"/>
      <c r="K23" s="296"/>
      <c r="L23" s="299"/>
      <c r="M23" s="300"/>
      <c r="N23" s="301"/>
    </row>
    <row r="24" spans="2:17" ht="15.75" customHeight="1">
      <c r="B24" s="1256"/>
      <c r="C24" s="631" t="s">
        <v>44</v>
      </c>
      <c r="D24" s="638">
        <v>385</v>
      </c>
      <c r="E24" s="638">
        <f>12667/10</f>
        <v>1266.7</v>
      </c>
      <c r="F24" s="639">
        <v>32.9012987012987</v>
      </c>
      <c r="G24" s="296"/>
      <c r="H24" s="298"/>
      <c r="I24" s="296"/>
      <c r="J24" s="295"/>
      <c r="K24" s="296"/>
      <c r="L24" s="299"/>
      <c r="M24" s="300"/>
      <c r="N24" s="301"/>
    </row>
    <row r="25" spans="2:17" ht="18.75" customHeight="1">
      <c r="B25" s="1257"/>
      <c r="C25" s="631" t="s">
        <v>7</v>
      </c>
      <c r="D25" s="638">
        <f>SUM(D16:D24)</f>
        <v>54679</v>
      </c>
      <c r="E25" s="638">
        <f>SUM(E16:E24)</f>
        <v>565883.79999999993</v>
      </c>
      <c r="F25" s="639">
        <f t="shared" ref="F25" si="1">E25/D25*10</f>
        <v>103.49198046782128</v>
      </c>
      <c r="G25" s="296"/>
      <c r="H25" s="296"/>
      <c r="I25" s="296"/>
      <c r="J25" s="296"/>
      <c r="K25" s="296"/>
    </row>
    <row r="26" spans="2:17" ht="25.5" customHeight="1">
      <c r="B26" s="1255" t="s">
        <v>631</v>
      </c>
      <c r="C26" s="1255"/>
      <c r="D26" s="1255"/>
      <c r="E26" s="1255"/>
      <c r="F26" s="1255"/>
      <c r="G26" s="296"/>
      <c r="H26" s="636"/>
    </row>
  </sheetData>
  <mergeCells count="6">
    <mergeCell ref="B26:F26"/>
    <mergeCell ref="B1:F1"/>
    <mergeCell ref="B3:F3"/>
    <mergeCell ref="B4:F4"/>
    <mergeCell ref="B6:B15"/>
    <mergeCell ref="B16:B25"/>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ignoredErrors>
    <ignoredError sqref="D25" formulaRange="1"/>
    <ignoredError sqref="E16:E23" unlockedFormula="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10">
    <tabColor theme="6" tint="0.79998168889431442"/>
    <pageSetUpPr fitToPage="1"/>
  </sheetPr>
  <dimension ref="B1:J34"/>
  <sheetViews>
    <sheetView zoomScaleNormal="100" workbookViewId="0"/>
  </sheetViews>
  <sheetFormatPr baseColWidth="10" defaultRowHeight="16.5" customHeight="1"/>
  <cols>
    <col min="1" max="1" width="3.08984375" customWidth="1"/>
    <col min="2" max="2" width="23.08984375" customWidth="1"/>
    <col min="3" max="5" width="10.6328125" customWidth="1"/>
    <col min="6" max="10" width="10.90625" style="303" customWidth="1"/>
  </cols>
  <sheetData>
    <row r="1" spans="2:7" ht="16.5" customHeight="1">
      <c r="B1" s="1088" t="s">
        <v>74</v>
      </c>
      <c r="C1" s="1088"/>
      <c r="D1" s="1088"/>
      <c r="E1" s="1088"/>
      <c r="F1" s="302"/>
    </row>
    <row r="2" spans="2:7" ht="16.5" customHeight="1">
      <c r="B2" s="59"/>
      <c r="C2" s="59"/>
      <c r="D2" s="59"/>
      <c r="E2" s="59"/>
      <c r="F2" s="302"/>
    </row>
    <row r="3" spans="2:7" ht="16.5" customHeight="1">
      <c r="B3" s="1123" t="s">
        <v>208</v>
      </c>
      <c r="C3" s="1124"/>
      <c r="D3" s="1124"/>
      <c r="E3" s="1124"/>
    </row>
    <row r="4" spans="2:7" ht="16.5" customHeight="1">
      <c r="B4" s="1258" t="s">
        <v>493</v>
      </c>
      <c r="C4" s="1125"/>
      <c r="D4" s="1125"/>
      <c r="E4" s="1125"/>
    </row>
    <row r="5" spans="2:7" ht="16.5" customHeight="1">
      <c r="B5" s="1259"/>
      <c r="C5" s="1259"/>
      <c r="D5" s="1259"/>
      <c r="E5" s="1259"/>
    </row>
    <row r="6" spans="2:7" ht="16.5" customHeight="1">
      <c r="G6" s="304"/>
    </row>
    <row r="7" spans="2:7" ht="15.75" customHeight="1">
      <c r="B7" s="1106" t="s">
        <v>12</v>
      </c>
      <c r="C7" s="1106"/>
      <c r="D7" s="1260" t="s">
        <v>206</v>
      </c>
      <c r="E7" s="1260"/>
      <c r="G7" s="305"/>
    </row>
    <row r="8" spans="2:7" ht="15.75" customHeight="1">
      <c r="B8" s="1106" t="s">
        <v>209</v>
      </c>
      <c r="C8" s="1106"/>
      <c r="D8" s="681">
        <v>180</v>
      </c>
      <c r="E8" s="681">
        <v>150</v>
      </c>
      <c r="G8" s="305"/>
    </row>
    <row r="9" spans="2:7" ht="15.75" customHeight="1">
      <c r="B9" s="1106" t="s">
        <v>210</v>
      </c>
      <c r="C9" s="1106"/>
      <c r="D9" s="1262">
        <v>16630</v>
      </c>
      <c r="E9" s="1262"/>
      <c r="G9" s="307"/>
    </row>
    <row r="10" spans="2:7" ht="15.75" customHeight="1">
      <c r="B10" s="1261"/>
      <c r="C10" s="1261"/>
      <c r="D10" s="1261"/>
      <c r="E10" s="1261"/>
      <c r="G10" s="307"/>
    </row>
    <row r="11" spans="2:7" ht="15.75" customHeight="1">
      <c r="B11" s="1106" t="s">
        <v>165</v>
      </c>
      <c r="C11" s="1106"/>
      <c r="D11" s="1260" t="s">
        <v>211</v>
      </c>
      <c r="E11" s="1260"/>
      <c r="G11" s="308"/>
    </row>
    <row r="12" spans="2:7" ht="15.75" customHeight="1">
      <c r="B12" s="1106" t="s">
        <v>97</v>
      </c>
      <c r="C12" s="1106"/>
      <c r="D12" s="669">
        <v>152000</v>
      </c>
      <c r="E12" s="669">
        <v>120000</v>
      </c>
      <c r="G12" s="309"/>
    </row>
    <row r="13" spans="2:7" ht="15.75" customHeight="1">
      <c r="B13" s="1106" t="s">
        <v>98</v>
      </c>
      <c r="C13" s="1106"/>
      <c r="D13" s="669">
        <v>335000</v>
      </c>
      <c r="E13" s="669">
        <v>320000</v>
      </c>
      <c r="G13" s="309"/>
    </row>
    <row r="14" spans="2:7" ht="15.75" customHeight="1">
      <c r="B14" s="1106" t="s">
        <v>72</v>
      </c>
      <c r="C14" s="1106"/>
      <c r="D14" s="669">
        <v>981100</v>
      </c>
      <c r="E14" s="669">
        <v>772975</v>
      </c>
      <c r="G14" s="309"/>
    </row>
    <row r="15" spans="2:7" ht="15.75" customHeight="1">
      <c r="B15" s="1108" t="s">
        <v>212</v>
      </c>
      <c r="C15" s="1108"/>
      <c r="D15" s="669">
        <f>660490+73405</f>
        <v>733895</v>
      </c>
      <c r="E15" s="669">
        <f>640779+60649</f>
        <v>701428</v>
      </c>
      <c r="G15" s="309"/>
    </row>
    <row r="16" spans="2:7" ht="15.75" customHeight="1">
      <c r="B16" s="1106" t="s">
        <v>99</v>
      </c>
      <c r="C16" s="1106"/>
      <c r="D16" s="669">
        <f>SUM(D12:D15)</f>
        <v>2201995</v>
      </c>
      <c r="E16" s="669">
        <f>SUM(E12:E15)</f>
        <v>1914403</v>
      </c>
      <c r="G16" s="310"/>
    </row>
    <row r="17" spans="2:7" ht="15.75" customHeight="1">
      <c r="B17" s="1116" t="s">
        <v>213</v>
      </c>
      <c r="C17" s="1116"/>
      <c r="D17" s="669">
        <f>$B$23*D8</f>
        <v>2993400</v>
      </c>
      <c r="E17" s="669">
        <f>$B$23*E8</f>
        <v>2494500</v>
      </c>
      <c r="G17" s="311"/>
    </row>
    <row r="18" spans="2:7" ht="15.75" customHeight="1">
      <c r="B18" s="1116" t="s">
        <v>73</v>
      </c>
      <c r="C18" s="1116"/>
      <c r="D18" s="669">
        <f>D17-D16</f>
        <v>791405</v>
      </c>
      <c r="E18" s="669">
        <f>E17-E16</f>
        <v>580097</v>
      </c>
      <c r="G18" s="311"/>
    </row>
    <row r="19" spans="2:7" ht="16.5" customHeight="1">
      <c r="B19" s="1118" t="s">
        <v>214</v>
      </c>
      <c r="C19" s="1118"/>
      <c r="D19" s="1118"/>
      <c r="E19" s="1118"/>
      <c r="G19" s="312"/>
    </row>
    <row r="20" spans="2:7" ht="16.5" customHeight="1">
      <c r="B20" s="313" t="s">
        <v>175</v>
      </c>
      <c r="C20" s="1118" t="s">
        <v>215</v>
      </c>
      <c r="D20" s="1118"/>
      <c r="E20" s="1118"/>
      <c r="G20" s="312"/>
    </row>
    <row r="21" spans="2:7" ht="30" customHeight="1">
      <c r="B21" s="314" t="s">
        <v>216</v>
      </c>
      <c r="C21" s="315">
        <v>135</v>
      </c>
      <c r="D21" s="315">
        <v>150</v>
      </c>
      <c r="E21" s="315">
        <v>165</v>
      </c>
      <c r="G21" s="316"/>
    </row>
    <row r="22" spans="2:7" ht="15.75" customHeight="1">
      <c r="B22" s="317">
        <f>B23*0.9</f>
        <v>14967</v>
      </c>
      <c r="C22" s="89">
        <f t="shared" ref="C22:E24" si="0">(C$21*$B22)-$E$16</f>
        <v>106142</v>
      </c>
      <c r="D22" s="89">
        <f t="shared" si="0"/>
        <v>330647</v>
      </c>
      <c r="E22" s="89">
        <f t="shared" si="0"/>
        <v>555152</v>
      </c>
      <c r="G22" s="318"/>
    </row>
    <row r="23" spans="2:7" ht="15.75" customHeight="1">
      <c r="B23" s="317">
        <v>16630</v>
      </c>
      <c r="C23" s="89">
        <f t="shared" si="0"/>
        <v>330647</v>
      </c>
      <c r="D23" s="89">
        <f t="shared" si="0"/>
        <v>580097</v>
      </c>
      <c r="E23" s="89">
        <f t="shared" si="0"/>
        <v>829547</v>
      </c>
      <c r="G23" s="318"/>
    </row>
    <row r="24" spans="2:7" ht="15.75" customHeight="1">
      <c r="B24" s="317">
        <f>B23*1.1</f>
        <v>18293</v>
      </c>
      <c r="C24" s="89">
        <f t="shared" si="0"/>
        <v>555152</v>
      </c>
      <c r="D24" s="89">
        <f t="shared" si="0"/>
        <v>829547</v>
      </c>
      <c r="E24" s="89">
        <f t="shared" si="0"/>
        <v>1103942</v>
      </c>
      <c r="G24" s="318"/>
    </row>
    <row r="25" spans="2:7" ht="15.75" customHeight="1">
      <c r="B25" s="90" t="s">
        <v>217</v>
      </c>
      <c r="C25" s="89">
        <f>$E$16/C21</f>
        <v>14180.762962962963</v>
      </c>
      <c r="D25" s="89">
        <f>$E$16/D21</f>
        <v>12762.686666666666</v>
      </c>
      <c r="E25" s="89">
        <f>$E$16/E21</f>
        <v>11602.442424242425</v>
      </c>
      <c r="G25" s="319"/>
    </row>
    <row r="26" spans="2:7" ht="31.5" customHeight="1">
      <c r="B26" s="1150" t="s">
        <v>170</v>
      </c>
      <c r="C26" s="1150"/>
      <c r="D26" s="1150"/>
      <c r="E26" s="1150"/>
      <c r="G26" s="320"/>
    </row>
    <row r="27" spans="2:7" ht="15.75" customHeight="1">
      <c r="B27" s="1265"/>
      <c r="C27" s="1265"/>
      <c r="D27" s="1265"/>
      <c r="E27" s="1265"/>
      <c r="G27" s="320"/>
    </row>
    <row r="28" spans="2:7" ht="15.75" customHeight="1">
      <c r="B28" s="1266" t="s">
        <v>439</v>
      </c>
      <c r="C28" s="1266"/>
      <c r="D28" s="1266"/>
      <c r="E28" s="1266"/>
      <c r="G28" s="321"/>
    </row>
    <row r="29" spans="2:7" ht="15.75" customHeight="1">
      <c r="B29" s="1264" t="s">
        <v>218</v>
      </c>
      <c r="C29" s="1264"/>
      <c r="D29" s="1264"/>
      <c r="E29" s="1264"/>
      <c r="G29" s="322"/>
    </row>
    <row r="30" spans="2:7" ht="30" customHeight="1">
      <c r="B30" s="1267" t="s">
        <v>593</v>
      </c>
      <c r="C30" s="1268"/>
      <c r="D30" s="1268"/>
      <c r="E30" s="1268"/>
      <c r="G30" s="322"/>
    </row>
    <row r="31" spans="2:7" ht="30" customHeight="1">
      <c r="B31" s="1264" t="s">
        <v>219</v>
      </c>
      <c r="C31" s="1264"/>
      <c r="D31" s="1264"/>
      <c r="E31" s="1264"/>
      <c r="G31" s="322"/>
    </row>
    <row r="32" spans="2:7" ht="30" customHeight="1">
      <c r="B32" s="1263" t="s">
        <v>220</v>
      </c>
      <c r="C32" s="1264"/>
      <c r="D32" s="1264"/>
      <c r="E32" s="1264"/>
      <c r="G32" s="322"/>
    </row>
    <row r="33" spans="2:7" ht="15.75" customHeight="1">
      <c r="B33" s="1264" t="s">
        <v>221</v>
      </c>
      <c r="C33" s="1264"/>
      <c r="D33" s="1264"/>
      <c r="E33" s="1264"/>
      <c r="G33" s="322"/>
    </row>
    <row r="34" spans="2:7" ht="16.5" customHeight="1">
      <c r="B34" s="323"/>
      <c r="C34" s="323"/>
      <c r="D34" s="323"/>
      <c r="E34" s="323"/>
      <c r="G34" s="322"/>
    </row>
  </sheetData>
  <mergeCells count="29">
    <mergeCell ref="B32:E32"/>
    <mergeCell ref="B33:E33"/>
    <mergeCell ref="B26:E26"/>
    <mergeCell ref="B27:E27"/>
    <mergeCell ref="B28:E28"/>
    <mergeCell ref="B29:E29"/>
    <mergeCell ref="B30:E30"/>
    <mergeCell ref="B31:E31"/>
    <mergeCell ref="B8:C8"/>
    <mergeCell ref="D7:E7"/>
    <mergeCell ref="C20:E20"/>
    <mergeCell ref="B10:E10"/>
    <mergeCell ref="B19:E19"/>
    <mergeCell ref="B9:C9"/>
    <mergeCell ref="B12:C12"/>
    <mergeCell ref="B13:C13"/>
    <mergeCell ref="D9:E9"/>
    <mergeCell ref="B17:C17"/>
    <mergeCell ref="B18:C18"/>
    <mergeCell ref="B11:C11"/>
    <mergeCell ref="D11:E11"/>
    <mergeCell ref="B14:C14"/>
    <mergeCell ref="B15:C15"/>
    <mergeCell ref="B16:C16"/>
    <mergeCell ref="B1:E1"/>
    <mergeCell ref="B3:E3"/>
    <mergeCell ref="B4:E4"/>
    <mergeCell ref="B5:E5"/>
    <mergeCell ref="B7:C7"/>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11">
    <tabColor theme="6" tint="0.79998168889431442"/>
    <pageSetUpPr fitToPage="1"/>
  </sheetPr>
  <dimension ref="B1:O49"/>
  <sheetViews>
    <sheetView zoomScaleNormal="100" workbookViewId="0">
      <selection activeCell="E17" sqref="E17"/>
    </sheetView>
  </sheetViews>
  <sheetFormatPr baseColWidth="10" defaultColWidth="10.90625" defaultRowHeight="12"/>
  <cols>
    <col min="1" max="1" width="0.90625" style="1" customWidth="1"/>
    <col min="2" max="2" width="5.453125" style="1" customWidth="1"/>
    <col min="3" max="8" width="8.90625" style="1" customWidth="1"/>
    <col min="9" max="14" width="10.90625" style="34" customWidth="1"/>
    <col min="15" max="16384" width="10.90625" style="1"/>
  </cols>
  <sheetData>
    <row r="1" spans="2:15" s="141" customFormat="1" ht="18" customHeight="1">
      <c r="B1" s="1270" t="s">
        <v>75</v>
      </c>
      <c r="C1" s="1270"/>
      <c r="D1" s="1270"/>
      <c r="E1" s="1270"/>
      <c r="F1" s="1270"/>
      <c r="G1" s="1270"/>
      <c r="H1" s="1270"/>
      <c r="I1" s="324"/>
      <c r="J1" s="324"/>
      <c r="K1" s="324"/>
      <c r="L1" s="324"/>
      <c r="M1" s="324"/>
      <c r="N1" s="324"/>
      <c r="O1" s="324"/>
    </row>
    <row r="2" spans="2:15" s="141" customFormat="1" ht="12.75">
      <c r="I2" s="324"/>
      <c r="J2" s="324"/>
      <c r="K2" s="324"/>
      <c r="L2" s="324"/>
      <c r="M2" s="324"/>
      <c r="N2" s="324"/>
      <c r="O2" s="324"/>
    </row>
    <row r="3" spans="2:15" s="141" customFormat="1" ht="12.75">
      <c r="B3" s="1133" t="s">
        <v>469</v>
      </c>
      <c r="C3" s="1133"/>
      <c r="D3" s="1133"/>
      <c r="E3" s="1133"/>
      <c r="F3" s="1133"/>
      <c r="G3" s="1133"/>
      <c r="H3" s="1133"/>
      <c r="I3" s="324"/>
      <c r="J3" s="324"/>
      <c r="K3" s="324"/>
      <c r="L3" s="324"/>
      <c r="M3" s="324"/>
      <c r="N3" s="324"/>
      <c r="O3" s="324"/>
    </row>
    <row r="4" spans="2:15" s="141" customFormat="1" ht="12.75">
      <c r="B4" s="1133" t="s">
        <v>517</v>
      </c>
      <c r="C4" s="1133"/>
      <c r="D4" s="1133"/>
      <c r="E4" s="1133"/>
      <c r="F4" s="1133"/>
      <c r="G4" s="1133"/>
      <c r="H4" s="1133"/>
      <c r="I4" s="324"/>
      <c r="J4" s="324"/>
      <c r="K4" s="324"/>
      <c r="L4" s="324"/>
      <c r="M4" s="324"/>
      <c r="N4" s="324"/>
      <c r="O4" s="324"/>
    </row>
    <row r="5" spans="2:15" s="141" customFormat="1" ht="12.75">
      <c r="B5" s="1271" t="s">
        <v>222</v>
      </c>
      <c r="C5" s="1271"/>
      <c r="D5" s="1271"/>
      <c r="E5" s="1271"/>
      <c r="F5" s="1271"/>
      <c r="G5" s="1271"/>
      <c r="H5" s="1271"/>
      <c r="I5" s="324"/>
      <c r="J5" s="324"/>
      <c r="K5" s="324"/>
      <c r="L5" s="324"/>
      <c r="M5" s="324"/>
      <c r="N5" s="324"/>
      <c r="O5" s="324"/>
    </row>
    <row r="6" spans="2:15" s="132" customFormat="1" ht="30" customHeight="1">
      <c r="B6" s="325" t="s">
        <v>5</v>
      </c>
      <c r="C6" s="325" t="s">
        <v>6</v>
      </c>
      <c r="D6" s="325" t="s">
        <v>223</v>
      </c>
      <c r="E6" s="325" t="s">
        <v>10</v>
      </c>
      <c r="F6" s="325" t="s">
        <v>223</v>
      </c>
      <c r="G6" s="325" t="s">
        <v>473</v>
      </c>
      <c r="H6" s="325" t="s">
        <v>223</v>
      </c>
      <c r="I6" s="253"/>
      <c r="J6" s="253"/>
      <c r="K6" s="253"/>
      <c r="L6" s="326"/>
      <c r="M6" s="327"/>
      <c r="N6" s="253"/>
      <c r="O6" s="253"/>
    </row>
    <row r="7" spans="2:15" s="132" customFormat="1" ht="15.75" customHeight="1">
      <c r="B7" s="532">
        <v>2010</v>
      </c>
      <c r="C7" s="523">
        <v>1292649.96</v>
      </c>
      <c r="D7" s="328">
        <v>2.4924102966400675E-2</v>
      </c>
      <c r="E7" s="523">
        <v>596478.2009999993</v>
      </c>
      <c r="F7" s="328">
        <v>-0.19391492994314166</v>
      </c>
      <c r="G7" s="524">
        <v>1889128.1609999994</v>
      </c>
      <c r="H7" s="328">
        <v>-5.5995051271120151E-2</v>
      </c>
      <c r="I7" s="478"/>
      <c r="J7" s="329"/>
      <c r="K7" s="253"/>
      <c r="L7" s="329"/>
      <c r="M7" s="327"/>
      <c r="N7" s="329"/>
      <c r="O7" s="253"/>
    </row>
    <row r="8" spans="2:15" s="35" customFormat="1" ht="15.75" customHeight="1">
      <c r="B8" s="114">
        <v>2011</v>
      </c>
      <c r="C8" s="525">
        <v>1379698.1595000001</v>
      </c>
      <c r="D8" s="331">
        <v>6.734089056870439E-2</v>
      </c>
      <c r="E8" s="525">
        <v>666016.16</v>
      </c>
      <c r="F8" s="331">
        <v>0.11658088909774057</v>
      </c>
      <c r="G8" s="526">
        <v>2045714.3195000002</v>
      </c>
      <c r="H8" s="331">
        <v>8.2888054782430873E-2</v>
      </c>
      <c r="I8" s="478"/>
      <c r="J8" s="332"/>
      <c r="K8" s="33"/>
      <c r="L8" s="332"/>
      <c r="M8" s="333"/>
      <c r="N8" s="332"/>
      <c r="O8" s="33"/>
    </row>
    <row r="9" spans="2:15" s="35" customFormat="1" ht="15.75" customHeight="1">
      <c r="B9" s="114">
        <v>2012</v>
      </c>
      <c r="C9" s="525">
        <v>1413644</v>
      </c>
      <c r="D9" s="331">
        <v>2.4603816614716539E-2</v>
      </c>
      <c r="E9" s="525">
        <v>873303.59099999967</v>
      </c>
      <c r="F9" s="331">
        <v>0.31123483700455501</v>
      </c>
      <c r="G9" s="526">
        <v>2286947.5909999995</v>
      </c>
      <c r="H9" s="331">
        <v>0.11792128998684429</v>
      </c>
      <c r="I9" s="478"/>
      <c r="J9" s="332"/>
      <c r="K9" s="33"/>
      <c r="L9" s="332"/>
      <c r="M9" s="333"/>
      <c r="N9" s="332"/>
      <c r="O9" s="33"/>
    </row>
    <row r="10" spans="2:15" s="35" customFormat="1" ht="15.75" customHeight="1">
      <c r="B10" s="114">
        <v>2013</v>
      </c>
      <c r="C10" s="525">
        <v>1411057.0441826645</v>
      </c>
      <c r="D10" s="331">
        <v>-1.8299910142408682E-3</v>
      </c>
      <c r="E10" s="525">
        <v>1092901.9909999999</v>
      </c>
      <c r="F10" s="331">
        <v>0.25145711326864378</v>
      </c>
      <c r="G10" s="526">
        <v>2503959.0351826642</v>
      </c>
      <c r="H10" s="331">
        <v>9.4891306226992878E-2</v>
      </c>
      <c r="I10" s="478"/>
      <c r="J10" s="332"/>
      <c r="K10" s="33"/>
      <c r="L10" s="332"/>
      <c r="M10" s="333"/>
      <c r="N10" s="332"/>
      <c r="O10" s="33"/>
    </row>
    <row r="11" spans="2:15" s="35" customFormat="1" ht="15.75" customHeight="1">
      <c r="B11" s="114">
        <v>2014</v>
      </c>
      <c r="C11" s="525">
        <v>1115732</v>
      </c>
      <c r="D11" s="331">
        <v>-0.20929348349182261</v>
      </c>
      <c r="E11" s="525">
        <v>1410364.561</v>
      </c>
      <c r="F11" s="331">
        <v>0.29047670570123435</v>
      </c>
      <c r="G11" s="526">
        <v>2526096.5609999998</v>
      </c>
      <c r="H11" s="331">
        <v>8.8410095797436423E-3</v>
      </c>
      <c r="I11" s="478"/>
      <c r="J11" s="332"/>
      <c r="K11" s="33"/>
      <c r="L11" s="332"/>
      <c r="M11" s="333"/>
      <c r="N11" s="332"/>
      <c r="O11" s="33"/>
    </row>
    <row r="12" spans="2:15" s="35" customFormat="1" ht="15.75" customHeight="1">
      <c r="B12" s="114">
        <v>2015</v>
      </c>
      <c r="C12" s="525">
        <v>1517892</v>
      </c>
      <c r="D12" s="331">
        <v>0.36044498141130665</v>
      </c>
      <c r="E12" s="525">
        <v>1528818.3489999999</v>
      </c>
      <c r="F12" s="331">
        <v>8.3988063282029637E-2</v>
      </c>
      <c r="G12" s="526">
        <v>3046710.3489999999</v>
      </c>
      <c r="H12" s="331">
        <v>0.20609417551081502</v>
      </c>
      <c r="I12" s="478"/>
      <c r="J12" s="332"/>
      <c r="K12" s="33"/>
      <c r="L12" s="332"/>
      <c r="M12" s="333"/>
      <c r="N12" s="332"/>
      <c r="O12" s="33"/>
    </row>
    <row r="13" spans="2:15" s="35" customFormat="1" ht="15.75" customHeight="1">
      <c r="B13" s="114">
        <v>2016</v>
      </c>
      <c r="C13" s="525">
        <v>1149039.1000000001</v>
      </c>
      <c r="D13" s="331">
        <v>-0.2430033889104099</v>
      </c>
      <c r="E13" s="525">
        <v>1462676.1939999999</v>
      </c>
      <c r="F13" s="331">
        <v>-4.3263580034386434E-2</v>
      </c>
      <c r="G13" s="526">
        <v>2611715.2939999998</v>
      </c>
      <c r="H13" s="331">
        <v>-0.14277532327376494</v>
      </c>
      <c r="I13" s="478"/>
      <c r="J13" s="332"/>
      <c r="K13" s="33"/>
      <c r="L13" s="332"/>
      <c r="M13" s="333"/>
      <c r="N13" s="332"/>
      <c r="O13" s="33"/>
    </row>
    <row r="14" spans="2:15" s="35" customFormat="1" ht="15.75" customHeight="1">
      <c r="B14" s="114">
        <v>2017</v>
      </c>
      <c r="C14" s="525">
        <v>1039676</v>
      </c>
      <c r="D14" s="331">
        <v>-9.5177875148025934E-2</v>
      </c>
      <c r="E14" s="525">
        <v>1590526.189</v>
      </c>
      <c r="F14" s="331">
        <v>8.7408269529817839E-2</v>
      </c>
      <c r="G14" s="526">
        <v>2630202.1890000002</v>
      </c>
      <c r="H14" s="331">
        <v>7.0784495700856763E-3</v>
      </c>
      <c r="I14" s="478"/>
      <c r="J14" s="332"/>
      <c r="K14" s="33"/>
      <c r="L14" s="332"/>
      <c r="M14" s="333"/>
      <c r="N14" s="332"/>
      <c r="O14" s="33"/>
    </row>
    <row r="15" spans="2:15" s="35" customFormat="1" ht="15.75" customHeight="1">
      <c r="B15" s="114">
        <v>2018</v>
      </c>
      <c r="C15" s="525">
        <v>1087909.8671827174</v>
      </c>
      <c r="D15" s="331">
        <v>4.6393171702258616E-2</v>
      </c>
      <c r="E15" s="525">
        <v>1918486.1880699999</v>
      </c>
      <c r="F15" s="331">
        <v>0.20619591260939615</v>
      </c>
      <c r="G15" s="526">
        <v>3006396.0552527173</v>
      </c>
      <c r="H15" s="331">
        <v>0.1430284971345665</v>
      </c>
      <c r="I15" s="478"/>
      <c r="J15" s="332"/>
      <c r="K15" s="33"/>
      <c r="L15" s="332"/>
      <c r="M15" s="33"/>
      <c r="N15" s="332"/>
      <c r="O15" s="33"/>
    </row>
    <row r="16" spans="2:15" s="35" customFormat="1" ht="15.75" customHeight="1">
      <c r="B16" s="591">
        <v>2019</v>
      </c>
      <c r="C16" s="525">
        <v>951070</v>
      </c>
      <c r="D16" s="331">
        <v>-0.12578235689421757</v>
      </c>
      <c r="E16" s="525">
        <v>2366707.7000000002</v>
      </c>
      <c r="F16" s="331">
        <v>0.23363291052979207</v>
      </c>
      <c r="G16" s="526">
        <v>3317777.7</v>
      </c>
      <c r="H16" s="331">
        <v>0.10357306190687776</v>
      </c>
      <c r="I16" s="478"/>
      <c r="J16" s="332"/>
      <c r="K16" s="33"/>
      <c r="L16" s="332"/>
      <c r="M16" s="33"/>
      <c r="N16" s="332"/>
      <c r="O16" s="33"/>
    </row>
    <row r="17" spans="2:15" s="35" customFormat="1" ht="15.75" customHeight="1">
      <c r="B17" s="591">
        <v>2020</v>
      </c>
      <c r="C17" s="525">
        <v>565884</v>
      </c>
      <c r="D17" s="331">
        <f>(C17/C15-1)</f>
        <v>-0.47984293821561763</v>
      </c>
      <c r="E17" s="525">
        <f>+'36'!F19</f>
        <v>2788006.5392800001</v>
      </c>
      <c r="F17" s="331">
        <f>(E17/E15-1)</f>
        <v>0.4532325312619212</v>
      </c>
      <c r="G17" s="525">
        <f>C17+E17</f>
        <v>3353890.5392800001</v>
      </c>
      <c r="H17" s="331">
        <f>(G17/G15-1)</f>
        <v>0.11558506518798395</v>
      </c>
      <c r="I17" s="478"/>
      <c r="J17" s="332"/>
      <c r="K17" s="33"/>
      <c r="L17" s="332"/>
      <c r="M17" s="33"/>
      <c r="N17" s="332"/>
      <c r="O17" s="33"/>
    </row>
    <row r="18" spans="2:15" s="35" customFormat="1" ht="18" customHeight="1">
      <c r="B18" s="1136" t="s">
        <v>353</v>
      </c>
      <c r="C18" s="1137"/>
      <c r="D18" s="1137"/>
      <c r="E18" s="1137"/>
      <c r="F18" s="1137"/>
      <c r="G18" s="1137"/>
      <c r="H18" s="1138"/>
      <c r="I18" s="33"/>
      <c r="J18" s="33"/>
      <c r="K18" s="33"/>
      <c r="L18" s="33"/>
      <c r="M18" s="33"/>
      <c r="N18" s="33"/>
      <c r="O18" s="33"/>
    </row>
    <row r="19" spans="2:15" s="35" customFormat="1" ht="18" customHeight="1">
      <c r="B19" s="1269"/>
      <c r="C19" s="1269"/>
      <c r="D19" s="1269"/>
      <c r="E19" s="1269"/>
      <c r="F19" s="1269"/>
      <c r="G19" s="1269"/>
      <c r="H19" s="1269"/>
      <c r="I19" s="33"/>
      <c r="J19" s="33"/>
      <c r="K19" s="33"/>
      <c r="L19" s="33"/>
      <c r="M19" s="33"/>
      <c r="N19" s="33"/>
      <c r="O19" s="33"/>
    </row>
    <row r="20" spans="2:15" ht="12.75" customHeight="1">
      <c r="B20" s="334"/>
      <c r="C20" s="334"/>
      <c r="D20" s="334"/>
      <c r="E20" s="334"/>
      <c r="F20" s="334"/>
      <c r="G20" s="334"/>
      <c r="H20" s="334"/>
      <c r="O20" s="34"/>
    </row>
    <row r="21" spans="2:15" ht="12.75" customHeight="1">
      <c r="O21" s="34"/>
    </row>
    <row r="22" spans="2:15" ht="12.75" customHeight="1">
      <c r="O22" s="34"/>
    </row>
    <row r="23" spans="2:15" ht="12.75" customHeight="1">
      <c r="O23" s="34"/>
    </row>
    <row r="24" spans="2:15" ht="12.75" customHeight="1"/>
    <row r="25" spans="2:15" ht="12.75" customHeight="1"/>
    <row r="26" spans="2:15" ht="12.75" customHeight="1"/>
    <row r="27" spans="2:15" ht="12.75" customHeight="1"/>
    <row r="28" spans="2:15" ht="12.75" customHeight="1">
      <c r="H28" s="17"/>
    </row>
    <row r="29" spans="2:15" ht="12.75" customHeight="1">
      <c r="H29" s="18"/>
      <c r="L29" s="335"/>
    </row>
    <row r="30" spans="2:15" ht="12.75" customHeight="1">
      <c r="L30" s="335"/>
    </row>
    <row r="31" spans="2:15" ht="12.75" customHeight="1">
      <c r="L31" s="335"/>
    </row>
    <row r="32" spans="2:15" ht="12.75" customHeight="1"/>
    <row r="33" ht="12.75" customHeight="1"/>
    <row r="34" ht="12.75" customHeight="1"/>
    <row r="35" ht="12.75" customHeight="1"/>
    <row r="36" ht="12.75" customHeight="1"/>
    <row r="37" ht="12.75" customHeight="1"/>
    <row r="38" ht="12.75" customHeight="1"/>
    <row r="49" spans="2:11">
      <c r="B49" s="16"/>
      <c r="C49" s="16"/>
      <c r="D49" s="16"/>
      <c r="E49" s="16"/>
      <c r="F49" s="16"/>
      <c r="G49" s="16"/>
      <c r="H49" s="16"/>
      <c r="I49" s="256"/>
      <c r="J49" s="256"/>
      <c r="K49" s="256"/>
    </row>
  </sheetData>
  <mergeCells count="6">
    <mergeCell ref="B19:H19"/>
    <mergeCell ref="B1:H1"/>
    <mergeCell ref="B3:H3"/>
    <mergeCell ref="B4:H4"/>
    <mergeCell ref="B5:H5"/>
    <mergeCell ref="B18:H18"/>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ignoredErrors>
    <ignoredError sqref="G17 E17" formula="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12">
    <tabColor theme="6" tint="0.79998168889431442"/>
    <pageSetUpPr fitToPage="1"/>
  </sheetPr>
  <dimension ref="A1:L47"/>
  <sheetViews>
    <sheetView zoomScaleNormal="100" workbookViewId="0">
      <selection activeCell="J7" sqref="J7"/>
    </sheetView>
  </sheetViews>
  <sheetFormatPr baseColWidth="10" defaultColWidth="10.90625" defaultRowHeight="18"/>
  <cols>
    <col min="1" max="1" width="1.36328125" style="1" customWidth="1"/>
    <col min="2" max="2" width="14.81640625" customWidth="1"/>
    <col min="3" max="6" width="9.36328125" customWidth="1"/>
    <col min="7" max="7" width="9.36328125" style="1" customWidth="1"/>
    <col min="8" max="8" width="7.90625" style="1" customWidth="1"/>
    <col min="9" max="9" width="8.90625" style="1" customWidth="1"/>
    <col min="10" max="11" width="7.90625" style="1" customWidth="1"/>
    <col min="12" max="16384" width="10.90625" style="1"/>
  </cols>
  <sheetData>
    <row r="1" spans="1:11" s="23" customFormat="1" ht="16.5" customHeight="1">
      <c r="B1" s="1085" t="s">
        <v>4</v>
      </c>
      <c r="C1" s="1085"/>
      <c r="D1" s="1085"/>
      <c r="E1" s="1085"/>
      <c r="F1" s="1085"/>
      <c r="G1" s="1085"/>
    </row>
    <row r="2" spans="1:11" s="23" customFormat="1" ht="11.25" customHeight="1">
      <c r="A2" s="25"/>
      <c r="B2" s="25"/>
      <c r="C2" s="25"/>
      <c r="D2" s="25"/>
      <c r="E2" s="24"/>
      <c r="F2" s="874"/>
      <c r="G2" s="38"/>
    </row>
    <row r="3" spans="1:11" s="23" customFormat="1" ht="15.75" customHeight="1">
      <c r="B3" s="1085" t="s">
        <v>458</v>
      </c>
      <c r="C3" s="1085"/>
      <c r="D3" s="1085"/>
      <c r="E3" s="1085"/>
      <c r="F3" s="1085"/>
      <c r="G3" s="1085"/>
    </row>
    <row r="4" spans="1:11" s="23" customFormat="1" ht="15.75" customHeight="1">
      <c r="B4" s="1141" t="s">
        <v>694</v>
      </c>
      <c r="C4" s="1141"/>
      <c r="D4" s="1141"/>
      <c r="E4" s="1141"/>
      <c r="F4" s="1141"/>
      <c r="G4" s="1141"/>
    </row>
    <row r="5" spans="1:11" s="23" customFormat="1" ht="15.75" customHeight="1">
      <c r="B5" s="1082" t="s">
        <v>222</v>
      </c>
      <c r="C5" s="1082"/>
      <c r="D5" s="1082"/>
      <c r="E5" s="1082"/>
      <c r="F5" s="1082"/>
      <c r="G5" s="1082"/>
    </row>
    <row r="6" spans="1:11" s="35" customFormat="1" ht="15.75" customHeight="1">
      <c r="B6" s="272" t="s">
        <v>225</v>
      </c>
      <c r="C6" s="345">
        <v>2017</v>
      </c>
      <c r="D6" s="345">
        <v>2018</v>
      </c>
      <c r="E6" s="345">
        <v>2019</v>
      </c>
      <c r="F6" s="412">
        <v>2020</v>
      </c>
      <c r="G6" s="412">
        <v>2021</v>
      </c>
      <c r="I6" s="191"/>
      <c r="J6" s="191"/>
    </row>
    <row r="7" spans="1:11" s="35" customFormat="1" ht="15.75" customHeight="1">
      <c r="B7" s="96" t="s">
        <v>47</v>
      </c>
      <c r="C7" s="315">
        <v>123573.572</v>
      </c>
      <c r="D7" s="315">
        <v>178988.753</v>
      </c>
      <c r="E7" s="315">
        <v>210065</v>
      </c>
      <c r="F7" s="599">
        <v>189863.11424</v>
      </c>
      <c r="G7" s="599">
        <v>169319.18</v>
      </c>
      <c r="H7" s="465"/>
      <c r="I7" s="191"/>
      <c r="J7" s="18"/>
    </row>
    <row r="8" spans="1:11" s="35" customFormat="1" ht="15.75" customHeight="1">
      <c r="B8" s="96" t="s">
        <v>48</v>
      </c>
      <c r="C8" s="315">
        <v>122237.484</v>
      </c>
      <c r="D8" s="315">
        <v>116325.951</v>
      </c>
      <c r="E8" s="315">
        <v>298256.8</v>
      </c>
      <c r="F8" s="599">
        <v>210122.08674999996</v>
      </c>
      <c r="G8" s="599"/>
      <c r="H8" s="336"/>
      <c r="I8" s="18"/>
    </row>
    <row r="9" spans="1:11" s="35" customFormat="1" ht="15.75" customHeight="1">
      <c r="B9" s="96" t="s">
        <v>49</v>
      </c>
      <c r="C9" s="315">
        <v>35503.595999999998</v>
      </c>
      <c r="D9" s="315">
        <v>157653.57500000001</v>
      </c>
      <c r="E9" s="315">
        <v>120993</v>
      </c>
      <c r="F9" s="599">
        <v>236367.36278</v>
      </c>
      <c r="G9" s="599"/>
      <c r="H9" s="337"/>
      <c r="I9" s="337"/>
      <c r="J9" s="411"/>
      <c r="K9" s="337"/>
    </row>
    <row r="10" spans="1:11" s="35" customFormat="1" ht="15.75" customHeight="1">
      <c r="B10" s="96" t="s">
        <v>57</v>
      </c>
      <c r="C10" s="315">
        <v>7254.9740000000002</v>
      </c>
      <c r="D10" s="315">
        <v>44290.14</v>
      </c>
      <c r="E10" s="315">
        <v>35949</v>
      </c>
      <c r="F10" s="315">
        <v>163687.78844</v>
      </c>
      <c r="G10" s="315"/>
      <c r="H10" s="411"/>
    </row>
    <row r="11" spans="1:11" s="35" customFormat="1" ht="15.75" customHeight="1">
      <c r="B11" s="96" t="s">
        <v>58</v>
      </c>
      <c r="C11" s="315">
        <v>31633.142</v>
      </c>
      <c r="D11" s="315">
        <v>73076.376999999993</v>
      </c>
      <c r="E11" s="315">
        <v>156074</v>
      </c>
      <c r="F11" s="147">
        <v>154544.45334000001</v>
      </c>
      <c r="G11" s="147"/>
      <c r="I11" s="191"/>
      <c r="K11" s="338"/>
    </row>
    <row r="12" spans="1:11" s="35" customFormat="1" ht="15.75" customHeight="1">
      <c r="B12" s="96" t="s">
        <v>50</v>
      </c>
      <c r="C12" s="315">
        <v>50358.28</v>
      </c>
      <c r="D12" s="315">
        <v>170531.42981</v>
      </c>
      <c r="E12" s="315">
        <v>132890.9</v>
      </c>
      <c r="F12" s="147">
        <v>176351.1024</v>
      </c>
      <c r="G12" s="147"/>
      <c r="H12" s="191"/>
      <c r="I12" s="191"/>
      <c r="J12" s="191"/>
      <c r="K12" s="338"/>
    </row>
    <row r="13" spans="1:11" s="35" customFormat="1" ht="15.75" customHeight="1">
      <c r="B13" s="96" t="s">
        <v>51</v>
      </c>
      <c r="C13" s="315">
        <v>188221.28</v>
      </c>
      <c r="D13" s="315">
        <v>252816.71930000003</v>
      </c>
      <c r="E13" s="315">
        <v>260760</v>
      </c>
      <c r="F13" s="147">
        <v>314078.46445999999</v>
      </c>
      <c r="G13" s="147"/>
      <c r="H13" s="191"/>
      <c r="K13" s="338"/>
    </row>
    <row r="14" spans="1:11" s="35" customFormat="1" ht="15.75" customHeight="1">
      <c r="B14" s="96" t="s">
        <v>52</v>
      </c>
      <c r="C14" s="315">
        <v>241462.57</v>
      </c>
      <c r="D14" s="315">
        <v>176338.86595999997</v>
      </c>
      <c r="E14" s="315">
        <v>211372</v>
      </c>
      <c r="F14" s="147">
        <v>320739.91644</v>
      </c>
      <c r="G14" s="147"/>
      <c r="H14" s="191"/>
      <c r="K14" s="338"/>
    </row>
    <row r="15" spans="1:11" s="35" customFormat="1" ht="15.75" customHeight="1">
      <c r="B15" s="96" t="s">
        <v>53</v>
      </c>
      <c r="C15" s="315">
        <v>223707.29500000001</v>
      </c>
      <c r="D15" s="315">
        <v>152839.46731000001</v>
      </c>
      <c r="E15" s="315">
        <v>225844</v>
      </c>
      <c r="F15" s="147">
        <v>269826.26050999999</v>
      </c>
      <c r="G15" s="147"/>
      <c r="H15" s="191"/>
      <c r="I15" s="191"/>
      <c r="J15" s="191"/>
      <c r="K15" s="46"/>
    </row>
    <row r="16" spans="1:11" s="35" customFormat="1" ht="15.75" customHeight="1">
      <c r="B16" s="96" t="s">
        <v>54</v>
      </c>
      <c r="C16" s="315">
        <v>180514.016</v>
      </c>
      <c r="D16" s="315">
        <v>301372.16352</v>
      </c>
      <c r="E16" s="315">
        <v>231780</v>
      </c>
      <c r="F16" s="147">
        <v>349715.25824</v>
      </c>
      <c r="G16" s="147"/>
    </row>
    <row r="17" spans="2:12" s="35" customFormat="1" ht="15.75" customHeight="1">
      <c r="B17" s="96" t="s">
        <v>55</v>
      </c>
      <c r="C17" s="315">
        <v>233675.29699999999</v>
      </c>
      <c r="D17" s="315">
        <v>80243.48517</v>
      </c>
      <c r="E17" s="315">
        <v>214971</v>
      </c>
      <c r="F17" s="147">
        <v>211944.91768000001</v>
      </c>
      <c r="G17" s="147"/>
    </row>
    <row r="18" spans="2:12" s="35" customFormat="1" ht="15.75" customHeight="1">
      <c r="B18" s="96" t="s">
        <v>56</v>
      </c>
      <c r="C18" s="315">
        <v>152384.68299999999</v>
      </c>
      <c r="D18" s="315">
        <v>214009.261</v>
      </c>
      <c r="E18" s="315">
        <v>267752</v>
      </c>
      <c r="F18" s="147">
        <v>190765.81400000001</v>
      </c>
      <c r="G18" s="147"/>
      <c r="H18" s="191"/>
    </row>
    <row r="19" spans="2:12" s="35" customFormat="1" ht="15.75" customHeight="1">
      <c r="B19" s="96" t="s">
        <v>64</v>
      </c>
      <c r="C19" s="147">
        <v>1590526.189</v>
      </c>
      <c r="D19" s="147">
        <v>1918486.1880699999</v>
      </c>
      <c r="E19" s="147">
        <v>2366707.7000000002</v>
      </c>
      <c r="F19" s="147">
        <v>2788006.5392800001</v>
      </c>
      <c r="G19" s="147">
        <f>SUM(G7:G18)</f>
        <v>169319.18</v>
      </c>
      <c r="H19" s="191"/>
      <c r="I19" s="191"/>
    </row>
    <row r="20" spans="2:12" ht="18.75" customHeight="1">
      <c r="B20" s="1119" t="s">
        <v>123</v>
      </c>
      <c r="C20" s="1119"/>
      <c r="D20" s="1119"/>
      <c r="E20" s="1119"/>
      <c r="F20" s="1119"/>
      <c r="G20" s="1119"/>
      <c r="H20" s="339"/>
      <c r="I20" s="339"/>
    </row>
    <row r="21" spans="2:12" ht="12">
      <c r="B21" s="1"/>
      <c r="C21" s="1"/>
      <c r="D21" s="1"/>
      <c r="E21" s="1"/>
      <c r="F21" s="1"/>
    </row>
    <row r="22" spans="2:12" ht="12" customHeight="1">
      <c r="B22" s="1"/>
      <c r="C22" s="1"/>
      <c r="D22" s="1"/>
      <c r="E22" s="1"/>
      <c r="F22" s="1"/>
    </row>
    <row r="23" spans="2:12" ht="12">
      <c r="B23" s="1"/>
      <c r="C23" s="1"/>
      <c r="D23" s="1"/>
      <c r="E23" s="1"/>
      <c r="F23" s="1"/>
    </row>
    <row r="24" spans="2:12" ht="12">
      <c r="B24" s="1"/>
      <c r="C24" s="1"/>
      <c r="D24" s="1"/>
      <c r="E24" s="1"/>
      <c r="F24" s="1"/>
    </row>
    <row r="25" spans="2:12" ht="12">
      <c r="B25" s="1"/>
      <c r="C25" s="1"/>
      <c r="D25" s="1"/>
      <c r="E25" s="1"/>
      <c r="F25" s="1"/>
    </row>
    <row r="26" spans="2:12" ht="12">
      <c r="B26" s="1"/>
      <c r="C26" s="1"/>
      <c r="D26" s="1"/>
      <c r="E26" s="1"/>
      <c r="F26" s="1"/>
    </row>
    <row r="27" spans="2:12" ht="12">
      <c r="B27" s="1"/>
      <c r="C27" s="1"/>
      <c r="D27" s="1"/>
      <c r="E27" s="1"/>
      <c r="F27" s="1"/>
    </row>
    <row r="28" spans="2:12" ht="12">
      <c r="B28" s="1"/>
      <c r="C28" s="1"/>
      <c r="D28" s="1"/>
      <c r="E28" s="1"/>
      <c r="F28" s="1"/>
      <c r="L28" s="20"/>
    </row>
    <row r="29" spans="2:12" ht="12">
      <c r="B29" s="1"/>
      <c r="C29" s="1"/>
      <c r="D29" s="1"/>
      <c r="E29" s="1"/>
      <c r="F29" s="1"/>
    </row>
    <row r="30" spans="2:12" ht="12">
      <c r="B30" s="1"/>
      <c r="C30" s="1"/>
      <c r="D30" s="1"/>
      <c r="E30" s="1"/>
      <c r="F30" s="1"/>
    </row>
    <row r="31" spans="2:12" ht="12">
      <c r="B31" s="1"/>
      <c r="C31" s="1"/>
      <c r="D31" s="1"/>
      <c r="E31" s="1"/>
      <c r="F31" s="1"/>
    </row>
    <row r="32" spans="2:12" ht="12">
      <c r="B32" s="1"/>
      <c r="C32" s="1"/>
      <c r="D32" s="1"/>
      <c r="E32" s="1"/>
      <c r="F32" s="1"/>
    </row>
    <row r="33" spans="1:12" ht="12">
      <c r="B33" s="1"/>
      <c r="C33" s="1"/>
      <c r="D33" s="1"/>
      <c r="E33" s="1"/>
      <c r="F33" s="1"/>
    </row>
    <row r="34" spans="1:12" ht="12">
      <c r="B34" s="1"/>
      <c r="C34" s="1"/>
      <c r="D34" s="1"/>
      <c r="E34" s="1"/>
      <c r="F34" s="1"/>
    </row>
    <row r="35" spans="1:12" ht="12">
      <c r="B35" s="1"/>
      <c r="C35" s="1"/>
      <c r="D35" s="1"/>
      <c r="E35" s="1"/>
      <c r="F35" s="1"/>
    </row>
    <row r="36" spans="1:12" ht="12">
      <c r="B36" s="1"/>
      <c r="C36" s="1"/>
      <c r="D36" s="1"/>
      <c r="E36" s="1"/>
      <c r="F36" s="1"/>
    </row>
    <row r="37" spans="1:12" ht="12">
      <c r="B37" s="1"/>
      <c r="C37" s="1"/>
      <c r="D37" s="1"/>
      <c r="E37" s="1"/>
      <c r="F37" s="1"/>
    </row>
    <row r="38" spans="1:12" ht="44.25" customHeight="1">
      <c r="B38" s="1"/>
      <c r="C38" s="1"/>
      <c r="D38" s="1"/>
      <c r="E38" s="1"/>
      <c r="F38" s="1"/>
      <c r="I38" s="339"/>
      <c r="J38" s="339"/>
      <c r="K38" s="339"/>
      <c r="L38" s="339"/>
    </row>
    <row r="39" spans="1:12" ht="12">
      <c r="B39" s="1"/>
      <c r="C39" s="1"/>
      <c r="D39" s="1"/>
      <c r="E39" s="1"/>
      <c r="F39" s="1"/>
    </row>
    <row r="40" spans="1:12" ht="12">
      <c r="B40" s="1"/>
      <c r="C40" s="1"/>
      <c r="D40" s="1"/>
      <c r="E40" s="1"/>
      <c r="F40" s="1"/>
    </row>
    <row r="41" spans="1:12" ht="12">
      <c r="B41" s="1"/>
      <c r="C41" s="1"/>
      <c r="D41" s="1"/>
      <c r="E41" s="1"/>
      <c r="F41" s="1"/>
    </row>
    <row r="42" spans="1:12" ht="12">
      <c r="B42" s="1"/>
      <c r="C42" s="1"/>
      <c r="D42" s="1"/>
      <c r="E42" s="1"/>
      <c r="F42" s="1"/>
    </row>
    <row r="43" spans="1:12" ht="5.25" customHeight="1">
      <c r="G43" s="340"/>
      <c r="H43" s="340"/>
    </row>
    <row r="44" spans="1:12" ht="12">
      <c r="B44" s="1"/>
      <c r="C44" s="1"/>
      <c r="D44" s="1"/>
      <c r="E44" s="1"/>
      <c r="F44" s="1"/>
    </row>
    <row r="47" spans="1:12" ht="18" customHeight="1">
      <c r="A47" s="16"/>
      <c r="B47" s="16"/>
      <c r="C47" s="16"/>
      <c r="D47" s="16"/>
      <c r="E47" s="16"/>
      <c r="F47" s="16"/>
      <c r="G47" s="16"/>
      <c r="H47" s="16"/>
      <c r="I47" s="16"/>
      <c r="J47" s="16"/>
      <c r="K47" s="16"/>
      <c r="L47" s="16"/>
    </row>
  </sheetData>
  <mergeCells count="5">
    <mergeCell ref="B20:G20"/>
    <mergeCell ref="B1:G1"/>
    <mergeCell ref="B3:G3"/>
    <mergeCell ref="B4:G4"/>
    <mergeCell ref="B5:G5"/>
  </mergeCells>
  <printOptions horizontalCentered="1"/>
  <pageMargins left="0.55118110236220474" right="0.43307086614173229" top="1.299212598425197" bottom="0.78740157480314965" header="0.51181102362204722" footer="0.59055118110236227"/>
  <pageSetup paperSize="126" firstPageNumber="0" orientation="portrait" r:id="rId1"/>
  <headerFooter alignWithMargins="0">
    <oddFooter>&amp;C&amp;10&amp;A</oddFooter>
  </headerFooter>
  <ignoredErrors>
    <ignoredError sqref="G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pageSetUpPr fitToPage="1"/>
  </sheetPr>
  <dimension ref="B1:R64"/>
  <sheetViews>
    <sheetView zoomScaleNormal="100" workbookViewId="0">
      <selection activeCell="M33" sqref="M33"/>
    </sheetView>
  </sheetViews>
  <sheetFormatPr baseColWidth="10" defaultColWidth="10.90625" defaultRowHeight="12"/>
  <cols>
    <col min="1" max="1" width="1.7265625" style="1" customWidth="1"/>
    <col min="2" max="2" width="7" style="1" customWidth="1"/>
    <col min="3" max="7" width="10.26953125" style="1" customWidth="1"/>
    <col min="8" max="8" width="2.26953125" style="1" customWidth="1"/>
    <col min="9" max="9" width="4.36328125" style="1" customWidth="1"/>
    <col min="10" max="10" width="7.08984375" style="1" customWidth="1"/>
    <col min="11" max="11" width="4.7265625" style="1" bestFit="1" customWidth="1"/>
    <col min="12" max="13" width="4.36328125" style="1" customWidth="1"/>
    <col min="14" max="14" width="6.90625" style="1" customWidth="1"/>
    <col min="15" max="16384" width="10.90625" style="1"/>
  </cols>
  <sheetData>
    <row r="1" spans="2:18" s="23" customFormat="1" ht="12.75">
      <c r="B1" s="1079" t="s">
        <v>0</v>
      </c>
      <c r="C1" s="1079"/>
      <c r="D1" s="1079"/>
      <c r="E1" s="1079"/>
      <c r="F1" s="1079"/>
      <c r="G1" s="1079"/>
    </row>
    <row r="2" spans="2:18" s="23" customFormat="1" ht="12.75">
      <c r="B2" s="28"/>
      <c r="C2" s="28"/>
      <c r="D2" s="28"/>
      <c r="E2" s="28"/>
      <c r="F2" s="28"/>
      <c r="G2" s="28"/>
    </row>
    <row r="3" spans="2:18" s="23" customFormat="1" ht="13.5" customHeight="1">
      <c r="B3" s="1080" t="s">
        <v>547</v>
      </c>
      <c r="C3" s="1081"/>
      <c r="D3" s="1081"/>
      <c r="E3" s="1081"/>
      <c r="F3" s="1081"/>
      <c r="G3" s="1081"/>
    </row>
    <row r="4" spans="2:18" s="23" customFormat="1" ht="12.75" customHeight="1">
      <c r="B4" s="1082" t="s">
        <v>33</v>
      </c>
      <c r="C4" s="1082"/>
      <c r="D4" s="1082"/>
      <c r="E4" s="1082"/>
      <c r="F4" s="1082"/>
      <c r="G4" s="1082"/>
      <c r="H4" s="38"/>
    </row>
    <row r="5" spans="2:18" s="21" customFormat="1" ht="30" customHeight="1">
      <c r="B5" s="368" t="s">
        <v>34</v>
      </c>
      <c r="C5" s="238" t="s">
        <v>128</v>
      </c>
      <c r="D5" s="238" t="s">
        <v>6</v>
      </c>
      <c r="E5" s="238" t="s">
        <v>13</v>
      </c>
      <c r="F5" s="238" t="s">
        <v>110</v>
      </c>
      <c r="G5" s="238" t="s">
        <v>129</v>
      </c>
      <c r="I5" s="23"/>
    </row>
    <row r="6" spans="2:18" s="21" customFormat="1" ht="15.75" customHeight="1">
      <c r="B6" s="43">
        <v>43952</v>
      </c>
      <c r="C6" s="666">
        <v>295.12</v>
      </c>
      <c r="D6" s="666">
        <v>768.49</v>
      </c>
      <c r="E6" s="666">
        <v>753.49</v>
      </c>
      <c r="F6" s="666">
        <v>187.98</v>
      </c>
      <c r="G6" s="666">
        <v>310.12</v>
      </c>
      <c r="H6" s="40"/>
      <c r="I6" s="45"/>
      <c r="K6" s="140"/>
      <c r="L6" s="140"/>
      <c r="M6" s="140"/>
      <c r="N6" s="140"/>
      <c r="O6" s="1075"/>
      <c r="P6" s="1076"/>
    </row>
    <row r="7" spans="2:18" s="21" customFormat="1" ht="15.75" customHeight="1">
      <c r="B7" s="43">
        <v>43983</v>
      </c>
      <c r="C7" s="666">
        <v>295.83999999999997</v>
      </c>
      <c r="D7" s="666">
        <v>773.43</v>
      </c>
      <c r="E7" s="666">
        <v>753.19</v>
      </c>
      <c r="F7" s="666">
        <v>188.85</v>
      </c>
      <c r="G7" s="666">
        <v>316.08999999999997</v>
      </c>
      <c r="H7" s="137"/>
      <c r="I7" s="45"/>
    </row>
    <row r="8" spans="2:18" s="21" customFormat="1" ht="15.75" customHeight="1">
      <c r="B8" s="43">
        <v>44013</v>
      </c>
      <c r="C8" s="666">
        <v>297.12</v>
      </c>
      <c r="D8" s="666">
        <v>769.31</v>
      </c>
      <c r="E8" s="666">
        <v>751.59</v>
      </c>
      <c r="F8" s="666">
        <v>188.04</v>
      </c>
      <c r="G8" s="666">
        <v>314.83999999999997</v>
      </c>
    </row>
    <row r="9" spans="2:18" s="21" customFormat="1" ht="15.75" customHeight="1">
      <c r="B9" s="43">
        <v>44044</v>
      </c>
      <c r="C9" s="666">
        <v>300.91000000000003</v>
      </c>
      <c r="D9" s="666">
        <v>766.03</v>
      </c>
      <c r="E9" s="666">
        <v>750.14</v>
      </c>
      <c r="F9" s="666">
        <v>187.99</v>
      </c>
      <c r="G9" s="666">
        <v>316.79000000000002</v>
      </c>
      <c r="H9" s="212"/>
      <c r="I9" s="185"/>
      <c r="J9" s="35"/>
      <c r="K9" s="45"/>
      <c r="L9" s="45"/>
    </row>
    <row r="10" spans="2:18" s="21" customFormat="1" ht="15.75" customHeight="1">
      <c r="B10" s="43">
        <v>44075</v>
      </c>
      <c r="C10" s="666">
        <v>299.77999999999997</v>
      </c>
      <c r="D10" s="666">
        <v>770.49</v>
      </c>
      <c r="E10" s="666">
        <v>750.9</v>
      </c>
      <c r="F10" s="666">
        <v>189.44</v>
      </c>
      <c r="G10" s="666">
        <v>319.37</v>
      </c>
      <c r="H10" s="580"/>
      <c r="I10" s="45"/>
      <c r="J10" s="481"/>
    </row>
    <row r="11" spans="2:18" s="21" customFormat="1" ht="15.75" customHeight="1">
      <c r="B11" s="43">
        <v>44105</v>
      </c>
      <c r="C11" s="666">
        <v>299.39999999999998</v>
      </c>
      <c r="D11" s="858">
        <v>773.08</v>
      </c>
      <c r="E11" s="858">
        <v>751.03</v>
      </c>
      <c r="F11" s="858">
        <v>189.92</v>
      </c>
      <c r="G11" s="858">
        <v>321.45</v>
      </c>
      <c r="H11" s="218"/>
      <c r="I11" s="45"/>
      <c r="J11" s="481"/>
    </row>
    <row r="12" spans="2:18" s="21" customFormat="1" ht="15.75" customHeight="1">
      <c r="B12" s="43">
        <v>44136</v>
      </c>
      <c r="C12" s="858">
        <v>300.76</v>
      </c>
      <c r="D12" s="858">
        <v>772.38</v>
      </c>
      <c r="E12" s="858">
        <v>752.68</v>
      </c>
      <c r="F12" s="858">
        <v>190.79</v>
      </c>
      <c r="G12" s="858">
        <v>320.45</v>
      </c>
      <c r="H12" s="218"/>
      <c r="I12" s="45"/>
    </row>
    <row r="13" spans="2:18" s="21" customFormat="1" ht="15.75" customHeight="1">
      <c r="B13" s="43">
        <v>44166</v>
      </c>
      <c r="C13" s="858">
        <v>300.62</v>
      </c>
      <c r="D13" s="858">
        <v>773.66</v>
      </c>
      <c r="E13" s="858">
        <v>757.7</v>
      </c>
      <c r="F13" s="858">
        <v>193.65</v>
      </c>
      <c r="G13" s="858">
        <v>316.5</v>
      </c>
      <c r="H13" s="218"/>
      <c r="I13" s="214"/>
      <c r="J13" s="215"/>
      <c r="K13" s="215"/>
      <c r="L13" s="215"/>
      <c r="M13" s="215"/>
      <c r="N13" s="217"/>
      <c r="O13" s="217"/>
      <c r="P13" s="217"/>
      <c r="Q13" s="217"/>
      <c r="R13" s="217"/>
    </row>
    <row r="14" spans="2:18" s="21" customFormat="1" ht="15.75" customHeight="1">
      <c r="B14" s="43">
        <v>44197</v>
      </c>
      <c r="C14" s="858">
        <v>300.08999999999997</v>
      </c>
      <c r="D14" s="858">
        <v>772.64</v>
      </c>
      <c r="E14" s="858">
        <v>759.54</v>
      </c>
      <c r="F14" s="858">
        <v>193.78</v>
      </c>
      <c r="G14" s="858">
        <v>313.19</v>
      </c>
      <c r="H14" s="218"/>
      <c r="I14" s="214"/>
      <c r="J14" s="215"/>
      <c r="K14" s="215"/>
      <c r="L14" s="215"/>
      <c r="M14" s="215"/>
      <c r="N14" s="216"/>
      <c r="Q14" s="212"/>
    </row>
    <row r="15" spans="2:18" s="21" customFormat="1" ht="15.75" customHeight="1">
      <c r="B15" s="43">
        <v>44228</v>
      </c>
      <c r="C15" s="666">
        <v>300.10000000000002</v>
      </c>
      <c r="D15" s="666">
        <v>773.44</v>
      </c>
      <c r="E15" s="666">
        <v>769.32</v>
      </c>
      <c r="F15" s="666">
        <v>194.84</v>
      </c>
      <c r="G15" s="666">
        <v>304.22000000000003</v>
      </c>
      <c r="H15" s="37"/>
      <c r="I15" s="45"/>
      <c r="N15" s="146"/>
    </row>
    <row r="16" spans="2:18" s="21" customFormat="1" ht="15.75" customHeight="1">
      <c r="B16" s="43">
        <v>44256</v>
      </c>
      <c r="C16" s="666"/>
      <c r="D16" s="1039"/>
      <c r="E16" s="666"/>
      <c r="F16" s="666"/>
      <c r="G16" s="666"/>
      <c r="H16" s="481"/>
      <c r="I16" s="45"/>
      <c r="J16" s="37"/>
      <c r="K16" s="481"/>
    </row>
    <row r="17" spans="2:16" s="21" customFormat="1" ht="15.75" customHeight="1">
      <c r="B17" s="43">
        <v>44287</v>
      </c>
      <c r="C17" s="666"/>
      <c r="D17" s="666"/>
      <c r="E17" s="666"/>
      <c r="F17" s="666"/>
      <c r="G17" s="666"/>
      <c r="H17" s="645"/>
      <c r="I17" s="134"/>
    </row>
    <row r="18" spans="2:16" s="21" customFormat="1" ht="21" customHeight="1">
      <c r="B18" s="1083" t="s">
        <v>466</v>
      </c>
      <c r="C18" s="1083"/>
      <c r="D18" s="1083"/>
      <c r="E18" s="1083"/>
      <c r="F18" s="1083"/>
      <c r="G18" s="1083"/>
      <c r="H18" s="178"/>
      <c r="J18" s="72"/>
    </row>
    <row r="19" spans="2:16" s="21" customFormat="1" ht="25.5" customHeight="1">
      <c r="B19" s="1083"/>
      <c r="C19" s="1083"/>
      <c r="D19" s="1083"/>
      <c r="E19" s="1083"/>
      <c r="F19" s="1083"/>
      <c r="G19" s="1083"/>
      <c r="H19" s="481"/>
      <c r="I19" s="134"/>
    </row>
    <row r="21" spans="2:16" ht="16.5" customHeight="1">
      <c r="J21" s="72"/>
      <c r="K21" s="21"/>
      <c r="L21" s="21"/>
      <c r="M21" s="21"/>
      <c r="N21" s="21"/>
      <c r="O21" s="21"/>
    </row>
    <row r="22" spans="2:16" ht="12.75">
      <c r="J22" s="72"/>
      <c r="K22" s="21"/>
      <c r="L22" s="21"/>
      <c r="M22" s="21"/>
      <c r="N22" s="21"/>
      <c r="O22" s="21"/>
    </row>
    <row r="23" spans="2:16" ht="15" customHeight="1">
      <c r="H23" s="9"/>
      <c r="I23" s="177"/>
      <c r="J23" s="72"/>
      <c r="K23" s="21"/>
      <c r="L23" s="21"/>
      <c r="M23" s="21"/>
      <c r="N23" s="21"/>
      <c r="O23" s="21"/>
    </row>
    <row r="24" spans="2:16" ht="9.75" customHeight="1">
      <c r="H24" s="9"/>
      <c r="J24" s="72"/>
      <c r="K24" s="21"/>
      <c r="L24" s="21"/>
      <c r="M24" s="21"/>
      <c r="N24" s="21"/>
      <c r="O24" s="21"/>
    </row>
    <row r="25" spans="2:16" ht="15" customHeight="1">
      <c r="H25" s="177"/>
      <c r="J25" s="72"/>
      <c r="K25" s="21"/>
      <c r="L25" s="21"/>
      <c r="M25" s="21"/>
      <c r="N25" s="21"/>
      <c r="O25" s="21"/>
    </row>
    <row r="26" spans="2:16" ht="15" customHeight="1">
      <c r="H26" s="8"/>
      <c r="J26" s="72"/>
      <c r="K26" s="21"/>
      <c r="L26" s="21"/>
      <c r="M26" s="21"/>
      <c r="N26" s="21"/>
      <c r="O26" s="21"/>
    </row>
    <row r="27" spans="2:16" ht="15" customHeight="1">
      <c r="H27" s="8"/>
      <c r="J27" s="72"/>
      <c r="K27" s="21"/>
      <c r="L27" s="21"/>
      <c r="M27" s="21"/>
      <c r="N27" s="21"/>
      <c r="O27" s="21"/>
    </row>
    <row r="28" spans="2:16" ht="15" customHeight="1">
      <c r="B28" s="16"/>
      <c r="C28" s="16"/>
      <c r="D28" s="16"/>
      <c r="E28" s="16"/>
      <c r="F28" s="16"/>
      <c r="H28" s="10"/>
      <c r="J28" s="72"/>
      <c r="K28" s="21"/>
      <c r="L28" s="45"/>
      <c r="M28" s="21"/>
      <c r="N28" s="21"/>
      <c r="O28" s="21"/>
    </row>
    <row r="29" spans="2:16" ht="15" customHeight="1">
      <c r="C29" s="16"/>
      <c r="D29" s="16"/>
      <c r="E29" s="16"/>
      <c r="F29" s="16"/>
      <c r="H29" s="10"/>
      <c r="J29" s="72"/>
      <c r="K29" s="21"/>
      <c r="L29" s="21"/>
      <c r="M29" s="21"/>
      <c r="N29" s="21"/>
      <c r="O29" s="21"/>
    </row>
    <row r="30" spans="2:16" ht="15" customHeight="1">
      <c r="H30" s="10"/>
      <c r="J30" s="72"/>
      <c r="K30" s="21"/>
      <c r="L30" s="40"/>
      <c r="M30" s="40"/>
      <c r="N30" s="40"/>
      <c r="O30" s="21"/>
    </row>
    <row r="31" spans="2:16" ht="15" customHeight="1">
      <c r="H31" s="10"/>
      <c r="J31" s="72"/>
      <c r="K31" s="21"/>
      <c r="L31" s="40"/>
      <c r="M31" s="40"/>
      <c r="N31" s="21"/>
      <c r="O31" s="21"/>
      <c r="P31" s="15"/>
    </row>
    <row r="32" spans="2:16" ht="15" customHeight="1">
      <c r="H32" s="10"/>
      <c r="N32" s="15"/>
    </row>
    <row r="33" spans="2:14" ht="15" customHeight="1">
      <c r="H33" s="10"/>
    </row>
    <row r="34" spans="2:14" ht="15" customHeight="1">
      <c r="H34" s="10"/>
      <c r="I34" s="14"/>
      <c r="J34" s="14"/>
      <c r="K34" s="14"/>
      <c r="L34" s="14"/>
      <c r="M34" s="14"/>
      <c r="N34" s="14"/>
    </row>
    <row r="35" spans="2:14" ht="15" customHeight="1">
      <c r="H35" s="10"/>
      <c r="I35" s="14"/>
      <c r="J35" s="14"/>
      <c r="K35" s="19"/>
      <c r="L35" s="14"/>
      <c r="M35" s="14"/>
      <c r="N35" s="14"/>
    </row>
    <row r="36" spans="2:14" ht="13.5" customHeight="1">
      <c r="B36" s="1" t="s">
        <v>478</v>
      </c>
      <c r="H36" s="10"/>
      <c r="I36" s="14"/>
      <c r="J36" s="14"/>
      <c r="K36" s="14"/>
      <c r="L36" s="14"/>
      <c r="M36" s="14"/>
      <c r="N36" s="14"/>
    </row>
    <row r="37" spans="2:14">
      <c r="B37" s="42"/>
      <c r="C37" s="9"/>
      <c r="D37" s="9"/>
      <c r="E37" s="9"/>
      <c r="F37" s="9"/>
      <c r="G37" s="9"/>
    </row>
    <row r="38" spans="2:14" ht="14.1" customHeight="1">
      <c r="B38" s="1078"/>
      <c r="C38" s="1078"/>
      <c r="D38" s="1078"/>
      <c r="E38" s="1078"/>
      <c r="F38" s="1078"/>
      <c r="G38" s="1078"/>
    </row>
    <row r="40" spans="2:14" ht="15.6" customHeight="1">
      <c r="B40" s="1077"/>
      <c r="C40" s="1077"/>
      <c r="D40" s="1077"/>
      <c r="E40" s="1077"/>
      <c r="F40" s="1077"/>
      <c r="G40" s="1077"/>
    </row>
    <row r="41" spans="2:14" ht="18">
      <c r="B41"/>
    </row>
    <row r="42" spans="2:14" ht="18">
      <c r="B42"/>
    </row>
    <row r="43" spans="2:14" ht="18">
      <c r="B43"/>
    </row>
    <row r="44" spans="2:14" ht="18">
      <c r="B44"/>
    </row>
    <row r="45" spans="2:14" ht="18">
      <c r="B45"/>
      <c r="G45" s="16"/>
      <c r="H45" s="16"/>
      <c r="I45" s="16"/>
      <c r="J45" s="16"/>
      <c r="K45" s="16"/>
      <c r="L45" s="16"/>
      <c r="M45" s="16"/>
    </row>
    <row r="46" spans="2:14" ht="18">
      <c r="B46"/>
    </row>
    <row r="47" spans="2:14" ht="18">
      <c r="B47"/>
    </row>
    <row r="48" spans="2:14" ht="18">
      <c r="B48"/>
    </row>
    <row r="49" spans="2:9" ht="18">
      <c r="B49"/>
    </row>
    <row r="50" spans="2:9" ht="18">
      <c r="B50"/>
    </row>
    <row r="51" spans="2:9" ht="18">
      <c r="B51"/>
    </row>
    <row r="52" spans="2:9" ht="18">
      <c r="B52"/>
    </row>
    <row r="53" spans="2:9" ht="18">
      <c r="B53"/>
      <c r="I53"/>
    </row>
    <row r="54" spans="2:9" ht="30" customHeight="1">
      <c r="B54" s="212"/>
      <c r="I54" s="212"/>
    </row>
    <row r="55" spans="2:9" ht="18">
      <c r="B55"/>
    </row>
    <row r="56" spans="2:9" ht="18">
      <c r="B56"/>
    </row>
    <row r="57" spans="2:9" ht="18">
      <c r="B57"/>
    </row>
    <row r="58" spans="2:9" ht="18">
      <c r="B58"/>
    </row>
    <row r="59" spans="2:9" ht="18">
      <c r="B59"/>
    </row>
    <row r="60" spans="2:9" ht="18">
      <c r="B60"/>
    </row>
    <row r="61" spans="2:9" ht="18">
      <c r="B61"/>
    </row>
    <row r="62" spans="2:9" ht="18">
      <c r="B62"/>
    </row>
    <row r="63" spans="2:9" ht="18">
      <c r="B63"/>
    </row>
    <row r="64" spans="2:9" ht="18">
      <c r="B64"/>
    </row>
  </sheetData>
  <customSheetViews>
    <customSheetView guid="{5CDC6F58-B038-4A0E-A13D-C643B013E119}" topLeftCell="A2">
      <selection activeCell="D39" sqref="D39"/>
      <pageMargins left="0.70866141732283472" right="0.70866141732283472" top="0.74803149606299213" bottom="0.74803149606299213" header="0.31496062992125984" footer="0.31496062992125984"/>
      <pageSetup orientation="portrait" r:id="rId1"/>
      <headerFooter>
        <oddFooter>&amp;C&amp;10&amp;A</oddFooter>
      </headerFooter>
    </customSheetView>
  </customSheetViews>
  <mergeCells count="8">
    <mergeCell ref="O6:P6"/>
    <mergeCell ref="B40:G40"/>
    <mergeCell ref="B38:G38"/>
    <mergeCell ref="B1:G1"/>
    <mergeCell ref="B3:G3"/>
    <mergeCell ref="B4:G4"/>
    <mergeCell ref="B18:G18"/>
    <mergeCell ref="B19:G19"/>
  </mergeCells>
  <pageMargins left="0.70866141732283472" right="0.70866141732283472" top="0.74803149606299213" bottom="0.74803149606299213" header="0.31496062992125984" footer="0.31496062992125984"/>
  <pageSetup paperSize="126"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3">
    <tabColor theme="6" tint="0.79998168889431442"/>
    <pageSetUpPr fitToPage="1"/>
  </sheetPr>
  <dimension ref="B1:S40"/>
  <sheetViews>
    <sheetView topLeftCell="A4" zoomScaleNormal="100" workbookViewId="0">
      <selection activeCell="M9" sqref="M9:P12"/>
    </sheetView>
  </sheetViews>
  <sheetFormatPr baseColWidth="10" defaultColWidth="10.90625" defaultRowHeight="12"/>
  <cols>
    <col min="1" max="1" width="0.7265625" style="142" customWidth="1"/>
    <col min="2" max="2" width="12.81640625" style="142" customWidth="1"/>
    <col min="3" max="10" width="6.26953125" style="142" customWidth="1"/>
    <col min="11" max="12" width="10.90625" style="144" customWidth="1"/>
    <col min="13" max="15" width="10.90625" style="977" customWidth="1"/>
    <col min="16" max="16" width="10.90625" style="976" customWidth="1"/>
    <col min="17" max="17" width="10.90625" style="142" customWidth="1"/>
    <col min="18" max="16384" width="10.90625" style="142"/>
  </cols>
  <sheetData>
    <row r="1" spans="2:19" s="141" customFormat="1" ht="12.75">
      <c r="B1" s="1079" t="s">
        <v>38</v>
      </c>
      <c r="C1" s="1079"/>
      <c r="D1" s="1079"/>
      <c r="E1" s="1079"/>
      <c r="F1" s="1079"/>
      <c r="G1" s="1079"/>
      <c r="H1" s="1079"/>
      <c r="I1" s="1079"/>
      <c r="J1" s="1079"/>
      <c r="K1" s="541"/>
      <c r="M1" s="969"/>
      <c r="N1" s="969"/>
      <c r="O1" s="970"/>
      <c r="P1" s="969"/>
    </row>
    <row r="2" spans="2:19" s="141" customFormat="1" ht="12.75">
      <c r="B2" s="837"/>
      <c r="C2" s="837"/>
      <c r="D2" s="837"/>
      <c r="E2" s="837"/>
      <c r="F2" s="837"/>
      <c r="G2" s="837"/>
      <c r="H2" s="837"/>
      <c r="K2" s="541"/>
      <c r="L2" s="841"/>
      <c r="M2" s="971"/>
      <c r="N2" s="971"/>
      <c r="O2" s="972"/>
      <c r="P2" s="969"/>
    </row>
    <row r="3" spans="2:19" s="141" customFormat="1" ht="12.75">
      <c r="B3" s="1079" t="s">
        <v>459</v>
      </c>
      <c r="C3" s="1079"/>
      <c r="D3" s="1079"/>
      <c r="E3" s="1079"/>
      <c r="F3" s="1079"/>
      <c r="G3" s="1079"/>
      <c r="H3" s="1079"/>
      <c r="I3" s="1079"/>
      <c r="J3" s="1079"/>
      <c r="K3" s="541"/>
      <c r="L3" s="541"/>
      <c r="M3" s="970"/>
      <c r="N3" s="970"/>
      <c r="O3" s="970"/>
      <c r="P3" s="969"/>
    </row>
    <row r="4" spans="2:19" s="141" customFormat="1" ht="12.75">
      <c r="B4" s="1276" t="s">
        <v>687</v>
      </c>
      <c r="C4" s="1276"/>
      <c r="D4" s="1276"/>
      <c r="E4" s="1276"/>
      <c r="F4" s="1276"/>
      <c r="G4" s="1276"/>
      <c r="H4" s="1276"/>
      <c r="I4" s="1276"/>
      <c r="J4" s="1276"/>
      <c r="K4" s="541"/>
      <c r="L4" s="541"/>
      <c r="M4" s="970"/>
      <c r="N4" s="970"/>
      <c r="O4" s="970"/>
      <c r="P4" s="969"/>
    </row>
    <row r="5" spans="2:19" s="141" customFormat="1" ht="12.75">
      <c r="B5" s="1276" t="s">
        <v>222</v>
      </c>
      <c r="C5" s="1276"/>
      <c r="D5" s="1276"/>
      <c r="E5" s="1276"/>
      <c r="F5" s="1276"/>
      <c r="G5" s="1276"/>
      <c r="H5" s="1276"/>
      <c r="I5" s="1276"/>
      <c r="J5" s="1276"/>
      <c r="K5" s="541"/>
      <c r="L5" s="541"/>
      <c r="M5" s="970"/>
      <c r="N5" s="970"/>
      <c r="O5" s="970"/>
      <c r="P5" s="969"/>
    </row>
    <row r="6" spans="2:19" s="132" customFormat="1" ht="15.75" customHeight="1">
      <c r="B6" s="1273" t="s">
        <v>226</v>
      </c>
      <c r="C6" s="1272" t="s">
        <v>9</v>
      </c>
      <c r="D6" s="1272"/>
      <c r="E6" s="1272" t="s">
        <v>89</v>
      </c>
      <c r="F6" s="1272"/>
      <c r="G6" s="1272" t="s">
        <v>201</v>
      </c>
      <c r="H6" s="1272"/>
      <c r="I6" s="1273" t="s">
        <v>64</v>
      </c>
      <c r="J6" s="1273"/>
      <c r="K6" s="131"/>
      <c r="L6" s="131"/>
      <c r="M6" s="973"/>
      <c r="N6" s="973"/>
      <c r="O6" s="973"/>
      <c r="P6" s="974"/>
    </row>
    <row r="7" spans="2:19" s="132" customFormat="1" ht="15.75" customHeight="1">
      <c r="B7" s="1273"/>
      <c r="C7" s="842">
        <v>2020</v>
      </c>
      <c r="D7" s="842">
        <v>2021</v>
      </c>
      <c r="E7" s="842">
        <v>2020</v>
      </c>
      <c r="F7" s="842">
        <v>2021</v>
      </c>
      <c r="G7" s="842">
        <v>2020</v>
      </c>
      <c r="H7" s="842">
        <v>2021</v>
      </c>
      <c r="I7" s="842">
        <v>2020</v>
      </c>
      <c r="J7" s="842">
        <v>2021</v>
      </c>
      <c r="K7" s="131"/>
      <c r="L7" s="131"/>
      <c r="M7" s="973"/>
      <c r="N7" s="973"/>
      <c r="O7" s="973"/>
      <c r="P7" s="974"/>
    </row>
    <row r="8" spans="2:19" s="132" customFormat="1" ht="15.75" customHeight="1">
      <c r="B8" s="839" t="s">
        <v>47</v>
      </c>
      <c r="C8" s="315">
        <v>189839.38236000002</v>
      </c>
      <c r="D8" s="315">
        <v>51019.17</v>
      </c>
      <c r="E8" s="315">
        <v>1.69624</v>
      </c>
      <c r="F8" s="315">
        <v>20.8</v>
      </c>
      <c r="G8" s="315">
        <v>0</v>
      </c>
      <c r="H8" s="315">
        <v>118254.86</v>
      </c>
      <c r="I8" s="315">
        <v>189863.11424</v>
      </c>
      <c r="J8" s="315">
        <v>169319.18</v>
      </c>
      <c r="K8" s="131"/>
      <c r="L8" s="812"/>
      <c r="M8" s="973"/>
      <c r="N8" s="973"/>
      <c r="O8" s="973"/>
      <c r="P8" s="974"/>
      <c r="Q8" s="589"/>
      <c r="R8" s="589"/>
      <c r="S8" s="589"/>
    </row>
    <row r="9" spans="2:19" s="132" customFormat="1" ht="15.75" customHeight="1">
      <c r="B9" s="839" t="s">
        <v>48</v>
      </c>
      <c r="C9" s="315">
        <v>210074.27575999999</v>
      </c>
      <c r="D9" s="315"/>
      <c r="E9" s="315">
        <v>0</v>
      </c>
      <c r="F9" s="315"/>
      <c r="G9" s="315">
        <v>0</v>
      </c>
      <c r="H9" s="315"/>
      <c r="I9" s="315">
        <v>210122.08674999996</v>
      </c>
      <c r="J9" s="1033"/>
      <c r="K9" s="131"/>
      <c r="L9" s="812"/>
      <c r="M9" s="812"/>
      <c r="N9" s="812"/>
      <c r="O9" s="812"/>
      <c r="P9" s="589"/>
      <c r="Q9" s="589"/>
      <c r="R9" s="589"/>
      <c r="S9" s="589"/>
    </row>
    <row r="10" spans="2:19" s="132" customFormat="1" ht="15.75" customHeight="1">
      <c r="B10" s="839" t="s">
        <v>49</v>
      </c>
      <c r="C10" s="315">
        <v>151615.58809999999</v>
      </c>
      <c r="D10" s="315"/>
      <c r="E10" s="315">
        <v>84562.152000000002</v>
      </c>
      <c r="F10" s="315"/>
      <c r="G10" s="315">
        <v>0</v>
      </c>
      <c r="H10" s="315"/>
      <c r="I10" s="315">
        <v>236367.36278</v>
      </c>
      <c r="J10" s="1033"/>
      <c r="K10" s="131"/>
      <c r="L10" s="812"/>
      <c r="M10" s="812" t="s">
        <v>9</v>
      </c>
      <c r="N10" s="812" t="s">
        <v>227</v>
      </c>
      <c r="O10" s="812" t="s">
        <v>201</v>
      </c>
      <c r="P10" s="589" t="s">
        <v>59</v>
      </c>
      <c r="Q10" s="589"/>
      <c r="R10" s="589"/>
      <c r="S10" s="589"/>
    </row>
    <row r="11" spans="2:19" s="132" customFormat="1" ht="15.75" customHeight="1">
      <c r="B11" s="839" t="s">
        <v>57</v>
      </c>
      <c r="C11" s="315">
        <v>163505.37</v>
      </c>
      <c r="D11" s="315"/>
      <c r="E11" s="315">
        <v>60.279000000000003</v>
      </c>
      <c r="F11" s="315"/>
      <c r="G11" s="315">
        <v>0</v>
      </c>
      <c r="H11" s="315"/>
      <c r="I11" s="315">
        <v>163687.78844</v>
      </c>
      <c r="J11" s="1033"/>
      <c r="K11" s="131"/>
      <c r="L11" s="812"/>
      <c r="M11" s="1034">
        <f>D21</f>
        <v>0.30131949611378933</v>
      </c>
      <c r="N11" s="1034">
        <f>F21</f>
        <v>1.2284491337602747E-4</v>
      </c>
      <c r="O11" s="1034">
        <f>H21</f>
        <v>0.6984138477401084</v>
      </c>
      <c r="P11" s="1035">
        <f>100%-M11-N11-O11</f>
        <v>1.4381123272633189E-4</v>
      </c>
      <c r="Q11" s="589"/>
      <c r="R11" s="589"/>
      <c r="S11" s="589"/>
    </row>
    <row r="12" spans="2:19" s="132" customFormat="1" ht="15.75" customHeight="1">
      <c r="B12" s="839" t="s">
        <v>58</v>
      </c>
      <c r="C12" s="315">
        <v>116350.62534</v>
      </c>
      <c r="D12" s="315"/>
      <c r="E12" s="315">
        <v>38022.053999999996</v>
      </c>
      <c r="F12" s="315"/>
      <c r="G12" s="315">
        <v>0</v>
      </c>
      <c r="H12" s="315"/>
      <c r="I12" s="315">
        <v>154544.45334000001</v>
      </c>
      <c r="J12" s="1033"/>
      <c r="K12" s="131"/>
      <c r="L12" s="812"/>
      <c r="M12" s="812"/>
      <c r="N12" s="812"/>
      <c r="O12" s="812"/>
      <c r="P12" s="589"/>
      <c r="Q12" s="589"/>
      <c r="R12" s="589"/>
      <c r="S12" s="589"/>
    </row>
    <row r="13" spans="2:19" s="132" customFormat="1" ht="15.75" customHeight="1">
      <c r="B13" s="839" t="s">
        <v>50</v>
      </c>
      <c r="C13" s="315">
        <v>160853.89499999999</v>
      </c>
      <c r="D13" s="315"/>
      <c r="E13" s="315">
        <v>15439.088</v>
      </c>
      <c r="F13" s="315"/>
      <c r="G13" s="315">
        <v>0</v>
      </c>
      <c r="H13" s="315"/>
      <c r="I13" s="315">
        <v>176351.1024</v>
      </c>
      <c r="J13" s="1033"/>
      <c r="K13" s="131"/>
      <c r="L13" s="812"/>
      <c r="M13" s="973"/>
      <c r="N13" s="973"/>
      <c r="O13" s="973"/>
      <c r="P13" s="974"/>
      <c r="Q13" s="589"/>
      <c r="R13" s="589"/>
      <c r="S13" s="589"/>
    </row>
    <row r="14" spans="2:19" s="132" customFormat="1" ht="15.75" customHeight="1">
      <c r="B14" s="839" t="s">
        <v>51</v>
      </c>
      <c r="C14" s="315">
        <v>301441.20145999995</v>
      </c>
      <c r="D14" s="315"/>
      <c r="E14" s="315">
        <v>12548.962</v>
      </c>
      <c r="F14" s="315"/>
      <c r="G14" s="315">
        <v>0</v>
      </c>
      <c r="H14" s="315"/>
      <c r="I14" s="315">
        <v>314078.46445999999</v>
      </c>
      <c r="J14" s="1033"/>
      <c r="K14" s="131"/>
      <c r="L14" s="131"/>
      <c r="M14" s="973"/>
      <c r="N14" s="973"/>
      <c r="O14" s="973"/>
      <c r="P14" s="974"/>
    </row>
    <row r="15" spans="2:19" s="132" customFormat="1" ht="15.75" customHeight="1">
      <c r="B15" s="839" t="s">
        <v>52</v>
      </c>
      <c r="C15" s="315">
        <v>318016.15999999997</v>
      </c>
      <c r="D15" s="315"/>
      <c r="E15" s="315">
        <v>2531.6480000000001</v>
      </c>
      <c r="F15" s="315"/>
      <c r="G15" s="315">
        <v>0</v>
      </c>
      <c r="H15" s="315"/>
      <c r="I15" s="315">
        <v>320739.91644</v>
      </c>
      <c r="J15" s="1033"/>
      <c r="K15" s="131"/>
      <c r="L15" s="131"/>
      <c r="M15" s="973"/>
      <c r="N15" s="973"/>
      <c r="O15" s="973"/>
      <c r="P15" s="974"/>
    </row>
    <row r="16" spans="2:19" s="132" customFormat="1" ht="15.75" customHeight="1">
      <c r="B16" s="839" t="s">
        <v>53</v>
      </c>
      <c r="C16" s="315">
        <v>84252.62</v>
      </c>
      <c r="D16" s="315"/>
      <c r="E16" s="315">
        <v>734.24</v>
      </c>
      <c r="F16" s="315"/>
      <c r="G16" s="315">
        <v>0</v>
      </c>
      <c r="H16" s="315"/>
      <c r="I16" s="315">
        <v>269826.26050999999</v>
      </c>
      <c r="J16" s="1033"/>
      <c r="K16" s="131"/>
      <c r="L16" s="131"/>
      <c r="M16" s="973"/>
      <c r="N16" s="973"/>
      <c r="O16" s="973"/>
      <c r="P16" s="974"/>
    </row>
    <row r="17" spans="2:16" s="132" customFormat="1" ht="15.75" customHeight="1">
      <c r="B17" s="839" t="s">
        <v>54</v>
      </c>
      <c r="C17" s="315">
        <v>349523.52799999999</v>
      </c>
      <c r="D17" s="315"/>
      <c r="E17" s="315">
        <v>1.8140399999999999</v>
      </c>
      <c r="F17" s="315"/>
      <c r="G17" s="315">
        <v>0</v>
      </c>
      <c r="H17" s="315"/>
      <c r="I17" s="315">
        <v>349715.25824</v>
      </c>
      <c r="J17" s="1033"/>
      <c r="K17" s="131"/>
      <c r="L17" s="131"/>
      <c r="M17" s="973"/>
      <c r="N17" s="973"/>
      <c r="O17" s="973"/>
      <c r="P17" s="974"/>
    </row>
    <row r="18" spans="2:16" s="132" customFormat="1" ht="15.75" customHeight="1">
      <c r="B18" s="839" t="s">
        <v>55</v>
      </c>
      <c r="C18" s="315">
        <v>156002.51</v>
      </c>
      <c r="D18" s="315"/>
      <c r="E18" s="315">
        <v>3.0679999999999999E-2</v>
      </c>
      <c r="F18" s="315"/>
      <c r="G18" s="315">
        <v>55736.11</v>
      </c>
      <c r="H18" s="315"/>
      <c r="I18" s="315">
        <v>211944.91768000001</v>
      </c>
      <c r="J18" s="1033"/>
      <c r="K18" s="131"/>
      <c r="L18" s="843"/>
      <c r="M18" s="975"/>
      <c r="N18" s="975"/>
      <c r="O18" s="975"/>
      <c r="P18" s="974"/>
    </row>
    <row r="19" spans="2:16" s="132" customFormat="1" ht="15.75" customHeight="1">
      <c r="B19" s="839" t="s">
        <v>56</v>
      </c>
      <c r="C19" s="315">
        <v>64811.86</v>
      </c>
      <c r="D19" s="315"/>
      <c r="E19" s="315">
        <v>0</v>
      </c>
      <c r="F19" s="315"/>
      <c r="G19" s="315">
        <v>125736.11</v>
      </c>
      <c r="H19" s="315"/>
      <c r="I19" s="315">
        <v>190765.81400000001</v>
      </c>
      <c r="J19" s="1033"/>
      <c r="K19" s="131"/>
      <c r="L19" s="131"/>
      <c r="M19" s="973"/>
      <c r="N19" s="973"/>
      <c r="O19" s="973"/>
      <c r="P19" s="974"/>
    </row>
    <row r="20" spans="2:16" s="132" customFormat="1" ht="15.75" customHeight="1">
      <c r="B20" s="839" t="s">
        <v>64</v>
      </c>
      <c r="C20" s="315">
        <f>SUM(C8:C19)</f>
        <v>2266287.0160199995</v>
      </c>
      <c r="D20" s="315">
        <f t="shared" ref="D20:J20" si="0">SUM(D8:D19)</f>
        <v>51019.17</v>
      </c>
      <c r="E20" s="315">
        <f t="shared" si="0"/>
        <v>153901.96395999996</v>
      </c>
      <c r="F20" s="315">
        <f t="shared" si="0"/>
        <v>20.8</v>
      </c>
      <c r="G20" s="315">
        <f t="shared" si="0"/>
        <v>181472.22</v>
      </c>
      <c r="H20" s="315">
        <f t="shared" si="0"/>
        <v>118254.86</v>
      </c>
      <c r="I20" s="315">
        <f t="shared" si="0"/>
        <v>2788006.5392800001</v>
      </c>
      <c r="J20" s="315">
        <f t="shared" si="0"/>
        <v>169319.18</v>
      </c>
      <c r="K20" s="844"/>
      <c r="L20" s="131"/>
      <c r="M20" s="973"/>
      <c r="N20" s="973"/>
      <c r="O20" s="973"/>
      <c r="P20" s="974"/>
    </row>
    <row r="21" spans="2:16" s="132" customFormat="1" ht="15.75" customHeight="1">
      <c r="B21" s="840" t="s">
        <v>228</v>
      </c>
      <c r="C21" s="343">
        <f>C20/$I20</f>
        <v>0.81287005037128279</v>
      </c>
      <c r="D21" s="784">
        <f>D20/$J20</f>
        <v>0.30131949611378933</v>
      </c>
      <c r="E21" s="784">
        <f>E20/$I20</f>
        <v>5.5201435789940793E-2</v>
      </c>
      <c r="F21" s="784">
        <f>F20/$J20</f>
        <v>1.2284491337602747E-4</v>
      </c>
      <c r="G21" s="343">
        <f>G20/I20</f>
        <v>6.5090313614137016E-2</v>
      </c>
      <c r="H21" s="343">
        <f>H20/$J20</f>
        <v>0.6984138477401084</v>
      </c>
      <c r="I21" s="343">
        <f>+I20/I20</f>
        <v>1</v>
      </c>
      <c r="J21" s="343">
        <f>+J20/J20</f>
        <v>1</v>
      </c>
      <c r="K21" s="131"/>
      <c r="L21" s="131"/>
      <c r="M21" s="973"/>
      <c r="N21" s="973"/>
      <c r="O21" s="973"/>
      <c r="P21" s="974"/>
    </row>
    <row r="22" spans="2:16" s="132" customFormat="1" ht="28.5" customHeight="1">
      <c r="B22" s="1275" t="s">
        <v>421</v>
      </c>
      <c r="C22" s="1275"/>
      <c r="D22" s="1275"/>
      <c r="E22" s="1275"/>
      <c r="F22" s="1275"/>
      <c r="G22" s="1275"/>
      <c r="H22" s="1275"/>
      <c r="I22" s="1275"/>
      <c r="J22" s="1275"/>
      <c r="K22" s="131"/>
      <c r="L22" s="131"/>
      <c r="M22" s="973"/>
      <c r="N22" s="973"/>
      <c r="O22" s="973"/>
      <c r="P22" s="974"/>
    </row>
    <row r="23" spans="2:16" ht="15" customHeight="1">
      <c r="B23" s="845"/>
      <c r="C23" s="845"/>
      <c r="D23" s="845"/>
      <c r="E23" s="845"/>
      <c r="F23" s="845"/>
      <c r="G23" s="845"/>
      <c r="H23" s="845"/>
      <c r="I23" s="845"/>
      <c r="J23" s="845"/>
      <c r="K23" s="142"/>
      <c r="L23" s="142"/>
      <c r="M23" s="976"/>
      <c r="N23" s="976"/>
    </row>
    <row r="24" spans="2:16" ht="15" customHeight="1">
      <c r="K24" s="142"/>
      <c r="L24" s="142"/>
      <c r="N24" s="976"/>
    </row>
    <row r="25" spans="2:16" ht="15" customHeight="1">
      <c r="K25" s="142"/>
      <c r="L25" s="142"/>
      <c r="M25" s="976"/>
      <c r="N25" s="976"/>
    </row>
    <row r="26" spans="2:16" ht="15" customHeight="1">
      <c r="K26" s="142"/>
      <c r="L26" s="142"/>
      <c r="M26" s="976"/>
      <c r="N26" s="976"/>
    </row>
    <row r="27" spans="2:16" ht="15" customHeight="1">
      <c r="K27" s="142"/>
      <c r="L27" s="142"/>
      <c r="M27" s="976"/>
      <c r="N27" s="976"/>
    </row>
    <row r="28" spans="2:16" ht="15" customHeight="1">
      <c r="K28" s="142"/>
      <c r="L28" s="142"/>
      <c r="M28" s="976"/>
      <c r="N28" s="976"/>
    </row>
    <row r="29" spans="2:16" ht="15" customHeight="1">
      <c r="K29" s="142"/>
      <c r="L29" s="142"/>
      <c r="M29" s="976"/>
      <c r="N29" s="976"/>
    </row>
    <row r="30" spans="2:16" ht="15" customHeight="1">
      <c r="K30" s="142"/>
      <c r="L30" s="142"/>
      <c r="M30" s="976"/>
      <c r="N30" s="976"/>
    </row>
    <row r="31" spans="2:16" ht="15" customHeight="1">
      <c r="K31" s="142"/>
      <c r="L31" s="142"/>
      <c r="M31" s="976"/>
      <c r="N31" s="976"/>
    </row>
    <row r="32" spans="2:16" ht="15" customHeight="1">
      <c r="K32" s="142"/>
      <c r="L32" s="142"/>
      <c r="M32" s="976"/>
      <c r="N32" s="976"/>
    </row>
    <row r="33" spans="2:14" ht="15" customHeight="1">
      <c r="K33" s="142"/>
      <c r="L33" s="142"/>
      <c r="M33" s="976"/>
      <c r="N33" s="976"/>
    </row>
    <row r="34" spans="2:14" ht="15" customHeight="1">
      <c r="K34" s="142"/>
      <c r="L34" s="142"/>
      <c r="M34" s="976"/>
      <c r="N34" s="976"/>
    </row>
    <row r="35" spans="2:14" ht="15" customHeight="1">
      <c r="D35" s="142" t="s">
        <v>229</v>
      </c>
      <c r="K35" s="142"/>
      <c r="L35" s="142"/>
      <c r="M35" s="976"/>
      <c r="N35" s="976"/>
    </row>
    <row r="36" spans="2:14" ht="15" customHeight="1">
      <c r="K36" s="142"/>
      <c r="L36" s="142"/>
      <c r="M36" s="976"/>
      <c r="N36" s="976"/>
    </row>
    <row r="37" spans="2:14" ht="15" customHeight="1">
      <c r="K37" s="142"/>
      <c r="L37" s="142"/>
      <c r="M37" s="976"/>
      <c r="N37" s="976"/>
    </row>
    <row r="38" spans="2:14" ht="15" customHeight="1">
      <c r="K38" s="142"/>
      <c r="L38" s="142"/>
      <c r="M38" s="976"/>
      <c r="N38" s="976"/>
    </row>
    <row r="40" spans="2:14">
      <c r="B40" s="1274" t="s">
        <v>421</v>
      </c>
      <c r="C40" s="1274"/>
      <c r="D40" s="1274"/>
      <c r="E40" s="1274"/>
      <c r="F40" s="1274"/>
      <c r="G40" s="1274"/>
      <c r="H40" s="1274"/>
      <c r="I40" s="1274"/>
      <c r="J40" s="1274"/>
    </row>
  </sheetData>
  <mergeCells count="11">
    <mergeCell ref="G6:H6"/>
    <mergeCell ref="I6:J6"/>
    <mergeCell ref="B40:J40"/>
    <mergeCell ref="B22:J22"/>
    <mergeCell ref="B1:J1"/>
    <mergeCell ref="B3:J3"/>
    <mergeCell ref="B4:J4"/>
    <mergeCell ref="B5:J5"/>
    <mergeCell ref="B6:B7"/>
    <mergeCell ref="C6:D6"/>
    <mergeCell ref="E6:F6"/>
  </mergeCells>
  <pageMargins left="0.70866141732283472" right="0.70866141732283472" top="0.74803149606299213" bottom="0.74803149606299213" header="0.31496062992125984" footer="0.31496062992125984"/>
  <pageSetup paperSize="126" orientation="portrait" r:id="rId1"/>
  <headerFooter>
    <oddFooter>&amp;C&amp;11&amp;A</oddFooter>
  </headerFooter>
  <ignoredErrors>
    <ignoredError sqref="C21 H21 C20:J20" formulaRange="1"/>
    <ignoredError sqref="D21:G21" formula="1" formulaRange="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4">
    <tabColor theme="6" tint="0.79998168889431442"/>
    <pageSetUpPr fitToPage="1"/>
  </sheetPr>
  <dimension ref="B1:Q36"/>
  <sheetViews>
    <sheetView zoomScaleNormal="100" workbookViewId="0">
      <selection activeCell="H11" sqref="H11"/>
    </sheetView>
  </sheetViews>
  <sheetFormatPr baseColWidth="10" defaultColWidth="10.90625" defaultRowHeight="12"/>
  <cols>
    <col min="1" max="1" width="4.54296875" style="1" customWidth="1"/>
    <col min="2" max="6" width="10.6328125" style="1" customWidth="1"/>
    <col min="7" max="16384" width="10.90625" style="1"/>
  </cols>
  <sheetData>
    <row r="1" spans="2:17" s="35" customFormat="1" ht="12.75" customHeight="1">
      <c r="B1" s="1089" t="s">
        <v>76</v>
      </c>
      <c r="C1" s="1089"/>
      <c r="D1" s="1089"/>
      <c r="E1" s="1089"/>
      <c r="F1" s="1089"/>
    </row>
    <row r="2" spans="2:17" s="35" customFormat="1" ht="12.75">
      <c r="B2" s="289"/>
      <c r="C2" s="289"/>
      <c r="D2" s="289"/>
      <c r="E2" s="289"/>
      <c r="F2" s="289"/>
    </row>
    <row r="3" spans="2:17" s="35" customFormat="1" ht="12.75">
      <c r="B3" s="1088" t="s">
        <v>460</v>
      </c>
      <c r="C3" s="1088"/>
      <c r="D3" s="1088"/>
      <c r="E3" s="1088"/>
      <c r="F3" s="1088"/>
    </row>
    <row r="4" spans="2:17" s="35" customFormat="1" ht="12.75">
      <c r="B4" s="1277" t="s">
        <v>696</v>
      </c>
      <c r="C4" s="1277"/>
      <c r="D4" s="1277"/>
      <c r="E4" s="1277"/>
      <c r="F4" s="1277"/>
    </row>
    <row r="5" spans="2:17" s="35" customFormat="1" ht="15" customHeight="1">
      <c r="B5" s="1088" t="s">
        <v>222</v>
      </c>
      <c r="C5" s="1088"/>
      <c r="D5" s="1088"/>
      <c r="E5" s="1088"/>
      <c r="F5" s="1088"/>
    </row>
    <row r="6" spans="2:17" s="35" customFormat="1" ht="60" customHeight="1">
      <c r="B6" s="345" t="s">
        <v>231</v>
      </c>
      <c r="C6" s="257" t="s">
        <v>232</v>
      </c>
      <c r="D6" s="257">
        <v>11042300</v>
      </c>
      <c r="E6" s="750" t="s">
        <v>233</v>
      </c>
      <c r="F6" s="257" t="s">
        <v>234</v>
      </c>
    </row>
    <row r="7" spans="2:17" s="35" customFormat="1" ht="39.75" customHeight="1">
      <c r="B7" s="345" t="s">
        <v>161</v>
      </c>
      <c r="C7" s="257" t="s">
        <v>235</v>
      </c>
      <c r="D7" s="257" t="s">
        <v>236</v>
      </c>
      <c r="E7" s="257" t="s">
        <v>237</v>
      </c>
      <c r="F7" s="257" t="s">
        <v>238</v>
      </c>
    </row>
    <row r="8" spans="2:17" s="35" customFormat="1" ht="15.75" customHeight="1">
      <c r="B8" s="751">
        <v>2016</v>
      </c>
      <c r="C8" s="346">
        <v>1462676.1939999999</v>
      </c>
      <c r="D8" s="346">
        <v>15733.459000000001</v>
      </c>
      <c r="E8" s="346">
        <v>27159.784</v>
      </c>
      <c r="F8" s="346">
        <v>227386</v>
      </c>
      <c r="M8" s="191"/>
      <c r="N8" s="191"/>
      <c r="O8" s="191"/>
      <c r="P8" s="191"/>
      <c r="Q8" s="191"/>
    </row>
    <row r="9" spans="2:17" s="35" customFormat="1" ht="15.75" customHeight="1">
      <c r="B9" s="752" t="s">
        <v>429</v>
      </c>
      <c r="C9" s="346">
        <v>1590526.189</v>
      </c>
      <c r="D9" s="346">
        <v>6718.7069999999994</v>
      </c>
      <c r="E9" s="346">
        <v>53655.113000000005</v>
      </c>
      <c r="F9" s="346">
        <v>104092</v>
      </c>
      <c r="M9" s="191"/>
      <c r="N9" s="191"/>
      <c r="O9" s="191"/>
      <c r="P9" s="191"/>
      <c r="Q9" s="191"/>
    </row>
    <row r="10" spans="2:17" s="35" customFormat="1" ht="15.75" customHeight="1">
      <c r="B10" s="752" t="s">
        <v>465</v>
      </c>
      <c r="C10" s="346">
        <v>1918486.1880699999</v>
      </c>
      <c r="D10" s="346">
        <v>5892.6107100000008</v>
      </c>
      <c r="E10" s="346">
        <v>49561.083280000006</v>
      </c>
      <c r="F10" s="346">
        <v>107022.41454</v>
      </c>
      <c r="H10" s="191"/>
    </row>
    <row r="11" spans="2:17" s="35" customFormat="1" ht="15.75" customHeight="1">
      <c r="B11" s="752" t="s">
        <v>520</v>
      </c>
      <c r="C11" s="346">
        <v>2366708</v>
      </c>
      <c r="D11" s="346">
        <v>9269.3809999999994</v>
      </c>
      <c r="E11" s="346">
        <v>30978.243129999999</v>
      </c>
      <c r="F11" s="346">
        <v>41359.577440000001</v>
      </c>
      <c r="H11" s="191"/>
    </row>
    <row r="12" spans="2:17" s="35" customFormat="1" ht="15.75" customHeight="1">
      <c r="B12" s="752" t="s">
        <v>521</v>
      </c>
      <c r="C12" s="346">
        <v>2788006.5392800001</v>
      </c>
      <c r="D12" s="346">
        <v>38067.715980000001</v>
      </c>
      <c r="E12" s="346">
        <v>14745.50964</v>
      </c>
      <c r="F12" s="346">
        <v>42658.128199999999</v>
      </c>
      <c r="H12" s="191"/>
    </row>
    <row r="13" spans="2:17" s="35" customFormat="1" ht="15.75" customHeight="1">
      <c r="B13" s="752" t="s">
        <v>695</v>
      </c>
      <c r="C13" s="346">
        <v>169319.18</v>
      </c>
      <c r="D13" s="346">
        <v>7134.3517999999995</v>
      </c>
      <c r="E13" s="346">
        <v>3929</v>
      </c>
      <c r="F13" s="346">
        <v>3974.5577899999998</v>
      </c>
      <c r="H13" s="191"/>
    </row>
    <row r="14" spans="2:17" ht="36" customHeight="1">
      <c r="B14" s="1119" t="s">
        <v>123</v>
      </c>
      <c r="C14" s="1119"/>
      <c r="D14" s="1119"/>
      <c r="E14" s="1119"/>
      <c r="F14" s="1119"/>
    </row>
    <row r="15" spans="2:17" s="34" customFormat="1" ht="12" customHeight="1">
      <c r="B15" s="179"/>
      <c r="C15" s="347"/>
      <c r="D15" s="347"/>
      <c r="E15" s="347"/>
      <c r="F15" s="347"/>
    </row>
    <row r="16" spans="2:17" s="34" customFormat="1" ht="12" customHeight="1">
      <c r="C16" s="348"/>
      <c r="D16" s="348"/>
      <c r="E16" s="348"/>
    </row>
    <row r="17" spans="2:6" s="34" customFormat="1" ht="12" customHeight="1">
      <c r="C17" s="348"/>
      <c r="D17" s="348"/>
      <c r="E17" s="348"/>
    </row>
    <row r="32" spans="2:6">
      <c r="B32" s="810"/>
      <c r="C32" s="810"/>
      <c r="D32" s="810"/>
      <c r="E32" s="810"/>
      <c r="F32" s="810"/>
    </row>
    <row r="33" spans="2:6">
      <c r="B33" s="810"/>
      <c r="C33" s="810"/>
      <c r="D33" s="810"/>
      <c r="E33" s="810"/>
      <c r="F33" s="810"/>
    </row>
    <row r="34" spans="2:6">
      <c r="B34" s="810"/>
      <c r="C34" s="810"/>
      <c r="D34" s="810"/>
      <c r="E34" s="810"/>
      <c r="F34" s="810"/>
    </row>
    <row r="35" spans="2:6" ht="16.5" customHeight="1">
      <c r="B35" s="811"/>
      <c r="C35" s="810"/>
      <c r="D35" s="810"/>
      <c r="E35" s="810"/>
      <c r="F35" s="810"/>
    </row>
    <row r="36" spans="2:6">
      <c r="B36" s="810"/>
      <c r="C36" s="810"/>
      <c r="D36" s="810"/>
      <c r="E36" s="810"/>
      <c r="F36" s="810"/>
    </row>
  </sheetData>
  <mergeCells count="5">
    <mergeCell ref="B1:F1"/>
    <mergeCell ref="B3:F3"/>
    <mergeCell ref="B4:F4"/>
    <mergeCell ref="B5:F5"/>
    <mergeCell ref="B14:F14"/>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B9:B13"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15">
    <tabColor theme="6" tint="0.79998168889431442"/>
    <pageSetUpPr fitToPage="1"/>
  </sheetPr>
  <dimension ref="C1:AA37"/>
  <sheetViews>
    <sheetView zoomScaleNormal="100" workbookViewId="0">
      <selection activeCell="G13" sqref="G13"/>
    </sheetView>
  </sheetViews>
  <sheetFormatPr baseColWidth="10" defaultColWidth="10.90625" defaultRowHeight="12"/>
  <cols>
    <col min="1" max="1" width="1" style="142" customWidth="1"/>
    <col min="2" max="2" width="1.7265625" style="142" customWidth="1"/>
    <col min="3" max="7" width="11.7265625" style="142" customWidth="1"/>
    <col min="8" max="8" width="2.1796875" style="142" customWidth="1"/>
    <col min="9" max="16384" width="10.90625" style="142"/>
  </cols>
  <sheetData>
    <row r="1" spans="3:27" s="296" customFormat="1" ht="18" customHeight="1">
      <c r="C1" s="1123" t="s">
        <v>77</v>
      </c>
      <c r="D1" s="1123"/>
      <c r="E1" s="1123"/>
      <c r="F1" s="1123"/>
      <c r="G1" s="1123"/>
      <c r="H1" s="231"/>
    </row>
    <row r="2" spans="3:27" s="296" customFormat="1" ht="12.75"/>
    <row r="3" spans="3:27" s="296" customFormat="1" ht="30" customHeight="1">
      <c r="C3" s="1123" t="s">
        <v>461</v>
      </c>
      <c r="D3" s="1123"/>
      <c r="E3" s="1123"/>
      <c r="F3" s="1123"/>
      <c r="G3" s="1123"/>
      <c r="H3" s="349"/>
    </row>
    <row r="4" spans="3:27" s="296" customFormat="1" ht="18" customHeight="1">
      <c r="C4" s="1279" t="s">
        <v>696</v>
      </c>
      <c r="D4" s="1279"/>
      <c r="E4" s="1279"/>
      <c r="F4" s="1279"/>
      <c r="G4" s="1279"/>
      <c r="H4" s="350"/>
    </row>
    <row r="5" spans="3:27" s="296" customFormat="1" ht="17.25" customHeight="1">
      <c r="C5" s="1279" t="s">
        <v>464</v>
      </c>
      <c r="D5" s="1279"/>
      <c r="E5" s="1279"/>
      <c r="F5" s="1279"/>
      <c r="G5" s="1279"/>
      <c r="H5" s="350"/>
    </row>
    <row r="6" spans="3:27" s="132" customFormat="1" ht="44.25" customHeight="1">
      <c r="C6" s="742" t="str">
        <f>'38'!B6</f>
        <v>Código aduanas</v>
      </c>
      <c r="D6" s="742" t="str">
        <f>'38'!C6</f>
        <v>10059000 10059020 10059090</v>
      </c>
      <c r="E6" s="742">
        <f>'38'!D6</f>
        <v>11042300</v>
      </c>
      <c r="F6" s="742" t="str">
        <f>'38'!E6</f>
        <v>10070090 10079010 10079090</v>
      </c>
      <c r="G6" s="742" t="str">
        <f>'38'!F6</f>
        <v>23099060 23099080</v>
      </c>
      <c r="H6" s="231"/>
    </row>
    <row r="7" spans="3:27" s="132" customFormat="1" ht="37.5" customHeight="1">
      <c r="C7" s="743" t="s">
        <v>161</v>
      </c>
      <c r="D7" s="742" t="str">
        <f>'38'!C7</f>
        <v>Maíz grano</v>
      </c>
      <c r="E7" s="742" t="str">
        <f>'38'!D7</f>
        <v>Maíz partido</v>
      </c>
      <c r="F7" s="742" t="str">
        <f>'38'!E7</f>
        <v>Sorgo</v>
      </c>
      <c r="G7" s="742" t="str">
        <f>'38'!F7</f>
        <v>Preparaciones que contienen maíz</v>
      </c>
      <c r="H7" s="231"/>
    </row>
    <row r="8" spans="3:27" s="132" customFormat="1" ht="15.75" customHeight="1">
      <c r="C8" s="753">
        <v>2016</v>
      </c>
      <c r="D8" s="315">
        <v>191</v>
      </c>
      <c r="E8" s="315">
        <v>207</v>
      </c>
      <c r="F8" s="315">
        <v>186</v>
      </c>
      <c r="G8" s="315">
        <v>356</v>
      </c>
      <c r="H8" s="352"/>
      <c r="K8" s="435"/>
      <c r="N8" s="435"/>
      <c r="O8" s="435"/>
      <c r="P8" s="435"/>
      <c r="Q8" s="435"/>
      <c r="R8" s="435"/>
      <c r="S8" s="435"/>
      <c r="T8" s="435"/>
      <c r="U8" s="435"/>
      <c r="V8" s="435"/>
      <c r="W8" s="435"/>
      <c r="X8" s="435"/>
      <c r="Y8" s="435"/>
      <c r="Z8" s="435"/>
      <c r="AA8" s="435"/>
    </row>
    <row r="9" spans="3:27" s="132" customFormat="1" ht="15.75" customHeight="1">
      <c r="C9" s="753">
        <v>2017</v>
      </c>
      <c r="D9" s="315">
        <v>186</v>
      </c>
      <c r="E9" s="315">
        <v>287</v>
      </c>
      <c r="F9" s="315">
        <v>178</v>
      </c>
      <c r="G9" s="315">
        <v>351</v>
      </c>
      <c r="H9" s="352"/>
      <c r="K9" s="435"/>
      <c r="L9" s="435"/>
      <c r="N9" s="435"/>
      <c r="O9" s="435"/>
      <c r="P9" s="435"/>
      <c r="Q9" s="435"/>
      <c r="R9" s="435"/>
      <c r="S9" s="435"/>
      <c r="T9" s="435"/>
      <c r="U9" s="435"/>
      <c r="V9" s="435"/>
      <c r="W9" s="435"/>
      <c r="X9" s="435"/>
      <c r="Y9" s="435"/>
      <c r="Z9" s="435"/>
      <c r="AA9" s="435"/>
    </row>
    <row r="10" spans="3:27" s="132" customFormat="1" ht="15.75" customHeight="1">
      <c r="C10" s="754" t="s">
        <v>465</v>
      </c>
      <c r="D10" s="315">
        <v>199.70353882694357</v>
      </c>
      <c r="E10" s="315">
        <v>342.94811407654373</v>
      </c>
      <c r="F10" s="315">
        <v>169.25566820801745</v>
      </c>
      <c r="G10" s="315">
        <v>399.55360741689088</v>
      </c>
      <c r="H10" s="352"/>
      <c r="L10" s="435"/>
    </row>
    <row r="11" spans="3:27" s="132" customFormat="1" ht="15.75" customHeight="1">
      <c r="C11" s="754" t="s">
        <v>475</v>
      </c>
      <c r="D11" s="755">
        <v>186.92843269842436</v>
      </c>
      <c r="E11" s="755">
        <v>345.8535247035349</v>
      </c>
      <c r="F11" s="760">
        <v>207.776432</v>
      </c>
      <c r="G11" s="755">
        <v>393.02788645411334</v>
      </c>
      <c r="H11" s="352"/>
      <c r="L11" s="435"/>
    </row>
    <row r="12" spans="3:27" s="132" customFormat="1" ht="15.75" customHeight="1">
      <c r="C12" s="754" t="s">
        <v>521</v>
      </c>
      <c r="D12" s="755">
        <v>201.97715188307643</v>
      </c>
      <c r="E12" s="755">
        <v>257.31901991061619</v>
      </c>
      <c r="F12" s="760">
        <v>200.62101157614845</v>
      </c>
      <c r="G12" s="755">
        <v>382.46888508762504</v>
      </c>
      <c r="H12" s="352"/>
      <c r="L12" s="435"/>
    </row>
    <row r="13" spans="3:27" s="132" customFormat="1" ht="15.75" customHeight="1">
      <c r="C13" s="754" t="s">
        <v>697</v>
      </c>
      <c r="D13" s="755">
        <v>253.51694273501673</v>
      </c>
      <c r="E13" s="755">
        <v>267.91288032642296</v>
      </c>
      <c r="F13" s="755">
        <v>218.21648256553829</v>
      </c>
      <c r="G13" s="755">
        <v>484.76397672406233</v>
      </c>
      <c r="H13" s="352"/>
      <c r="L13" s="435"/>
    </row>
    <row r="14" spans="3:27" ht="26.25" customHeight="1">
      <c r="C14" s="1275" t="s">
        <v>698</v>
      </c>
      <c r="D14" s="1275"/>
      <c r="E14" s="1275"/>
      <c r="F14" s="1275"/>
      <c r="G14" s="1275"/>
      <c r="H14" s="353"/>
      <c r="I14" s="664"/>
    </row>
    <row r="15" spans="3:27" ht="19.5" customHeight="1"/>
    <row r="36" spans="3:7" ht="7.5" customHeight="1"/>
    <row r="37" spans="3:7" ht="17.25" customHeight="1">
      <c r="C37" s="1274" t="s">
        <v>422</v>
      </c>
      <c r="D37" s="1278"/>
      <c r="E37" s="1278"/>
      <c r="F37" s="1278"/>
      <c r="G37" s="1278"/>
    </row>
  </sheetData>
  <mergeCells count="6">
    <mergeCell ref="C37:G37"/>
    <mergeCell ref="C1:G1"/>
    <mergeCell ref="C3:G3"/>
    <mergeCell ref="C4:G4"/>
    <mergeCell ref="C5:G5"/>
    <mergeCell ref="C14:G14"/>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10:C12"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16">
    <tabColor theme="6" tint="0.79998168889431442"/>
    <pageSetUpPr fitToPage="1"/>
  </sheetPr>
  <dimension ref="B1:O176"/>
  <sheetViews>
    <sheetView zoomScaleNormal="100" workbookViewId="0">
      <selection activeCell="J21" sqref="J21"/>
    </sheetView>
  </sheetViews>
  <sheetFormatPr baseColWidth="10" defaultColWidth="10.90625" defaultRowHeight="12" customHeight="1"/>
  <cols>
    <col min="1" max="1" width="0.7265625" style="142" customWidth="1"/>
    <col min="2" max="7" width="8.81640625" style="1" customWidth="1"/>
    <col min="8" max="16384" width="10.90625" style="142"/>
  </cols>
  <sheetData>
    <row r="1" spans="2:15" s="141" customFormat="1" ht="12.75">
      <c r="B1" s="1085" t="s">
        <v>78</v>
      </c>
      <c r="C1" s="1085"/>
      <c r="D1" s="1085"/>
      <c r="E1" s="1085"/>
      <c r="F1" s="1085"/>
      <c r="G1" s="1085"/>
    </row>
    <row r="2" spans="2:15" s="141" customFormat="1" ht="12.75">
      <c r="B2" s="31"/>
      <c r="C2" s="32"/>
      <c r="D2" s="23"/>
      <c r="E2" s="23"/>
      <c r="F2" s="23"/>
      <c r="G2" s="23"/>
    </row>
    <row r="3" spans="2:15" s="141" customFormat="1" ht="12.75">
      <c r="B3" s="1085" t="s">
        <v>440</v>
      </c>
      <c r="C3" s="1085"/>
      <c r="D3" s="1085"/>
      <c r="E3" s="1085"/>
      <c r="F3" s="1085"/>
      <c r="G3" s="1085"/>
    </row>
    <row r="4" spans="2:15" s="141" customFormat="1" ht="12.75">
      <c r="B4" s="1085" t="s">
        <v>699</v>
      </c>
      <c r="C4" s="1085"/>
      <c r="D4" s="1085"/>
      <c r="E4" s="1085"/>
      <c r="F4" s="1085"/>
      <c r="G4" s="1085"/>
    </row>
    <row r="5" spans="2:15" s="141" customFormat="1" ht="12.75">
      <c r="B5" s="1082" t="s">
        <v>240</v>
      </c>
      <c r="C5" s="1082"/>
      <c r="D5" s="1082"/>
      <c r="E5" s="1082"/>
      <c r="F5" s="1082"/>
      <c r="G5" s="1082"/>
    </row>
    <row r="6" spans="2:15" s="132" customFormat="1" ht="15.75" customHeight="1">
      <c r="B6" s="286"/>
      <c r="C6" s="272">
        <v>2017</v>
      </c>
      <c r="D6" s="272">
        <v>2018</v>
      </c>
      <c r="E6" s="540">
        <v>2019</v>
      </c>
      <c r="F6" s="540">
        <v>2020</v>
      </c>
      <c r="G6" s="540">
        <v>2021</v>
      </c>
      <c r="H6" s="344"/>
      <c r="I6" s="354"/>
      <c r="J6" s="138"/>
      <c r="K6" s="138"/>
      <c r="L6" s="138"/>
      <c r="M6" s="138"/>
      <c r="N6" s="138"/>
      <c r="O6" s="138"/>
    </row>
    <row r="7" spans="2:15" s="132" customFormat="1" ht="15.75" customHeight="1">
      <c r="B7" s="96" t="s">
        <v>47</v>
      </c>
      <c r="C7" s="527">
        <v>14627.272727272728</v>
      </c>
      <c r="D7" s="527">
        <v>12520.689655172413</v>
      </c>
      <c r="E7" s="527">
        <v>16500</v>
      </c>
      <c r="F7" s="527">
        <v>14667</v>
      </c>
      <c r="G7" s="527"/>
      <c r="H7" s="436"/>
      <c r="I7" s="789"/>
      <c r="J7" s="436"/>
      <c r="K7" s="436"/>
      <c r="L7" s="436"/>
      <c r="M7" s="436"/>
      <c r="N7" s="138"/>
      <c r="O7" s="138"/>
    </row>
    <row r="8" spans="2:15" s="132" customFormat="1" ht="15.75" customHeight="1">
      <c r="B8" s="96" t="s">
        <v>48</v>
      </c>
      <c r="C8" s="527">
        <v>14786.666666666668</v>
      </c>
      <c r="D8" s="527">
        <v>12833.333333333334</v>
      </c>
      <c r="E8" s="527"/>
      <c r="F8" s="527">
        <v>14667</v>
      </c>
      <c r="G8" s="527"/>
      <c r="H8" s="436"/>
      <c r="I8" s="790"/>
      <c r="J8" s="436"/>
      <c r="K8" s="436"/>
      <c r="L8" s="436"/>
      <c r="M8" s="436"/>
      <c r="N8" s="138"/>
      <c r="O8" s="138"/>
    </row>
    <row r="9" spans="2:15" s="132" customFormat="1" ht="15.75" customHeight="1">
      <c r="B9" s="150" t="s">
        <v>49</v>
      </c>
      <c r="C9" s="527">
        <v>13878.947368421052</v>
      </c>
      <c r="D9" s="527">
        <v>12913</v>
      </c>
      <c r="E9" s="527">
        <v>13061.904761904761</v>
      </c>
      <c r="F9" s="527">
        <v>15658.064516129034</v>
      </c>
      <c r="G9" s="527"/>
      <c r="H9" s="436"/>
      <c r="I9" s="436"/>
      <c r="J9" s="436"/>
      <c r="K9" s="436"/>
      <c r="L9" s="436"/>
      <c r="M9" s="436"/>
      <c r="N9" s="138"/>
      <c r="O9" s="138"/>
    </row>
    <row r="10" spans="2:15" s="132" customFormat="1" ht="15.75" customHeight="1">
      <c r="B10" s="533" t="s">
        <v>57</v>
      </c>
      <c r="C10" s="527">
        <v>12795.192307692309</v>
      </c>
      <c r="D10" s="527">
        <v>12711</v>
      </c>
      <c r="E10" s="527">
        <v>12764.516129032258</v>
      </c>
      <c r="F10" s="527">
        <v>16630</v>
      </c>
      <c r="G10" s="527"/>
      <c r="H10" s="436"/>
      <c r="I10" s="436"/>
      <c r="J10" s="436"/>
      <c r="K10" s="436"/>
      <c r="L10" s="436"/>
      <c r="M10" s="436"/>
      <c r="N10" s="138"/>
      <c r="O10" s="138"/>
    </row>
    <row r="11" spans="2:15" s="132" customFormat="1" ht="15.75" customHeight="1">
      <c r="B11" s="150" t="s">
        <v>58</v>
      </c>
      <c r="C11" s="527">
        <v>12685.576923076924</v>
      </c>
      <c r="D11" s="527">
        <v>13074</v>
      </c>
      <c r="E11" s="527">
        <v>12740</v>
      </c>
      <c r="F11" s="527">
        <v>16008</v>
      </c>
      <c r="G11" s="527"/>
      <c r="H11" s="436"/>
      <c r="I11" s="436"/>
      <c r="J11" s="436"/>
      <c r="K11" s="436"/>
      <c r="L11" s="436"/>
      <c r="M11" s="436"/>
      <c r="N11" s="138"/>
      <c r="O11" s="138"/>
    </row>
    <row r="12" spans="2:15" s="132" customFormat="1" ht="15.75" customHeight="1">
      <c r="B12" s="150" t="s">
        <v>50</v>
      </c>
      <c r="C12" s="527">
        <v>12827.173913043478</v>
      </c>
      <c r="D12" s="527">
        <v>13359.259259259257</v>
      </c>
      <c r="E12" s="527">
        <v>13095.283018867925</v>
      </c>
      <c r="F12" s="527">
        <v>15900</v>
      </c>
      <c r="G12" s="527"/>
      <c r="H12" s="436"/>
      <c r="I12" s="436"/>
      <c r="J12" s="436"/>
      <c r="K12" s="436"/>
      <c r="L12" s="436"/>
      <c r="M12" s="436"/>
      <c r="N12" s="138"/>
      <c r="O12" s="138"/>
    </row>
    <row r="13" spans="2:15" s="132" customFormat="1" ht="15.75" customHeight="1">
      <c r="B13" s="150" t="s">
        <v>51</v>
      </c>
      <c r="C13" s="527">
        <v>13130.000000000002</v>
      </c>
      <c r="D13" s="527">
        <v>13311</v>
      </c>
      <c r="E13" s="527">
        <v>14412.765957446809</v>
      </c>
      <c r="F13" s="527">
        <v>15500</v>
      </c>
      <c r="G13" s="853"/>
      <c r="H13" s="436"/>
      <c r="I13" s="436"/>
      <c r="J13" s="436"/>
      <c r="K13" s="436"/>
      <c r="L13" s="436"/>
      <c r="M13" s="436"/>
      <c r="N13" s="138"/>
      <c r="O13" s="138"/>
    </row>
    <row r="14" spans="2:15" s="132" customFormat="1" ht="15.75" customHeight="1">
      <c r="B14" s="96" t="s">
        <v>52</v>
      </c>
      <c r="C14" s="527">
        <v>13104.166666666666</v>
      </c>
      <c r="D14" s="527">
        <v>13489</v>
      </c>
      <c r="E14" s="527">
        <v>14592.307692307691</v>
      </c>
      <c r="F14" s="527">
        <v>15500</v>
      </c>
      <c r="G14" s="853"/>
      <c r="H14" s="436"/>
      <c r="I14" s="436"/>
      <c r="J14" s="436"/>
      <c r="K14" s="436"/>
      <c r="L14" s="436"/>
      <c r="M14" s="436"/>
      <c r="N14" s="138"/>
      <c r="O14" s="138"/>
    </row>
    <row r="15" spans="2:15" s="132" customFormat="1" ht="15.75" customHeight="1">
      <c r="B15" s="96" t="s">
        <v>53</v>
      </c>
      <c r="C15" s="528">
        <v>12803</v>
      </c>
      <c r="D15" s="528">
        <v>13654</v>
      </c>
      <c r="E15" s="527">
        <v>15066.666666666666</v>
      </c>
      <c r="F15" s="527">
        <v>16475</v>
      </c>
      <c r="G15" s="853"/>
      <c r="H15" s="436"/>
      <c r="I15" s="436"/>
      <c r="J15" s="436"/>
      <c r="K15" s="436"/>
      <c r="L15" s="436"/>
      <c r="M15" s="436"/>
      <c r="N15" s="138"/>
      <c r="O15" s="138"/>
    </row>
    <row r="16" spans="2:15" s="132" customFormat="1" ht="15.75" customHeight="1">
      <c r="B16" s="96" t="s">
        <v>54</v>
      </c>
      <c r="C16" s="527">
        <v>12589</v>
      </c>
      <c r="D16" s="527">
        <v>13760</v>
      </c>
      <c r="E16" s="527">
        <v>14657.142857142855</v>
      </c>
      <c r="F16" s="527">
        <v>18000</v>
      </c>
      <c r="G16" s="853"/>
      <c r="H16" s="436"/>
      <c r="I16" s="436"/>
      <c r="J16" s="436"/>
      <c r="K16" s="436"/>
      <c r="L16" s="436"/>
      <c r="M16" s="436"/>
      <c r="N16" s="138"/>
      <c r="O16" s="138"/>
    </row>
    <row r="17" spans="2:15" s="132" customFormat="1" ht="15.75" customHeight="1">
      <c r="B17" s="96" t="s">
        <v>55</v>
      </c>
      <c r="C17" s="527">
        <v>12563.265306122448</v>
      </c>
      <c r="D17" s="527">
        <v>14340</v>
      </c>
      <c r="E17" s="527">
        <v>15112.5</v>
      </c>
      <c r="F17" s="527">
        <v>19000</v>
      </c>
      <c r="G17" s="853"/>
      <c r="H17" s="436"/>
      <c r="I17" s="436"/>
      <c r="J17" s="436"/>
      <c r="K17" s="436"/>
      <c r="L17" s="436"/>
      <c r="M17" s="436"/>
      <c r="N17" s="138"/>
      <c r="O17" s="138"/>
    </row>
    <row r="18" spans="2:15" s="132" customFormat="1" ht="15.75" customHeight="1">
      <c r="B18" s="96" t="s">
        <v>56</v>
      </c>
      <c r="C18" s="527">
        <v>12536.170212765957</v>
      </c>
      <c r="D18" s="527">
        <v>15260</v>
      </c>
      <c r="E18" s="527">
        <v>15688.888888888889</v>
      </c>
      <c r="F18" s="1044"/>
      <c r="G18" s="942"/>
      <c r="H18" s="436"/>
      <c r="I18" s="436"/>
      <c r="J18" s="436"/>
      <c r="K18" s="436"/>
      <c r="L18" s="436"/>
      <c r="M18" s="436"/>
      <c r="N18" s="138"/>
      <c r="O18" s="138"/>
    </row>
    <row r="19" spans="2:15" s="132" customFormat="1" ht="66.75" customHeight="1">
      <c r="B19" s="1220" t="s">
        <v>604</v>
      </c>
      <c r="C19" s="1221"/>
      <c r="D19" s="1221"/>
      <c r="E19" s="1221"/>
      <c r="F19" s="1221"/>
      <c r="G19" s="1222"/>
      <c r="H19" s="138"/>
      <c r="I19" s="354"/>
      <c r="J19" s="138"/>
      <c r="K19" s="138"/>
      <c r="L19" s="138"/>
      <c r="M19" s="138"/>
      <c r="N19" s="138"/>
      <c r="O19" s="138"/>
    </row>
    <row r="20" spans="2:15" s="132" customFormat="1" ht="12.75">
      <c r="B20" s="355"/>
      <c r="C20" s="289"/>
      <c r="D20" s="289"/>
      <c r="E20" s="289"/>
      <c r="F20" s="289"/>
      <c r="G20" s="289"/>
      <c r="I20" s="354"/>
    </row>
    <row r="21" spans="2:15" s="132" customFormat="1" ht="12.75">
      <c r="B21" s="355"/>
      <c r="C21" s="289"/>
      <c r="D21" s="289"/>
      <c r="E21" s="289"/>
      <c r="F21" s="289"/>
      <c r="G21" s="289"/>
      <c r="I21" s="354"/>
    </row>
    <row r="22" spans="2:15" ht="12.75">
      <c r="I22" s="354"/>
      <c r="J22" s="132"/>
    </row>
    <row r="23" spans="2:15" ht="12.75">
      <c r="I23" s="354"/>
      <c r="J23" s="132"/>
    </row>
    <row r="24" spans="2:15" ht="12.75">
      <c r="I24" s="354"/>
      <c r="J24" s="132"/>
    </row>
    <row r="25" spans="2:15" ht="12" customHeight="1">
      <c r="I25" s="354"/>
      <c r="J25" s="132"/>
    </row>
    <row r="26" spans="2:15" ht="12" customHeight="1">
      <c r="I26" s="354"/>
      <c r="J26" s="132"/>
    </row>
    <row r="27" spans="2:15" ht="12" customHeight="1">
      <c r="I27" s="354"/>
      <c r="J27" s="132"/>
    </row>
    <row r="28" spans="2:15" ht="12" customHeight="1">
      <c r="I28" s="354"/>
      <c r="J28" s="132"/>
    </row>
    <row r="29" spans="2:15" ht="12" customHeight="1">
      <c r="I29" s="354"/>
      <c r="J29" s="132"/>
    </row>
    <row r="30" spans="2:15" ht="12" customHeight="1">
      <c r="I30" s="354"/>
      <c r="J30" s="132"/>
    </row>
    <row r="31" spans="2:15" ht="12" customHeight="1">
      <c r="I31" s="354"/>
      <c r="J31" s="132"/>
    </row>
    <row r="32" spans="2:15" ht="12" customHeight="1">
      <c r="I32" s="354"/>
      <c r="J32" s="132"/>
    </row>
    <row r="33" spans="2:10" ht="12" customHeight="1">
      <c r="I33" s="354"/>
      <c r="J33" s="132"/>
    </row>
    <row r="34" spans="2:10" ht="12" customHeight="1">
      <c r="I34" s="354"/>
      <c r="J34" s="132"/>
    </row>
    <row r="35" spans="2:10" ht="12" customHeight="1">
      <c r="I35" s="354"/>
      <c r="J35" s="132"/>
    </row>
    <row r="36" spans="2:10" ht="12" customHeight="1">
      <c r="I36" s="354"/>
      <c r="J36" s="132"/>
    </row>
    <row r="37" spans="2:10" ht="12" customHeight="1">
      <c r="I37" s="354"/>
      <c r="J37" s="132"/>
    </row>
    <row r="38" spans="2:10" ht="12" customHeight="1">
      <c r="I38" s="354"/>
      <c r="J38" s="132"/>
    </row>
    <row r="39" spans="2:10" ht="12" customHeight="1">
      <c r="I39" s="354"/>
      <c r="J39" s="132"/>
    </row>
    <row r="40" spans="2:10" ht="12" customHeight="1">
      <c r="I40" s="354"/>
      <c r="J40" s="132"/>
    </row>
    <row r="41" spans="2:10" ht="12" customHeight="1">
      <c r="I41" s="354"/>
      <c r="J41" s="132"/>
    </row>
    <row r="42" spans="2:10" ht="3" customHeight="1">
      <c r="I42" s="354"/>
      <c r="J42" s="132"/>
    </row>
    <row r="43" spans="2:10" ht="18.75" customHeight="1">
      <c r="B43" s="1150" t="s">
        <v>481</v>
      </c>
      <c r="C43" s="1150"/>
      <c r="D43" s="1150"/>
      <c r="E43" s="1150"/>
      <c r="F43" s="1150"/>
      <c r="G43" s="1150"/>
      <c r="I43" s="354"/>
      <c r="J43" s="132"/>
    </row>
    <row r="44" spans="2:10" ht="12" customHeight="1">
      <c r="I44" s="354"/>
      <c r="J44" s="132"/>
    </row>
    <row r="45" spans="2:10" ht="12" customHeight="1">
      <c r="I45" s="354"/>
      <c r="J45" s="132"/>
    </row>
    <row r="46" spans="2:10" ht="12" customHeight="1">
      <c r="I46" s="354"/>
      <c r="J46" s="132"/>
    </row>
    <row r="47" spans="2:10" ht="12" customHeight="1">
      <c r="I47" s="354"/>
      <c r="J47" s="132"/>
    </row>
    <row r="48" spans="2:10" ht="12" customHeight="1">
      <c r="I48" s="354"/>
      <c r="J48" s="132"/>
    </row>
    <row r="49" spans="9:10" ht="12" customHeight="1">
      <c r="I49" s="354"/>
      <c r="J49" s="132"/>
    </row>
    <row r="50" spans="9:10" ht="12" customHeight="1">
      <c r="I50" s="354"/>
      <c r="J50" s="132"/>
    </row>
    <row r="51" spans="9:10" ht="12" customHeight="1">
      <c r="I51" s="354"/>
      <c r="J51" s="132"/>
    </row>
    <row r="52" spans="9:10" ht="12" customHeight="1">
      <c r="I52" s="354"/>
      <c r="J52" s="132"/>
    </row>
    <row r="53" spans="9:10" ht="12" customHeight="1">
      <c r="I53" s="354"/>
      <c r="J53" s="132"/>
    </row>
    <row r="54" spans="9:10" ht="12" customHeight="1">
      <c r="I54" s="354"/>
      <c r="J54" s="132"/>
    </row>
    <row r="55" spans="9:10" ht="12" customHeight="1">
      <c r="I55" s="354"/>
      <c r="J55" s="132"/>
    </row>
    <row r="56" spans="9:10" ht="12" customHeight="1">
      <c r="I56" s="354"/>
      <c r="J56" s="132"/>
    </row>
    <row r="57" spans="9:10" ht="12" customHeight="1">
      <c r="I57" s="354"/>
      <c r="J57" s="132"/>
    </row>
    <row r="58" spans="9:10" ht="12" customHeight="1">
      <c r="I58" s="354"/>
      <c r="J58" s="132"/>
    </row>
    <row r="59" spans="9:10" ht="12" customHeight="1">
      <c r="I59" s="354"/>
      <c r="J59" s="132"/>
    </row>
    <row r="60" spans="9:10" ht="12" customHeight="1">
      <c r="I60" s="354"/>
      <c r="J60" s="132"/>
    </row>
    <row r="61" spans="9:10" ht="12" customHeight="1">
      <c r="I61" s="354"/>
      <c r="J61" s="132"/>
    </row>
    <row r="62" spans="9:10" ht="12" customHeight="1">
      <c r="I62" s="354"/>
      <c r="J62" s="132"/>
    </row>
    <row r="63" spans="9:10" ht="12" customHeight="1">
      <c r="I63" s="354"/>
      <c r="J63" s="132"/>
    </row>
    <row r="64" spans="9:10" ht="12" customHeight="1">
      <c r="I64" s="356"/>
      <c r="J64" s="132"/>
    </row>
    <row r="65" spans="9:10" ht="12" customHeight="1">
      <c r="I65" s="356"/>
      <c r="J65" s="132"/>
    </row>
    <row r="66" spans="9:10" ht="12" customHeight="1">
      <c r="I66" s="356"/>
      <c r="J66" s="132"/>
    </row>
    <row r="67" spans="9:10" ht="12" customHeight="1">
      <c r="I67" s="356"/>
      <c r="J67" s="132"/>
    </row>
    <row r="68" spans="9:10" ht="12" customHeight="1">
      <c r="I68" s="356"/>
      <c r="J68" s="132"/>
    </row>
    <row r="69" spans="9:10" ht="12" customHeight="1">
      <c r="I69" s="356"/>
      <c r="J69" s="132"/>
    </row>
    <row r="70" spans="9:10" ht="12" customHeight="1">
      <c r="I70" s="356"/>
      <c r="J70" s="132"/>
    </row>
    <row r="71" spans="9:10" ht="12" customHeight="1">
      <c r="I71" s="356"/>
      <c r="J71" s="132"/>
    </row>
    <row r="72" spans="9:10" ht="12" customHeight="1">
      <c r="I72" s="356"/>
      <c r="J72" s="132"/>
    </row>
    <row r="73" spans="9:10" ht="12" customHeight="1">
      <c r="I73" s="356"/>
      <c r="J73" s="132"/>
    </row>
    <row r="74" spans="9:10" ht="12" customHeight="1">
      <c r="I74" s="356"/>
      <c r="J74" s="132"/>
    </row>
    <row r="75" spans="9:10" ht="12" customHeight="1">
      <c r="I75" s="356"/>
      <c r="J75" s="132"/>
    </row>
    <row r="76" spans="9:10" ht="12" customHeight="1">
      <c r="I76" s="356"/>
      <c r="J76" s="132"/>
    </row>
    <row r="77" spans="9:10" ht="12" customHeight="1">
      <c r="I77" s="356"/>
      <c r="J77" s="132"/>
    </row>
    <row r="78" spans="9:10" ht="12" customHeight="1">
      <c r="I78" s="356"/>
      <c r="J78" s="132"/>
    </row>
    <row r="79" spans="9:10" ht="12" customHeight="1">
      <c r="I79" s="356"/>
      <c r="J79" s="132"/>
    </row>
    <row r="80" spans="9:10" ht="12" customHeight="1">
      <c r="I80" s="356"/>
      <c r="J80" s="132"/>
    </row>
    <row r="81" spans="9:9" ht="12" customHeight="1">
      <c r="I81" s="344"/>
    </row>
    <row r="82" spans="9:9" ht="12" customHeight="1">
      <c r="I82" s="344"/>
    </row>
    <row r="83" spans="9:9" ht="12" customHeight="1">
      <c r="I83" s="344"/>
    </row>
    <row r="84" spans="9:9" ht="12" customHeight="1">
      <c r="I84" s="344"/>
    </row>
    <row r="85" spans="9:9" ht="12" customHeight="1">
      <c r="I85" s="344"/>
    </row>
    <row r="86" spans="9:9" ht="12" customHeight="1">
      <c r="I86" s="344"/>
    </row>
    <row r="87" spans="9:9" ht="12" customHeight="1">
      <c r="I87" s="344"/>
    </row>
    <row r="88" spans="9:9" ht="12" customHeight="1">
      <c r="I88" s="344"/>
    </row>
    <row r="89" spans="9:9" ht="12" customHeight="1">
      <c r="I89" s="344"/>
    </row>
    <row r="90" spans="9:9" ht="12" customHeight="1">
      <c r="I90" s="344"/>
    </row>
    <row r="91" spans="9:9" ht="12" customHeight="1">
      <c r="I91" s="344"/>
    </row>
    <row r="92" spans="9:9" ht="12" customHeight="1">
      <c r="I92" s="344"/>
    </row>
    <row r="93" spans="9:9" ht="12" customHeight="1">
      <c r="I93" s="344"/>
    </row>
    <row r="94" spans="9:9" ht="12" customHeight="1">
      <c r="I94" s="344"/>
    </row>
    <row r="95" spans="9:9" ht="12" customHeight="1">
      <c r="I95" s="344"/>
    </row>
    <row r="96" spans="9:9" ht="12" customHeight="1">
      <c r="I96" s="344"/>
    </row>
    <row r="97" spans="9:9" ht="12" customHeight="1">
      <c r="I97" s="344"/>
    </row>
    <row r="98" spans="9:9" ht="12" customHeight="1">
      <c r="I98" s="344"/>
    </row>
    <row r="99" spans="9:9" ht="12" customHeight="1">
      <c r="I99" s="344"/>
    </row>
    <row r="100" spans="9:9" ht="12" customHeight="1">
      <c r="I100" s="344"/>
    </row>
    <row r="101" spans="9:9" ht="12" customHeight="1">
      <c r="I101" s="344"/>
    </row>
    <row r="102" spans="9:9" ht="12" customHeight="1">
      <c r="I102" s="344"/>
    </row>
    <row r="103" spans="9:9" ht="12" customHeight="1">
      <c r="I103" s="344"/>
    </row>
    <row r="104" spans="9:9" ht="12" customHeight="1">
      <c r="I104" s="344"/>
    </row>
    <row r="105" spans="9:9" ht="12" customHeight="1">
      <c r="I105" s="344"/>
    </row>
    <row r="106" spans="9:9" ht="12" customHeight="1">
      <c r="I106" s="344"/>
    </row>
    <row r="107" spans="9:9" ht="12" customHeight="1">
      <c r="I107" s="344"/>
    </row>
    <row r="108" spans="9:9" ht="12" customHeight="1">
      <c r="I108" s="344"/>
    </row>
    <row r="109" spans="9:9" ht="12" customHeight="1">
      <c r="I109" s="344"/>
    </row>
    <row r="110" spans="9:9" ht="12" customHeight="1">
      <c r="I110" s="344"/>
    </row>
    <row r="111" spans="9:9" ht="12" customHeight="1">
      <c r="I111" s="344"/>
    </row>
    <row r="112" spans="9:9" ht="12" customHeight="1">
      <c r="I112" s="344"/>
    </row>
    <row r="113" spans="9:9" ht="12" customHeight="1">
      <c r="I113" s="344"/>
    </row>
    <row r="114" spans="9:9" ht="12" customHeight="1">
      <c r="I114" s="344"/>
    </row>
    <row r="115" spans="9:9" ht="12" customHeight="1">
      <c r="I115" s="344"/>
    </row>
    <row r="116" spans="9:9" ht="12" customHeight="1">
      <c r="I116" s="344"/>
    </row>
    <row r="117" spans="9:9" ht="12" customHeight="1">
      <c r="I117" s="344"/>
    </row>
    <row r="118" spans="9:9" ht="12" customHeight="1">
      <c r="I118" s="344"/>
    </row>
    <row r="119" spans="9:9" ht="12" customHeight="1">
      <c r="I119" s="344"/>
    </row>
    <row r="120" spans="9:9" ht="12" customHeight="1">
      <c r="I120" s="344"/>
    </row>
    <row r="121" spans="9:9" ht="12" customHeight="1">
      <c r="I121" s="344"/>
    </row>
    <row r="122" spans="9:9" ht="12" customHeight="1">
      <c r="I122" s="344"/>
    </row>
    <row r="123" spans="9:9" ht="12" customHeight="1">
      <c r="I123" s="344"/>
    </row>
    <row r="124" spans="9:9" ht="12" customHeight="1">
      <c r="I124" s="344"/>
    </row>
    <row r="125" spans="9:9" ht="12" customHeight="1">
      <c r="I125" s="344"/>
    </row>
    <row r="126" spans="9:9" ht="12" customHeight="1">
      <c r="I126" s="344"/>
    </row>
    <row r="127" spans="9:9" ht="12" customHeight="1">
      <c r="I127" s="344"/>
    </row>
    <row r="128" spans="9:9" ht="12" customHeight="1">
      <c r="I128" s="344"/>
    </row>
    <row r="129" spans="9:9" ht="12" customHeight="1">
      <c r="I129" s="344"/>
    </row>
    <row r="130" spans="9:9" ht="12" customHeight="1">
      <c r="I130" s="344"/>
    </row>
    <row r="131" spans="9:9" ht="12" customHeight="1">
      <c r="I131" s="344"/>
    </row>
    <row r="132" spans="9:9" ht="12" customHeight="1">
      <c r="I132" s="344"/>
    </row>
    <row r="133" spans="9:9" ht="12" customHeight="1">
      <c r="I133" s="344"/>
    </row>
    <row r="134" spans="9:9" ht="12" customHeight="1">
      <c r="I134" s="344"/>
    </row>
    <row r="135" spans="9:9" ht="12" customHeight="1">
      <c r="I135" s="344"/>
    </row>
    <row r="136" spans="9:9" ht="12" customHeight="1">
      <c r="I136" s="344"/>
    </row>
    <row r="137" spans="9:9" ht="12" customHeight="1">
      <c r="I137" s="344"/>
    </row>
    <row r="138" spans="9:9" ht="12" customHeight="1">
      <c r="I138" s="344"/>
    </row>
    <row r="139" spans="9:9" ht="12" customHeight="1">
      <c r="I139" s="344"/>
    </row>
    <row r="140" spans="9:9" ht="12" customHeight="1">
      <c r="I140" s="344"/>
    </row>
    <row r="141" spans="9:9" ht="12" customHeight="1">
      <c r="I141" s="344"/>
    </row>
    <row r="142" spans="9:9" ht="12" customHeight="1">
      <c r="I142" s="344"/>
    </row>
    <row r="143" spans="9:9" ht="12" customHeight="1">
      <c r="I143" s="344"/>
    </row>
    <row r="144" spans="9:9" ht="12" customHeight="1">
      <c r="I144" s="344"/>
    </row>
    <row r="145" spans="9:9" ht="12" customHeight="1">
      <c r="I145" s="344"/>
    </row>
    <row r="146" spans="9:9" ht="12" customHeight="1">
      <c r="I146" s="344"/>
    </row>
    <row r="147" spans="9:9" ht="12" customHeight="1">
      <c r="I147" s="344"/>
    </row>
    <row r="148" spans="9:9" ht="12" customHeight="1">
      <c r="I148" s="344"/>
    </row>
    <row r="149" spans="9:9" ht="12" customHeight="1">
      <c r="I149" s="344"/>
    </row>
    <row r="150" spans="9:9" ht="12" customHeight="1">
      <c r="I150" s="344"/>
    </row>
    <row r="151" spans="9:9" ht="12" customHeight="1">
      <c r="I151" s="344"/>
    </row>
    <row r="152" spans="9:9" ht="12" customHeight="1">
      <c r="I152" s="344"/>
    </row>
    <row r="153" spans="9:9" ht="12" customHeight="1">
      <c r="I153" s="344"/>
    </row>
    <row r="154" spans="9:9" ht="12" customHeight="1">
      <c r="I154" s="344"/>
    </row>
    <row r="155" spans="9:9" ht="12" customHeight="1">
      <c r="I155" s="344"/>
    </row>
    <row r="156" spans="9:9" ht="12" customHeight="1">
      <c r="I156" s="344"/>
    </row>
    <row r="157" spans="9:9" ht="12" customHeight="1">
      <c r="I157" s="344"/>
    </row>
    <row r="158" spans="9:9" ht="12" customHeight="1">
      <c r="I158" s="344"/>
    </row>
    <row r="159" spans="9:9" ht="12" customHeight="1">
      <c r="I159" s="344"/>
    </row>
    <row r="160" spans="9:9" ht="12" customHeight="1">
      <c r="I160" s="344"/>
    </row>
    <row r="161" spans="9:9" ht="12" customHeight="1">
      <c r="I161" s="344"/>
    </row>
    <row r="162" spans="9:9" ht="12" customHeight="1">
      <c r="I162" s="344"/>
    </row>
    <row r="163" spans="9:9" ht="12" customHeight="1">
      <c r="I163" s="344"/>
    </row>
    <row r="164" spans="9:9" ht="12" customHeight="1">
      <c r="I164" s="344"/>
    </row>
    <row r="165" spans="9:9" ht="12" customHeight="1">
      <c r="I165" s="344"/>
    </row>
    <row r="166" spans="9:9" ht="12" customHeight="1">
      <c r="I166" s="344"/>
    </row>
    <row r="167" spans="9:9" ht="12" customHeight="1">
      <c r="I167" s="344"/>
    </row>
    <row r="168" spans="9:9" ht="12" customHeight="1">
      <c r="I168" s="344"/>
    </row>
    <row r="169" spans="9:9" ht="12" customHeight="1">
      <c r="I169" s="344"/>
    </row>
    <row r="170" spans="9:9" ht="12" customHeight="1">
      <c r="I170" s="344"/>
    </row>
    <row r="171" spans="9:9" ht="12" customHeight="1">
      <c r="I171" s="344"/>
    </row>
    <row r="172" spans="9:9" ht="12" customHeight="1">
      <c r="I172" s="344"/>
    </row>
    <row r="173" spans="9:9" ht="12" customHeight="1">
      <c r="I173" s="344"/>
    </row>
    <row r="174" spans="9:9" ht="12" customHeight="1">
      <c r="I174" s="344"/>
    </row>
    <row r="175" spans="9:9" ht="12" customHeight="1">
      <c r="I175" s="344"/>
    </row>
    <row r="176" spans="9:9" ht="12" customHeight="1">
      <c r="I176" s="344"/>
    </row>
  </sheetData>
  <mergeCells count="6">
    <mergeCell ref="B1:G1"/>
    <mergeCell ref="B43:G43"/>
    <mergeCell ref="B19:G19"/>
    <mergeCell ref="B5:G5"/>
    <mergeCell ref="B4:G4"/>
    <mergeCell ref="B3:G3"/>
  </mergeCells>
  <pageMargins left="0.70866141732283472" right="0.70866141732283472" top="0.74803149606299213" bottom="0.74803149606299213" header="0.31496062992125984" footer="0.31496062992125984"/>
  <pageSetup paperSize="126" orientation="portrait" r:id="rId1"/>
  <headerFooter>
    <oddFooter>&amp;C&amp;11&amp;A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tint="0.79998168889431442"/>
    <pageSetUpPr fitToPage="1"/>
  </sheetPr>
  <dimension ref="B1:O21"/>
  <sheetViews>
    <sheetView zoomScaleNormal="100" workbookViewId="0">
      <selection activeCell="J27" sqref="J27"/>
    </sheetView>
  </sheetViews>
  <sheetFormatPr baseColWidth="10" defaultRowHeight="18"/>
  <cols>
    <col min="1" max="1" width="1.7265625" customWidth="1"/>
    <col min="2" max="2" width="7" customWidth="1"/>
    <col min="3" max="14" width="4.6328125" customWidth="1"/>
    <col min="15" max="15" width="0.90625" customWidth="1"/>
  </cols>
  <sheetData>
    <row r="1" spans="2:15">
      <c r="B1" s="1085" t="s">
        <v>79</v>
      </c>
      <c r="C1" s="1085"/>
      <c r="D1" s="1085"/>
      <c r="E1" s="1085"/>
      <c r="F1" s="1085"/>
      <c r="G1" s="1085"/>
      <c r="H1" s="1085"/>
      <c r="I1" s="1085"/>
      <c r="J1" s="1085"/>
      <c r="K1" s="1085"/>
      <c r="L1" s="1085"/>
      <c r="M1" s="1085"/>
      <c r="N1" s="1085"/>
    </row>
    <row r="2" spans="2:15">
      <c r="B2" s="25"/>
      <c r="C2" s="25"/>
      <c r="D2" s="25"/>
      <c r="E2" s="25"/>
      <c r="F2" s="25"/>
      <c r="G2" s="25"/>
      <c r="H2" s="25"/>
      <c r="I2" s="25"/>
      <c r="J2" s="25"/>
      <c r="K2" s="25"/>
      <c r="L2" s="25"/>
      <c r="M2" s="25"/>
      <c r="N2" s="25"/>
    </row>
    <row r="3" spans="2:15">
      <c r="B3" s="1085" t="s">
        <v>606</v>
      </c>
      <c r="C3" s="1085"/>
      <c r="D3" s="1085"/>
      <c r="E3" s="1085"/>
      <c r="F3" s="1085"/>
      <c r="G3" s="1085"/>
      <c r="H3" s="1085"/>
      <c r="I3" s="1085"/>
      <c r="J3" s="1085"/>
      <c r="K3" s="1085"/>
      <c r="L3" s="1085"/>
      <c r="M3" s="1085"/>
      <c r="N3" s="1085"/>
    </row>
    <row r="4" spans="2:15">
      <c r="B4" s="1085" t="s">
        <v>241</v>
      </c>
      <c r="C4" s="1085"/>
      <c r="D4" s="1085"/>
      <c r="E4" s="1085"/>
      <c r="F4" s="1085"/>
      <c r="G4" s="1085"/>
      <c r="H4" s="1085"/>
      <c r="I4" s="1085"/>
      <c r="J4" s="1085"/>
      <c r="K4" s="1085"/>
      <c r="L4" s="1085"/>
      <c r="M4" s="1085"/>
      <c r="N4" s="1085"/>
    </row>
    <row r="5" spans="2:15" ht="41.25" customHeight="1">
      <c r="B5" s="1280" t="s">
        <v>226</v>
      </c>
      <c r="C5" s="1175" t="s">
        <v>392</v>
      </c>
      <c r="D5" s="1175"/>
      <c r="E5" s="1175" t="s">
        <v>453</v>
      </c>
      <c r="F5" s="1175"/>
      <c r="G5" s="1175" t="s">
        <v>142</v>
      </c>
      <c r="H5" s="1175"/>
      <c r="I5" s="1175" t="s">
        <v>522</v>
      </c>
      <c r="J5" s="1175"/>
      <c r="K5" s="1175" t="s">
        <v>143</v>
      </c>
      <c r="L5" s="1175"/>
      <c r="M5" s="1281" t="s">
        <v>7</v>
      </c>
      <c r="N5" s="1281"/>
    </row>
    <row r="6" spans="2:15" ht="15.75" customHeight="1">
      <c r="B6" s="1280"/>
      <c r="C6" s="772">
        <v>2020</v>
      </c>
      <c r="D6" s="615">
        <v>2021</v>
      </c>
      <c r="E6" s="772">
        <v>2020</v>
      </c>
      <c r="F6" s="615">
        <v>2021</v>
      </c>
      <c r="G6" s="772">
        <v>2020</v>
      </c>
      <c r="H6" s="615">
        <v>2021</v>
      </c>
      <c r="I6" s="772">
        <v>2020</v>
      </c>
      <c r="J6" s="615">
        <v>2021</v>
      </c>
      <c r="K6" s="772">
        <v>2020</v>
      </c>
      <c r="L6" s="615">
        <v>2021</v>
      </c>
      <c r="M6" s="772">
        <v>2020</v>
      </c>
      <c r="N6" s="615">
        <v>2021</v>
      </c>
    </row>
    <row r="7" spans="2:15" ht="15.75" customHeight="1">
      <c r="B7" s="96" t="s">
        <v>47</v>
      </c>
      <c r="C7" s="612">
        <v>140</v>
      </c>
      <c r="D7" s="612" t="s">
        <v>700</v>
      </c>
      <c r="E7" s="612">
        <v>150</v>
      </c>
      <c r="F7" s="612" t="s">
        <v>700</v>
      </c>
      <c r="G7" s="612">
        <v>150</v>
      </c>
      <c r="H7" s="612" t="s">
        <v>700</v>
      </c>
      <c r="I7" s="612" t="s">
        <v>700</v>
      </c>
      <c r="J7" s="612" t="s">
        <v>700</v>
      </c>
      <c r="K7" s="612">
        <v>150</v>
      </c>
      <c r="L7" s="612" t="s">
        <v>700</v>
      </c>
      <c r="M7" s="612">
        <v>146.66666666666666</v>
      </c>
      <c r="N7" s="612"/>
    </row>
    <row r="8" spans="2:15" ht="15.75" customHeight="1">
      <c r="B8" s="96" t="s">
        <v>48</v>
      </c>
      <c r="C8" s="612">
        <v>140</v>
      </c>
      <c r="D8" s="612"/>
      <c r="E8" s="612">
        <v>150</v>
      </c>
      <c r="F8" s="612"/>
      <c r="G8" s="612">
        <v>150</v>
      </c>
      <c r="H8" s="612"/>
      <c r="I8" s="612" t="s">
        <v>700</v>
      </c>
      <c r="J8" s="612"/>
      <c r="K8" s="612">
        <v>150</v>
      </c>
      <c r="L8" s="612"/>
      <c r="M8" s="612">
        <v>146.66666666666666</v>
      </c>
      <c r="N8" s="612"/>
    </row>
    <row r="9" spans="2:15" ht="15.75" customHeight="1">
      <c r="B9" s="96" t="s">
        <v>49</v>
      </c>
      <c r="C9" s="612">
        <v>158.75</v>
      </c>
      <c r="D9" s="612"/>
      <c r="E9" s="612">
        <v>154.75</v>
      </c>
      <c r="F9" s="612"/>
      <c r="G9" s="612">
        <v>166.75</v>
      </c>
      <c r="H9" s="612"/>
      <c r="I9" s="612">
        <v>162.5</v>
      </c>
      <c r="J9" s="612"/>
      <c r="K9" s="612">
        <v>153.42857142857144</v>
      </c>
      <c r="L9" s="612"/>
      <c r="M9" s="612">
        <v>156.58064516129033</v>
      </c>
      <c r="N9" s="612"/>
      <c r="O9" s="473"/>
    </row>
    <row r="10" spans="2:15" ht="15.75" customHeight="1">
      <c r="B10" s="150" t="s">
        <v>57</v>
      </c>
      <c r="C10" s="612">
        <v>170</v>
      </c>
      <c r="D10" s="612"/>
      <c r="E10" s="612">
        <v>171.65384615384616</v>
      </c>
      <c r="F10" s="612"/>
      <c r="G10" s="612">
        <v>168.625</v>
      </c>
      <c r="H10" s="612"/>
      <c r="I10" s="612">
        <v>166.46153846153848</v>
      </c>
      <c r="J10" s="612"/>
      <c r="K10" s="612">
        <v>158.8125</v>
      </c>
      <c r="L10" s="612"/>
      <c r="M10" s="612">
        <v>166.30327868852459</v>
      </c>
      <c r="N10" s="612"/>
    </row>
    <row r="11" spans="2:15" ht="15.75" customHeight="1">
      <c r="B11" s="150" t="s">
        <v>58</v>
      </c>
      <c r="C11" s="612" t="s">
        <v>700</v>
      </c>
      <c r="D11" s="612"/>
      <c r="E11" s="612">
        <v>152.5</v>
      </c>
      <c r="F11" s="612"/>
      <c r="G11" s="612">
        <v>159.44444444444446</v>
      </c>
      <c r="H11" s="612"/>
      <c r="I11" s="612">
        <v>161.94117647058823</v>
      </c>
      <c r="J11" s="612"/>
      <c r="K11" s="612">
        <v>161.32142857142856</v>
      </c>
      <c r="L11" s="612"/>
      <c r="M11" s="612">
        <v>160.08064516129033</v>
      </c>
      <c r="N11" s="612"/>
    </row>
    <row r="12" spans="2:15" ht="15.75" customHeight="1">
      <c r="B12" s="150" t="s">
        <v>50</v>
      </c>
      <c r="C12" s="612" t="s">
        <v>700</v>
      </c>
      <c r="D12" s="612"/>
      <c r="E12" s="612" t="s">
        <v>700</v>
      </c>
      <c r="F12" s="612"/>
      <c r="G12" s="612">
        <v>160</v>
      </c>
      <c r="H12" s="612"/>
      <c r="I12" s="612">
        <v>162</v>
      </c>
      <c r="J12" s="612"/>
      <c r="K12" s="612">
        <v>157.83333333333334</v>
      </c>
      <c r="L12" s="612"/>
      <c r="M12" s="612">
        <v>159</v>
      </c>
      <c r="N12" s="612"/>
    </row>
    <row r="13" spans="2:15" ht="15.75" customHeight="1">
      <c r="B13" s="96" t="s">
        <v>51</v>
      </c>
      <c r="C13" s="612" t="s">
        <v>700</v>
      </c>
      <c r="D13" s="612"/>
      <c r="E13" s="612" t="s">
        <v>700</v>
      </c>
      <c r="F13" s="612"/>
      <c r="G13" s="612" t="s">
        <v>700</v>
      </c>
      <c r="H13" s="612"/>
      <c r="I13" s="612" t="s">
        <v>700</v>
      </c>
      <c r="J13" s="612"/>
      <c r="K13" s="612">
        <v>155</v>
      </c>
      <c r="L13" s="612"/>
      <c r="M13" s="612">
        <v>155</v>
      </c>
      <c r="N13" s="612"/>
    </row>
    <row r="14" spans="2:15" ht="15.75" customHeight="1">
      <c r="B14" s="150" t="s">
        <v>52</v>
      </c>
      <c r="C14" s="612" t="s">
        <v>700</v>
      </c>
      <c r="D14" s="612"/>
      <c r="E14" s="612" t="s">
        <v>700</v>
      </c>
      <c r="F14" s="612"/>
      <c r="G14" s="612" t="s">
        <v>700</v>
      </c>
      <c r="H14" s="612"/>
      <c r="I14" s="612" t="s">
        <v>700</v>
      </c>
      <c r="J14" s="612"/>
      <c r="K14" s="612">
        <v>155</v>
      </c>
      <c r="L14" s="612"/>
      <c r="M14" s="612">
        <v>155</v>
      </c>
      <c r="N14" s="612"/>
    </row>
    <row r="15" spans="2:15" ht="15.75" customHeight="1">
      <c r="B15" s="150" t="s">
        <v>53</v>
      </c>
      <c r="C15" s="612" t="s">
        <v>700</v>
      </c>
      <c r="D15" s="612"/>
      <c r="E15" s="612" t="s">
        <v>700</v>
      </c>
      <c r="F15" s="612"/>
      <c r="G15" s="612" t="s">
        <v>700</v>
      </c>
      <c r="H15" s="612"/>
      <c r="I15" s="612" t="s">
        <v>700</v>
      </c>
      <c r="J15" s="612"/>
      <c r="K15" s="612">
        <v>164.75</v>
      </c>
      <c r="L15" s="612"/>
      <c r="M15" s="612">
        <v>164.75</v>
      </c>
      <c r="N15" s="612"/>
    </row>
    <row r="16" spans="2:15" ht="15.75" customHeight="1">
      <c r="B16" s="96" t="s">
        <v>54</v>
      </c>
      <c r="C16" s="612" t="s">
        <v>700</v>
      </c>
      <c r="D16" s="612"/>
      <c r="E16" s="612" t="s">
        <v>700</v>
      </c>
      <c r="F16" s="612"/>
      <c r="G16" s="612" t="s">
        <v>700</v>
      </c>
      <c r="H16" s="612"/>
      <c r="I16" s="612" t="s">
        <v>700</v>
      </c>
      <c r="J16" s="612"/>
      <c r="K16" s="612">
        <v>180</v>
      </c>
      <c r="L16" s="612"/>
      <c r="M16" s="612">
        <v>180</v>
      </c>
      <c r="N16" s="612"/>
    </row>
    <row r="17" spans="2:14" ht="15.75" customHeight="1">
      <c r="B17" s="96" t="s">
        <v>55</v>
      </c>
      <c r="C17" s="612" t="s">
        <v>700</v>
      </c>
      <c r="D17" s="612"/>
      <c r="E17" s="612" t="s">
        <v>700</v>
      </c>
      <c r="F17" s="612"/>
      <c r="G17" s="612" t="s">
        <v>700</v>
      </c>
      <c r="H17" s="612"/>
      <c r="I17" s="612" t="s">
        <v>700</v>
      </c>
      <c r="J17" s="612"/>
      <c r="K17" s="612">
        <v>190</v>
      </c>
      <c r="L17" s="612"/>
      <c r="M17" s="612">
        <v>190</v>
      </c>
      <c r="N17" s="612"/>
    </row>
    <row r="18" spans="2:14" ht="15.75" customHeight="1">
      <c r="B18" s="96" t="s">
        <v>56</v>
      </c>
      <c r="C18" s="612" t="s">
        <v>700</v>
      </c>
      <c r="D18" s="612"/>
      <c r="E18" s="612" t="s">
        <v>700</v>
      </c>
      <c r="F18" s="612"/>
      <c r="G18" s="612" t="s">
        <v>700</v>
      </c>
      <c r="H18" s="612"/>
      <c r="I18" s="612" t="s">
        <v>700</v>
      </c>
      <c r="J18" s="612"/>
      <c r="K18" s="612" t="s">
        <v>700</v>
      </c>
      <c r="L18" s="612"/>
      <c r="M18" s="612" t="s">
        <v>700</v>
      </c>
      <c r="N18" s="612"/>
    </row>
    <row r="19" spans="2:14" ht="51.6" customHeight="1">
      <c r="B19" s="1160" t="s">
        <v>605</v>
      </c>
      <c r="C19" s="1160"/>
      <c r="D19" s="1160"/>
      <c r="E19" s="1160"/>
      <c r="F19" s="1160"/>
      <c r="G19" s="1160"/>
      <c r="H19" s="1160"/>
      <c r="I19" s="1160"/>
      <c r="J19" s="1160"/>
      <c r="K19" s="1160"/>
      <c r="L19" s="1160"/>
      <c r="M19" s="1160"/>
      <c r="N19" s="1160"/>
    </row>
    <row r="20" spans="2:14">
      <c r="B20" s="2"/>
      <c r="C20" s="357"/>
      <c r="D20" s="357"/>
      <c r="E20" s="357"/>
      <c r="F20" s="357"/>
      <c r="G20" s="357"/>
      <c r="H20" s="357"/>
      <c r="I20" s="357"/>
      <c r="J20" s="357"/>
      <c r="K20" s="357"/>
      <c r="L20" s="357"/>
      <c r="M20" s="357"/>
      <c r="N20" s="357"/>
    </row>
    <row r="21" spans="2:14">
      <c r="C21" s="334"/>
      <c r="D21" s="358"/>
      <c r="E21" s="334"/>
      <c r="F21" s="358"/>
      <c r="G21" s="334"/>
      <c r="H21" s="358"/>
      <c r="I21" s="358"/>
      <c r="J21" s="358"/>
      <c r="K21" s="334"/>
      <c r="L21" s="358"/>
      <c r="M21" s="334"/>
      <c r="N21" s="358"/>
    </row>
  </sheetData>
  <mergeCells count="11">
    <mergeCell ref="B1:N1"/>
    <mergeCell ref="B3:N3"/>
    <mergeCell ref="B4:N4"/>
    <mergeCell ref="B19:N19"/>
    <mergeCell ref="B5:B6"/>
    <mergeCell ref="C5:D5"/>
    <mergeCell ref="E5:F5"/>
    <mergeCell ref="G5:H5"/>
    <mergeCell ref="K5:L5"/>
    <mergeCell ref="M5:N5"/>
    <mergeCell ref="I5:J5"/>
  </mergeCells>
  <pageMargins left="0.70866141732283472" right="0.70866141732283472" top="0.74803149606299213" bottom="0.74803149606299213" header="0.31496062992125984" footer="0.31496062992125984"/>
  <pageSetup paperSize="126" orientation="portrait" r:id="rId1"/>
  <headerFooter>
    <oddFooter>&amp;C&amp;11&amp;A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18">
    <tabColor theme="6" tint="0.79998168889431442"/>
    <pageSetUpPr fitToPage="1"/>
  </sheetPr>
  <dimension ref="B1:N143"/>
  <sheetViews>
    <sheetView topLeftCell="A28" zoomScaleNormal="100" zoomScaleSheetLayoutView="75" workbookViewId="0">
      <selection activeCell="J50" sqref="J50"/>
    </sheetView>
  </sheetViews>
  <sheetFormatPr baseColWidth="10" defaultColWidth="10.90625" defaultRowHeight="12"/>
  <cols>
    <col min="1" max="1" width="0.453125" style="1" customWidth="1"/>
    <col min="2" max="2" width="10" style="9" customWidth="1"/>
    <col min="3" max="7" width="11.1796875" style="1" customWidth="1"/>
    <col min="8" max="16384" width="10.90625" style="1"/>
  </cols>
  <sheetData>
    <row r="1" spans="2:12" s="27" customFormat="1" ht="12.75">
      <c r="B1" s="1085" t="s">
        <v>80</v>
      </c>
      <c r="C1" s="1085"/>
      <c r="D1" s="1085"/>
      <c r="E1" s="1085"/>
      <c r="F1" s="1085"/>
      <c r="G1" s="1085"/>
    </row>
    <row r="2" spans="2:12" s="27" customFormat="1" ht="12.75">
      <c r="B2" s="25"/>
      <c r="C2" s="32"/>
      <c r="D2" s="23"/>
      <c r="E2" s="23"/>
      <c r="F2" s="23"/>
      <c r="G2" s="23"/>
    </row>
    <row r="3" spans="2:12" s="27" customFormat="1" ht="12.75">
      <c r="B3" s="1085" t="s">
        <v>15</v>
      </c>
      <c r="C3" s="1085"/>
      <c r="D3" s="1085"/>
      <c r="E3" s="1085"/>
      <c r="F3" s="1085"/>
      <c r="G3" s="1085"/>
    </row>
    <row r="4" spans="2:12" s="27" customFormat="1" ht="12.75">
      <c r="B4" s="1085" t="s">
        <v>243</v>
      </c>
      <c r="C4" s="1085"/>
      <c r="D4" s="1085"/>
      <c r="E4" s="1085"/>
      <c r="F4" s="1085"/>
      <c r="G4" s="1085"/>
    </row>
    <row r="5" spans="2:12" s="27" customFormat="1" ht="51">
      <c r="B5" s="359" t="s">
        <v>96</v>
      </c>
      <c r="C5" s="360" t="s">
        <v>244</v>
      </c>
      <c r="D5" s="360" t="s">
        <v>245</v>
      </c>
      <c r="E5" s="360" t="s">
        <v>246</v>
      </c>
      <c r="F5" s="360" t="s">
        <v>247</v>
      </c>
      <c r="G5" s="360" t="s">
        <v>248</v>
      </c>
    </row>
    <row r="6" spans="2:12" s="142" customFormat="1" ht="15.75" customHeight="1">
      <c r="B6" s="534">
        <v>43831</v>
      </c>
      <c r="C6" s="943">
        <v>142484.38649999999</v>
      </c>
      <c r="D6" s="943">
        <v>137493.06749999998</v>
      </c>
      <c r="E6" s="943">
        <v>146666.66666666666</v>
      </c>
      <c r="F6" s="943">
        <v>174650.74169032258</v>
      </c>
      <c r="G6" s="943">
        <v>173514.60470967743</v>
      </c>
      <c r="H6" s="437"/>
      <c r="I6" s="437"/>
      <c r="J6" s="437"/>
      <c r="K6" s="437"/>
      <c r="L6" s="437"/>
    </row>
    <row r="7" spans="2:12" s="142" customFormat="1" ht="15.75" customHeight="1">
      <c r="B7" s="534">
        <v>43862</v>
      </c>
      <c r="C7" s="943">
        <v>142241.43180000002</v>
      </c>
      <c r="D7" s="943">
        <v>141293.7396</v>
      </c>
      <c r="E7" s="943">
        <v>146666.66666666666</v>
      </c>
      <c r="F7" s="943">
        <v>187455.25216551725</v>
      </c>
      <c r="G7" s="943">
        <v>188880.85677931036</v>
      </c>
      <c r="H7" s="437"/>
      <c r="I7" s="437"/>
      <c r="J7" s="437"/>
      <c r="K7" s="437"/>
      <c r="L7" s="437"/>
    </row>
    <row r="8" spans="2:12" s="142" customFormat="1" ht="15.75" customHeight="1">
      <c r="B8" s="534">
        <v>43891</v>
      </c>
      <c r="C8" s="943">
        <v>142089.32519999999</v>
      </c>
      <c r="D8" s="943">
        <v>143433.27720000001</v>
      </c>
      <c r="E8" s="943">
        <v>156580.64516129033</v>
      </c>
      <c r="F8" s="943">
        <v>175895.40927741936</v>
      </c>
      <c r="G8" s="943">
        <v>180682.82270967742</v>
      </c>
      <c r="H8" s="437"/>
      <c r="I8" s="437"/>
      <c r="J8" s="437"/>
      <c r="K8" s="437"/>
      <c r="L8" s="437"/>
    </row>
    <row r="9" spans="2:12" s="142" customFormat="1" ht="15.75" customHeight="1">
      <c r="B9" s="534">
        <v>43922</v>
      </c>
      <c r="C9" s="943">
        <v>134322.01200000002</v>
      </c>
      <c r="D9" s="943">
        <v>132828.59700000001</v>
      </c>
      <c r="E9" s="943">
        <v>166303.27868852459</v>
      </c>
      <c r="F9" s="943">
        <v>172363.76914687501</v>
      </c>
      <c r="G9" s="943">
        <v>175581.44557500002</v>
      </c>
      <c r="H9" s="437"/>
      <c r="I9" s="437"/>
      <c r="J9" s="437"/>
      <c r="K9" s="437"/>
      <c r="L9" s="437"/>
    </row>
    <row r="10" spans="2:12" s="142" customFormat="1" ht="15.75" customHeight="1">
      <c r="B10" s="534">
        <v>43952</v>
      </c>
      <c r="C10" s="943">
        <v>119721.28079999999</v>
      </c>
      <c r="D10" s="943">
        <v>124676.7951</v>
      </c>
      <c r="E10" s="943">
        <v>160080.64516129033</v>
      </c>
      <c r="F10" s="943">
        <v>153510.18252903226</v>
      </c>
      <c r="G10" s="943">
        <v>160587.52860645161</v>
      </c>
      <c r="H10" s="437"/>
      <c r="I10" s="437"/>
      <c r="J10" s="437"/>
      <c r="K10" s="437"/>
      <c r="L10" s="437"/>
    </row>
    <row r="11" spans="2:12" s="142" customFormat="1" ht="15.75" customHeight="1">
      <c r="B11" s="534">
        <v>43983</v>
      </c>
      <c r="C11" s="943">
        <v>117700.73879999999</v>
      </c>
      <c r="D11" s="943">
        <v>128741.38399999998</v>
      </c>
      <c r="E11" s="943">
        <v>159000</v>
      </c>
      <c r="F11" s="943">
        <v>152317.14478333329</v>
      </c>
      <c r="G11" s="943">
        <v>163270.25143</v>
      </c>
      <c r="H11" s="437"/>
      <c r="I11" s="437"/>
      <c r="J11" s="437"/>
      <c r="K11" s="437"/>
      <c r="L11" s="437"/>
    </row>
    <row r="12" spans="2:12" s="142" customFormat="1" ht="15.75" customHeight="1">
      <c r="B12" s="534">
        <v>44013</v>
      </c>
      <c r="C12" s="943">
        <v>121295.71609999999</v>
      </c>
      <c r="D12" s="943">
        <v>132737.07950000002</v>
      </c>
      <c r="E12" s="943">
        <v>155000</v>
      </c>
      <c r="F12" s="943">
        <v>149744.12340967744</v>
      </c>
      <c r="G12" s="943">
        <v>165458.28597741938</v>
      </c>
      <c r="H12" s="437"/>
      <c r="I12" s="437"/>
      <c r="J12" s="437"/>
      <c r="K12" s="437"/>
      <c r="L12" s="437"/>
    </row>
    <row r="13" spans="2:12" s="142" customFormat="1" ht="15.75" customHeight="1">
      <c r="B13" s="534">
        <v>44044</v>
      </c>
      <c r="C13" s="943">
        <v>129115.803</v>
      </c>
      <c r="D13" s="943">
        <v>131226.53839999999</v>
      </c>
      <c r="E13" s="943">
        <v>155000</v>
      </c>
      <c r="F13" s="943">
        <v>157013.88582</v>
      </c>
      <c r="G13" s="943">
        <v>163051.42805333337</v>
      </c>
      <c r="H13" s="437"/>
      <c r="I13" s="437"/>
      <c r="J13" s="437"/>
      <c r="K13" s="437"/>
      <c r="L13" s="437"/>
    </row>
    <row r="14" spans="2:12" s="142" customFormat="1" ht="15.75" customHeight="1">
      <c r="B14" s="534">
        <v>44075</v>
      </c>
      <c r="C14" s="943">
        <v>143643.58199999999</v>
      </c>
      <c r="D14" s="943">
        <v>146783.58599999998</v>
      </c>
      <c r="E14" s="943">
        <v>164750</v>
      </c>
      <c r="F14" s="943">
        <v>173315.73579666668</v>
      </c>
      <c r="G14" s="943">
        <v>178414.08376666668</v>
      </c>
      <c r="H14" s="437"/>
      <c r="I14" s="437"/>
      <c r="J14" s="437"/>
      <c r="K14" s="437"/>
      <c r="L14" s="437"/>
    </row>
    <row r="15" spans="2:12" s="142" customFormat="1" ht="15.75" customHeight="1">
      <c r="B15" s="534">
        <v>44105</v>
      </c>
      <c r="C15" s="943">
        <v>171243.77480000001</v>
      </c>
      <c r="D15" s="943">
        <v>173301.15949999998</v>
      </c>
      <c r="E15" s="943">
        <v>180000</v>
      </c>
      <c r="F15" s="943">
        <v>205230.40207419355</v>
      </c>
      <c r="G15" s="943">
        <v>200871.30410000001</v>
      </c>
      <c r="H15" s="437"/>
      <c r="I15" s="437"/>
      <c r="J15" s="437"/>
      <c r="K15" s="437"/>
      <c r="L15" s="437"/>
    </row>
    <row r="16" spans="2:12" s="142" customFormat="1" ht="15.75" customHeight="1">
      <c r="B16" s="534">
        <v>44136</v>
      </c>
      <c r="C16" s="943">
        <v>172525.31200000001</v>
      </c>
      <c r="D16" s="943">
        <v>171190.272</v>
      </c>
      <c r="E16" s="943">
        <v>190000</v>
      </c>
      <c r="F16" s="943">
        <v>206265.50704137929</v>
      </c>
      <c r="G16" s="943">
        <v>202542.91190689654</v>
      </c>
      <c r="H16" s="437"/>
      <c r="I16" s="437"/>
      <c r="J16" s="437"/>
      <c r="K16" s="437"/>
      <c r="L16" s="437"/>
    </row>
    <row r="17" spans="2:12" s="142" customFormat="1" ht="15.75" customHeight="1">
      <c r="B17" s="534">
        <v>44166</v>
      </c>
      <c r="C17" s="943">
        <v>170023.86929999999</v>
      </c>
      <c r="D17" s="943">
        <v>163190.88030000002</v>
      </c>
      <c r="E17" s="943"/>
      <c r="F17" s="943">
        <v>200624.818845</v>
      </c>
      <c r="G17" s="943">
        <v>199061.72261499998</v>
      </c>
      <c r="H17" s="437"/>
      <c r="I17" s="437"/>
      <c r="J17" s="437"/>
      <c r="K17" s="437"/>
      <c r="L17" s="437"/>
    </row>
    <row r="18" spans="2:12" s="142" customFormat="1" ht="15.75" customHeight="1">
      <c r="B18" s="534">
        <v>44197</v>
      </c>
      <c r="C18" s="943">
        <v>184869.58</v>
      </c>
      <c r="D18" s="943">
        <v>177879.99039999998</v>
      </c>
      <c r="E18" s="943"/>
      <c r="F18" s="943">
        <v>211783.83736774194</v>
      </c>
      <c r="G18" s="943">
        <v>204608.6494516129</v>
      </c>
      <c r="H18" s="437"/>
      <c r="I18" s="437"/>
      <c r="J18" s="437"/>
      <c r="K18" s="437"/>
      <c r="L18" s="437"/>
    </row>
    <row r="19" spans="2:12" s="142" customFormat="1" ht="15.75" customHeight="1">
      <c r="B19" s="534"/>
      <c r="C19" s="943"/>
      <c r="D19" s="943"/>
      <c r="E19" s="943"/>
      <c r="F19" s="943"/>
      <c r="G19" s="943"/>
      <c r="H19" s="437"/>
      <c r="I19" s="437"/>
      <c r="J19" s="437"/>
      <c r="K19" s="437"/>
      <c r="L19" s="437"/>
    </row>
    <row r="20" spans="2:12" s="142" customFormat="1" ht="15.75" customHeight="1">
      <c r="B20" s="534"/>
      <c r="C20" s="943"/>
      <c r="D20" s="943"/>
      <c r="E20" s="943"/>
      <c r="F20" s="943"/>
      <c r="G20" s="943"/>
      <c r="H20" s="437"/>
      <c r="I20" s="437"/>
      <c r="J20" s="437"/>
      <c r="K20" s="437"/>
      <c r="L20" s="437"/>
    </row>
    <row r="21" spans="2:12" s="142" customFormat="1" ht="15.75" customHeight="1">
      <c r="B21" s="534"/>
      <c r="C21" s="943"/>
      <c r="D21" s="943"/>
      <c r="E21" s="943"/>
      <c r="F21" s="943"/>
      <c r="G21" s="943"/>
      <c r="H21" s="437"/>
      <c r="I21" s="437"/>
      <c r="J21" s="437"/>
      <c r="K21" s="437"/>
      <c r="L21" s="437"/>
    </row>
    <row r="22" spans="2:12" s="142" customFormat="1" ht="15.75" customHeight="1">
      <c r="B22" s="534"/>
      <c r="C22" s="943"/>
      <c r="D22" s="943"/>
      <c r="E22" s="943"/>
      <c r="F22" s="943"/>
      <c r="G22" s="943"/>
      <c r="H22" s="437"/>
      <c r="I22" s="437"/>
      <c r="J22" s="437"/>
      <c r="K22" s="437"/>
      <c r="L22" s="437"/>
    </row>
    <row r="23" spans="2:12" s="142" customFormat="1" ht="15.75" customHeight="1">
      <c r="B23" s="534"/>
      <c r="C23" s="943"/>
      <c r="D23" s="943"/>
      <c r="E23" s="943"/>
      <c r="F23" s="943"/>
      <c r="G23" s="943"/>
      <c r="H23" s="437"/>
      <c r="I23" s="437"/>
      <c r="J23" s="437"/>
      <c r="K23" s="437"/>
      <c r="L23" s="437"/>
    </row>
    <row r="24" spans="2:12" s="142" customFormat="1" ht="15.75" customHeight="1">
      <c r="B24" s="534"/>
      <c r="C24" s="943"/>
      <c r="D24" s="943"/>
      <c r="E24" s="943"/>
      <c r="F24" s="943"/>
      <c r="G24" s="943"/>
      <c r="H24" s="437"/>
      <c r="I24" s="437"/>
      <c r="J24" s="437"/>
      <c r="K24" s="437"/>
      <c r="L24" s="437"/>
    </row>
    <row r="25" spans="2:12" s="142" customFormat="1" ht="15.75" customHeight="1">
      <c r="B25" s="534"/>
      <c r="C25" s="943"/>
      <c r="D25" s="943"/>
      <c r="E25" s="943"/>
      <c r="F25" s="943"/>
      <c r="G25" s="943"/>
      <c r="H25" s="437"/>
      <c r="I25" s="437"/>
      <c r="J25" s="437"/>
      <c r="K25" s="437"/>
      <c r="L25" s="437"/>
    </row>
    <row r="26" spans="2:12" s="142" customFormat="1" ht="15.75" customHeight="1">
      <c r="B26" s="534"/>
      <c r="C26" s="943"/>
      <c r="D26" s="943"/>
      <c r="E26" s="943"/>
      <c r="F26" s="943"/>
      <c r="G26" s="943"/>
      <c r="H26" s="437"/>
      <c r="I26" s="437"/>
      <c r="J26" s="437"/>
      <c r="K26" s="437"/>
      <c r="L26" s="437"/>
    </row>
    <row r="27" spans="2:12" s="142" customFormat="1" ht="15.75" customHeight="1">
      <c r="B27" s="534"/>
      <c r="C27" s="943"/>
      <c r="D27" s="943"/>
      <c r="E27" s="943"/>
      <c r="F27" s="943"/>
      <c r="G27" s="943"/>
      <c r="H27" s="437"/>
      <c r="I27" s="437"/>
      <c r="J27" s="437"/>
      <c r="K27" s="437"/>
      <c r="L27" s="437"/>
    </row>
    <row r="28" spans="2:12" s="142" customFormat="1" ht="15.75" customHeight="1">
      <c r="B28" s="534"/>
      <c r="C28" s="943"/>
      <c r="D28" s="943"/>
      <c r="E28" s="943"/>
      <c r="F28" s="943"/>
      <c r="G28" s="943"/>
      <c r="H28" s="437"/>
      <c r="I28" s="437"/>
      <c r="J28" s="437"/>
      <c r="K28" s="437"/>
      <c r="L28" s="437"/>
    </row>
    <row r="29" spans="2:12" s="142" customFormat="1" ht="15.75" customHeight="1">
      <c r="B29" s="534"/>
      <c r="C29" s="943"/>
      <c r="D29" s="943"/>
      <c r="E29" s="943"/>
      <c r="F29" s="943"/>
      <c r="G29" s="943"/>
      <c r="H29" s="437"/>
      <c r="I29" s="437"/>
      <c r="J29" s="437"/>
      <c r="K29" s="437"/>
      <c r="L29" s="437"/>
    </row>
    <row r="30" spans="2:12" ht="15" customHeight="1">
      <c r="B30" s="1160" t="s">
        <v>393</v>
      </c>
      <c r="C30" s="1160"/>
      <c r="D30" s="1160"/>
      <c r="E30" s="1160"/>
      <c r="F30" s="1160"/>
      <c r="G30" s="1160"/>
    </row>
    <row r="31" spans="2:12" ht="15" customHeight="1">
      <c r="B31" s="2"/>
      <c r="C31" s="361"/>
      <c r="D31" s="18"/>
      <c r="F31" s="361"/>
      <c r="G31" s="18"/>
    </row>
    <row r="32" spans="2:12" ht="12" customHeight="1">
      <c r="C32" s="362"/>
      <c r="D32" s="362"/>
      <c r="E32" s="362"/>
      <c r="F32" s="362"/>
      <c r="G32" s="362"/>
    </row>
    <row r="33" spans="9:14" ht="15" customHeight="1">
      <c r="I33" s="361"/>
      <c r="J33" s="361"/>
      <c r="K33" s="361"/>
      <c r="L33" s="361"/>
      <c r="M33" s="361"/>
      <c r="N33" s="361"/>
    </row>
    <row r="34" spans="9:14" ht="15" customHeight="1">
      <c r="I34" s="361"/>
      <c r="J34" s="361"/>
      <c r="K34" s="361"/>
      <c r="L34" s="361"/>
      <c r="M34" s="361"/>
      <c r="N34" s="361"/>
    </row>
    <row r="35" spans="9:14" ht="15" customHeight="1">
      <c r="I35" s="361"/>
      <c r="J35" s="361"/>
      <c r="K35" s="361"/>
      <c r="L35" s="361"/>
      <c r="M35" s="361"/>
      <c r="N35" s="361"/>
    </row>
    <row r="36" spans="9:14" ht="15" customHeight="1">
      <c r="I36" s="361"/>
      <c r="J36" s="361"/>
      <c r="K36" s="361"/>
      <c r="L36" s="361"/>
      <c r="M36" s="361"/>
      <c r="N36" s="361"/>
    </row>
    <row r="37" spans="9:14" ht="15" customHeight="1">
      <c r="I37" s="361"/>
      <c r="J37" s="361"/>
      <c r="K37" s="361"/>
      <c r="L37" s="361"/>
      <c r="M37" s="361"/>
      <c r="N37" s="361"/>
    </row>
    <row r="38" spans="9:14" ht="15" customHeight="1">
      <c r="I38" s="361"/>
      <c r="J38" s="361"/>
      <c r="K38" s="361"/>
      <c r="L38" s="361"/>
      <c r="M38" s="361"/>
      <c r="N38" s="361"/>
    </row>
    <row r="39" spans="9:14" ht="15" customHeight="1">
      <c r="I39" s="361"/>
      <c r="J39" s="361"/>
      <c r="K39" s="361"/>
      <c r="L39" s="361"/>
      <c r="M39" s="361"/>
      <c r="N39" s="361"/>
    </row>
    <row r="40" spans="9:14" ht="15" customHeight="1">
      <c r="I40" s="361"/>
      <c r="J40" s="361"/>
      <c r="K40" s="361"/>
      <c r="L40" s="361"/>
      <c r="M40" s="361"/>
      <c r="N40" s="361"/>
    </row>
    <row r="41" spans="9:14" ht="15" customHeight="1">
      <c r="I41" s="361"/>
      <c r="J41" s="361"/>
      <c r="K41" s="361"/>
      <c r="L41" s="361"/>
      <c r="M41" s="361"/>
      <c r="N41" s="361"/>
    </row>
    <row r="42" spans="9:14" ht="15" customHeight="1">
      <c r="I42" s="361"/>
      <c r="J42" s="361"/>
      <c r="K42" s="361"/>
      <c r="L42" s="361"/>
      <c r="M42" s="361"/>
      <c r="N42" s="361"/>
    </row>
    <row r="43" spans="9:14" ht="13.5" customHeight="1">
      <c r="I43" s="361"/>
      <c r="J43" s="361"/>
      <c r="K43" s="361"/>
      <c r="L43" s="361"/>
      <c r="M43" s="361"/>
      <c r="N43" s="361"/>
    </row>
    <row r="44" spans="9:14" ht="13.5" customHeight="1">
      <c r="I44" s="361"/>
      <c r="J44" s="361"/>
      <c r="K44" s="361"/>
      <c r="L44" s="361"/>
      <c r="M44" s="361"/>
      <c r="N44" s="361"/>
    </row>
    <row r="45" spans="9:14" ht="13.5" customHeight="1">
      <c r="I45" s="361"/>
      <c r="J45" s="361"/>
      <c r="K45" s="361"/>
      <c r="L45" s="361"/>
      <c r="M45" s="361"/>
      <c r="N45" s="361"/>
    </row>
    <row r="46" spans="9:14" ht="13.5" customHeight="1">
      <c r="I46" s="361"/>
      <c r="J46" s="361"/>
      <c r="K46" s="361"/>
      <c r="L46" s="361"/>
      <c r="M46" s="361"/>
      <c r="N46" s="361"/>
    </row>
    <row r="47" spans="9:14" ht="13.5" customHeight="1">
      <c r="I47" s="361"/>
      <c r="J47" s="361"/>
      <c r="K47" s="361"/>
      <c r="L47" s="361"/>
      <c r="M47" s="361"/>
      <c r="N47" s="361"/>
    </row>
    <row r="48" spans="9:14" ht="13.5" customHeight="1">
      <c r="I48" s="361"/>
      <c r="J48" s="361"/>
      <c r="K48" s="361"/>
      <c r="L48" s="361"/>
      <c r="M48" s="361"/>
      <c r="N48" s="361"/>
    </row>
    <row r="49" spans="2:13" ht="15.75" customHeight="1"/>
    <row r="50" spans="2:13" ht="9.9499999999999993" customHeight="1"/>
    <row r="51" spans="2:13" ht="13.5" customHeight="1">
      <c r="B51" s="16"/>
      <c r="C51" s="16"/>
      <c r="D51" s="16"/>
      <c r="E51" s="16"/>
      <c r="F51" s="16"/>
      <c r="G51" s="16"/>
    </row>
    <row r="52" spans="2:13" ht="13.5" customHeight="1"/>
    <row r="53" spans="2:13" ht="13.5" customHeight="1"/>
    <row r="54" spans="2:13" ht="13.5" customHeight="1"/>
    <row r="55" spans="2:13" ht="13.5" customHeight="1" thickBot="1"/>
    <row r="56" spans="2:13" ht="13.5" customHeight="1" thickBot="1">
      <c r="C56" s="363"/>
      <c r="D56" s="364"/>
      <c r="E56" s="364"/>
      <c r="F56" s="364"/>
      <c r="G56" s="365"/>
      <c r="H56" s="365"/>
      <c r="I56" s="365"/>
      <c r="J56" s="365"/>
      <c r="K56" s="365"/>
      <c r="L56" s="365"/>
      <c r="M56" s="365"/>
    </row>
    <row r="57" spans="2:13" ht="13.5" customHeight="1" thickBot="1">
      <c r="C57" s="366"/>
      <c r="D57" s="367"/>
      <c r="E57" s="367"/>
      <c r="F57" s="367"/>
      <c r="G57" s="365"/>
    </row>
    <row r="58" spans="2:13" ht="13.5" customHeight="1" thickBot="1">
      <c r="C58" s="366"/>
      <c r="D58" s="367"/>
      <c r="E58" s="367"/>
      <c r="F58" s="367"/>
      <c r="G58" s="365"/>
    </row>
    <row r="59" spans="2:13" ht="13.5" customHeight="1" thickBot="1">
      <c r="C59" s="366"/>
      <c r="D59" s="367"/>
      <c r="E59" s="367"/>
      <c r="F59" s="367"/>
      <c r="G59" s="365"/>
    </row>
    <row r="60" spans="2:13" ht="13.5" customHeight="1" thickBot="1">
      <c r="C60" s="366"/>
      <c r="D60" s="367"/>
      <c r="E60" s="367"/>
      <c r="F60" s="367"/>
      <c r="G60" s="365"/>
    </row>
    <row r="61" spans="2:13" ht="13.5" customHeight="1" thickBot="1">
      <c r="C61" s="366"/>
      <c r="D61" s="367"/>
      <c r="E61" s="367"/>
      <c r="F61" s="367"/>
      <c r="G61" s="365"/>
    </row>
    <row r="62" spans="2:13" ht="13.5" customHeight="1"/>
    <row r="63" spans="2:13" ht="13.5" customHeight="1"/>
    <row r="64" spans="2:13"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sheetData>
  <mergeCells count="4">
    <mergeCell ref="B1:G1"/>
    <mergeCell ref="B3:G3"/>
    <mergeCell ref="B4:G4"/>
    <mergeCell ref="B30:G30"/>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&amp;C&amp;10&amp;A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FA96D-7F17-4011-8946-DF2D01FBCEDF}">
  <sheetPr>
    <tabColor theme="6" tint="0.79998168889431442"/>
    <pageSetUpPr fitToPage="1"/>
  </sheetPr>
  <dimension ref="A1:U89"/>
  <sheetViews>
    <sheetView zoomScaleNormal="100" workbookViewId="0">
      <pane ySplit="1" topLeftCell="A2" activePane="bottomLeft" state="frozen"/>
      <selection activeCell="E1" sqref="E1"/>
      <selection pane="bottomLeft" activeCell="F4" sqref="F4"/>
    </sheetView>
  </sheetViews>
  <sheetFormatPr baseColWidth="10" defaultColWidth="10.90625" defaultRowHeight="12.75"/>
  <cols>
    <col min="1" max="1" width="9" style="685" customWidth="1"/>
    <col min="2" max="4" width="10.90625" style="685"/>
    <col min="5" max="5" width="16.1796875" style="685" customWidth="1"/>
    <col min="6" max="6" width="9.90625" style="685" customWidth="1"/>
    <col min="7" max="7" width="14.453125" style="1022" customWidth="1"/>
    <col min="8" max="14" width="6.08984375" style="1022" hidden="1" customWidth="1"/>
    <col min="15" max="19" width="6.08984375" style="1022" customWidth="1"/>
    <col min="20" max="21" width="10.90625" style="894"/>
    <col min="22" max="16384" width="10.90625" style="685"/>
  </cols>
  <sheetData>
    <row r="1" spans="6:20">
      <c r="F1" s="697"/>
      <c r="G1" s="1016"/>
      <c r="H1" s="1017">
        <v>44013</v>
      </c>
      <c r="I1" s="1017">
        <v>44044</v>
      </c>
      <c r="J1" s="1017">
        <v>44075</v>
      </c>
      <c r="K1" s="1017">
        <v>44105</v>
      </c>
      <c r="L1" s="1017">
        <v>44136</v>
      </c>
      <c r="M1" s="1017">
        <v>44197</v>
      </c>
      <c r="N1" s="1017">
        <v>44228</v>
      </c>
      <c r="O1" s="1017">
        <v>44256</v>
      </c>
      <c r="P1" s="1017">
        <v>44317</v>
      </c>
      <c r="Q1" s="1017">
        <v>44378</v>
      </c>
      <c r="R1" s="1017">
        <v>44440</v>
      </c>
      <c r="S1" s="1018">
        <v>44531</v>
      </c>
      <c r="T1" s="1019">
        <v>44621</v>
      </c>
    </row>
    <row r="2" spans="6:20">
      <c r="F2" s="934"/>
      <c r="G2" s="1020">
        <v>43836</v>
      </c>
      <c r="H2" s="1021">
        <v>156.68464</v>
      </c>
      <c r="I2" s="1021"/>
      <c r="J2" s="1021">
        <v>156.48779999999999</v>
      </c>
      <c r="K2" s="1021"/>
      <c r="L2" s="1021"/>
      <c r="M2" s="1021"/>
      <c r="N2" s="1021"/>
      <c r="O2" s="1021">
        <v>161.40879999999999</v>
      </c>
      <c r="P2" s="1021"/>
      <c r="Q2" s="1021"/>
      <c r="R2" s="1021"/>
    </row>
    <row r="3" spans="6:20">
      <c r="F3" s="934"/>
      <c r="G3" s="1020">
        <v>43843</v>
      </c>
      <c r="H3" s="1021">
        <v>158.55462</v>
      </c>
      <c r="I3" s="1021"/>
      <c r="J3" s="895">
        <v>158.65303999999998</v>
      </c>
      <c r="K3" s="895"/>
      <c r="L3" s="895"/>
      <c r="M3" s="895"/>
      <c r="N3" s="895"/>
      <c r="O3" s="895">
        <v>163.18035999999998</v>
      </c>
      <c r="P3" s="895"/>
      <c r="Q3" s="895"/>
      <c r="R3" s="895"/>
    </row>
    <row r="4" spans="6:20">
      <c r="F4" s="934"/>
      <c r="G4" s="1020">
        <v>43851</v>
      </c>
      <c r="H4" s="1021">
        <v>157.17674</v>
      </c>
      <c r="I4" s="1021"/>
      <c r="J4" s="895">
        <v>209.73301999999998</v>
      </c>
      <c r="K4" s="895"/>
      <c r="L4" s="895"/>
      <c r="M4" s="895"/>
      <c r="N4" s="895"/>
      <c r="O4" s="895">
        <v>161.11354</v>
      </c>
      <c r="P4" s="895"/>
      <c r="Q4" s="895"/>
      <c r="R4" s="895"/>
    </row>
    <row r="5" spans="6:20">
      <c r="F5" s="934"/>
      <c r="G5" s="1020">
        <v>43857</v>
      </c>
      <c r="H5" s="1021">
        <v>154.42097999999999</v>
      </c>
      <c r="I5" s="1021"/>
      <c r="J5" s="895">
        <v>204.51675999999998</v>
      </c>
      <c r="K5" s="895"/>
      <c r="L5" s="895"/>
      <c r="M5" s="895"/>
      <c r="N5" s="895"/>
      <c r="O5" s="895">
        <v>159.04671999999999</v>
      </c>
      <c r="P5" s="895"/>
      <c r="Q5" s="895"/>
      <c r="R5" s="895"/>
    </row>
    <row r="6" spans="6:20">
      <c r="F6" s="934"/>
      <c r="G6" s="1020">
        <v>43864</v>
      </c>
      <c r="H6" s="1021">
        <v>153.33835999999999</v>
      </c>
      <c r="I6" s="1021"/>
      <c r="J6" s="895">
        <v>197.13525999999999</v>
      </c>
      <c r="K6" s="895"/>
      <c r="L6" s="895"/>
      <c r="M6" s="895"/>
      <c r="N6" s="895"/>
      <c r="O6" s="895">
        <v>157.37357999999998</v>
      </c>
      <c r="P6" s="895"/>
      <c r="Q6" s="895"/>
      <c r="R6" s="895"/>
    </row>
    <row r="7" spans="6:20">
      <c r="F7" s="934"/>
      <c r="G7" s="1020">
        <v>43871</v>
      </c>
      <c r="H7" s="1021">
        <v>153.83045999999999</v>
      </c>
      <c r="I7" s="1021"/>
      <c r="J7" s="895">
        <v>198.61156</v>
      </c>
      <c r="K7" s="895"/>
      <c r="L7" s="895"/>
      <c r="M7" s="895"/>
      <c r="N7" s="895"/>
      <c r="O7" s="895">
        <v>157.47199999999998</v>
      </c>
      <c r="P7" s="895"/>
      <c r="Q7" s="895"/>
      <c r="R7" s="895"/>
    </row>
    <row r="8" spans="6:20">
      <c r="F8" s="934"/>
      <c r="G8" s="1020">
        <v>43879</v>
      </c>
      <c r="H8" s="895">
        <v>153.73203999999998</v>
      </c>
      <c r="I8" s="895"/>
      <c r="J8" s="895">
        <v>203.92623999999998</v>
      </c>
      <c r="K8" s="895"/>
      <c r="L8" s="895"/>
      <c r="M8" s="895"/>
      <c r="N8" s="895"/>
      <c r="O8" s="895">
        <v>156.38937999999999</v>
      </c>
      <c r="P8" s="895"/>
      <c r="Q8" s="895"/>
      <c r="R8" s="895"/>
    </row>
    <row r="9" spans="6:20">
      <c r="F9" s="934"/>
      <c r="G9" s="1020">
        <v>43885</v>
      </c>
      <c r="H9" s="895">
        <v>149.40155999999999</v>
      </c>
      <c r="I9" s="895"/>
      <c r="J9" s="895">
        <v>191.72215999999997</v>
      </c>
      <c r="K9" s="895"/>
      <c r="L9" s="895"/>
      <c r="M9" s="895"/>
      <c r="N9" s="895"/>
      <c r="O9" s="895">
        <v>154.32255999999998</v>
      </c>
      <c r="P9" s="895"/>
      <c r="Q9" s="895"/>
      <c r="R9" s="895"/>
    </row>
    <row r="10" spans="6:20">
      <c r="F10" s="934"/>
      <c r="G10" s="1020">
        <v>43893</v>
      </c>
      <c r="H10" s="895">
        <v>151.07469999999998</v>
      </c>
      <c r="I10" s="895"/>
      <c r="J10" s="895">
        <v>149.89365999999998</v>
      </c>
      <c r="K10" s="895"/>
      <c r="L10" s="895"/>
      <c r="M10" s="895"/>
      <c r="N10" s="895"/>
      <c r="O10" s="895">
        <v>155.30676</v>
      </c>
      <c r="P10" s="895"/>
      <c r="Q10" s="895"/>
      <c r="R10" s="895"/>
    </row>
    <row r="11" spans="6:20">
      <c r="F11" s="934"/>
      <c r="G11" s="1020">
        <v>43899</v>
      </c>
      <c r="H11" s="895">
        <v>147.63</v>
      </c>
      <c r="I11" s="895"/>
      <c r="J11" s="895">
        <v>146.64579999999998</v>
      </c>
      <c r="K11" s="895"/>
      <c r="L11" s="895"/>
      <c r="M11" s="895"/>
      <c r="N11" s="895"/>
      <c r="O11" s="895">
        <v>152.35415999999998</v>
      </c>
      <c r="P11" s="895"/>
      <c r="Q11" s="895"/>
      <c r="R11" s="895"/>
    </row>
    <row r="12" spans="6:20">
      <c r="F12" s="934"/>
      <c r="G12" s="1020">
        <v>43906</v>
      </c>
      <c r="H12" s="1021">
        <v>141.13427999999999</v>
      </c>
      <c r="I12" s="1021"/>
      <c r="J12" s="895">
        <v>142.11847999999998</v>
      </c>
      <c r="K12" s="895"/>
      <c r="L12" s="895"/>
      <c r="M12" s="895"/>
      <c r="N12" s="895"/>
      <c r="O12" s="895">
        <v>148.71261999999999</v>
      </c>
      <c r="P12" s="895"/>
      <c r="Q12" s="895"/>
      <c r="R12" s="895"/>
    </row>
    <row r="13" spans="6:20">
      <c r="F13" s="934"/>
      <c r="G13" s="1020">
        <v>43910</v>
      </c>
      <c r="H13" s="1021">
        <v>137.59116</v>
      </c>
      <c r="I13" s="1021"/>
      <c r="J13" s="895">
        <v>139.65797999999998</v>
      </c>
      <c r="K13" s="895"/>
      <c r="L13" s="895"/>
      <c r="M13" s="895"/>
      <c r="N13" s="895"/>
      <c r="O13" s="895">
        <v>146.94105999999999</v>
      </c>
      <c r="P13" s="895"/>
      <c r="Q13" s="1021"/>
      <c r="R13" s="1021"/>
      <c r="S13" s="1021"/>
    </row>
    <row r="14" spans="6:20">
      <c r="F14" s="934"/>
      <c r="G14" s="1020">
        <v>43920</v>
      </c>
      <c r="H14" s="1021">
        <v>136.8038</v>
      </c>
      <c r="I14" s="1021"/>
      <c r="J14" s="895">
        <v>138.57535999999999</v>
      </c>
      <c r="K14" s="895"/>
      <c r="L14" s="895"/>
      <c r="M14" s="895"/>
      <c r="N14" s="895"/>
      <c r="O14" s="895">
        <v>145.36633999999998</v>
      </c>
      <c r="P14" s="895"/>
      <c r="Q14" s="1021"/>
      <c r="R14" s="1021"/>
      <c r="S14" s="1021"/>
    </row>
    <row r="15" spans="6:20">
      <c r="F15" s="934"/>
      <c r="G15" s="1020">
        <v>43927</v>
      </c>
      <c r="H15" s="895">
        <v>131.29228000000001</v>
      </c>
      <c r="I15" s="895"/>
      <c r="J15" s="895">
        <v>133.55593999999999</v>
      </c>
      <c r="K15" s="895"/>
      <c r="L15" s="895"/>
      <c r="M15" s="895"/>
      <c r="N15" s="895"/>
      <c r="O15" s="895">
        <v>141.52795999999998</v>
      </c>
      <c r="P15" s="895"/>
      <c r="Q15" s="1021"/>
      <c r="R15" s="1021"/>
      <c r="S15" s="1021">
        <v>144.87423999999999</v>
      </c>
    </row>
    <row r="16" spans="6:20">
      <c r="F16" s="934"/>
      <c r="G16" s="1020">
        <v>43934</v>
      </c>
      <c r="H16" s="1021">
        <v>132.3749</v>
      </c>
      <c r="I16" s="1021"/>
      <c r="J16" s="1021">
        <v>134.14645999999999</v>
      </c>
      <c r="K16" s="1021"/>
      <c r="L16" s="1021"/>
      <c r="M16" s="1021"/>
      <c r="N16" s="1021"/>
      <c r="O16" s="1021">
        <v>142.31531999999999</v>
      </c>
      <c r="P16" s="1021"/>
      <c r="Q16" s="1021"/>
      <c r="R16" s="1021"/>
      <c r="S16" s="1021">
        <v>147.33473999999998</v>
      </c>
    </row>
    <row r="17" spans="1:19">
      <c r="F17" s="934"/>
      <c r="G17" s="1020">
        <v>43941</v>
      </c>
      <c r="H17" s="1021">
        <v>126.86337999999999</v>
      </c>
      <c r="I17" s="1021"/>
      <c r="J17" s="1021">
        <v>128.73336</v>
      </c>
      <c r="K17" s="1021"/>
      <c r="L17" s="1021"/>
      <c r="M17" s="1021"/>
      <c r="N17" s="1021"/>
      <c r="O17" s="1021">
        <v>137.68957999999998</v>
      </c>
      <c r="P17" s="1021"/>
      <c r="Q17" s="1021"/>
      <c r="R17" s="1021"/>
      <c r="S17" s="1021">
        <v>143.79161999999999</v>
      </c>
    </row>
    <row r="18" spans="1:19">
      <c r="F18" s="934"/>
      <c r="G18" s="1020">
        <v>43948</v>
      </c>
      <c r="H18" s="1021">
        <v>123.32025999999999</v>
      </c>
      <c r="I18" s="1021"/>
      <c r="J18" s="1021">
        <v>125.58391999999999</v>
      </c>
      <c r="K18" s="1021"/>
      <c r="L18" s="1021"/>
      <c r="M18" s="1021"/>
      <c r="N18" s="1021"/>
      <c r="O18" s="1021">
        <v>134.93382</v>
      </c>
      <c r="P18" s="1021"/>
      <c r="Q18" s="1021"/>
      <c r="R18" s="1021"/>
      <c r="S18" s="1021">
        <v>141.03585999999999</v>
      </c>
    </row>
    <row r="19" spans="1:19">
      <c r="F19" s="934"/>
      <c r="G19" s="1020">
        <v>43955</v>
      </c>
      <c r="H19" s="1021">
        <v>124.20603999999999</v>
      </c>
      <c r="I19" s="1021"/>
      <c r="J19" s="1021">
        <v>126.9618</v>
      </c>
      <c r="K19" s="1021"/>
      <c r="L19" s="1021"/>
      <c r="M19" s="1021"/>
      <c r="N19" s="1021"/>
      <c r="O19" s="1021">
        <v>136.90222</v>
      </c>
      <c r="P19" s="1021"/>
      <c r="Q19" s="1021">
        <v>142.51215999999999</v>
      </c>
      <c r="R19" s="1021"/>
      <c r="S19" s="1021">
        <v>144.18529999999998</v>
      </c>
    </row>
    <row r="20" spans="1:19">
      <c r="F20" s="934"/>
      <c r="G20" s="1020">
        <v>43962</v>
      </c>
      <c r="H20" s="1021">
        <v>125.38708</v>
      </c>
      <c r="I20" s="1021"/>
      <c r="J20" s="1021">
        <v>127.55231999999999</v>
      </c>
      <c r="K20" s="1021"/>
      <c r="L20" s="1021"/>
      <c r="M20" s="1021"/>
      <c r="N20" s="1021"/>
      <c r="O20" s="1021">
        <v>136.90222</v>
      </c>
      <c r="P20" s="1021"/>
      <c r="Q20" s="1021">
        <v>141.92164</v>
      </c>
      <c r="R20" s="1021"/>
      <c r="S20" s="1021">
        <v>143.49635999999998</v>
      </c>
    </row>
    <row r="21" spans="1:19" ht="12" customHeight="1">
      <c r="G21" s="1020">
        <v>43969</v>
      </c>
      <c r="H21" s="1021">
        <v>126.27285999999999</v>
      </c>
      <c r="I21" s="1021"/>
      <c r="J21" s="1021">
        <v>127.65073999999998</v>
      </c>
      <c r="K21" s="1021"/>
      <c r="L21" s="1021"/>
      <c r="M21" s="1021"/>
      <c r="N21" s="1021"/>
      <c r="O21" s="1021">
        <v>135.91801999999998</v>
      </c>
      <c r="P21" s="1021"/>
      <c r="Q21" s="1021">
        <v>140.7406</v>
      </c>
      <c r="R21" s="1021"/>
      <c r="S21" s="1021">
        <v>143.00425999999999</v>
      </c>
    </row>
    <row r="22" spans="1:19">
      <c r="A22" s="849"/>
      <c r="G22" s="1020">
        <v>43977</v>
      </c>
      <c r="H22" s="1021">
        <v>125.58391999999999</v>
      </c>
      <c r="I22" s="1021"/>
      <c r="J22" s="1021">
        <v>127.55231999999999</v>
      </c>
      <c r="K22" s="1021"/>
      <c r="L22" s="1021"/>
      <c r="M22" s="1021"/>
      <c r="N22" s="1021"/>
      <c r="O22" s="1021">
        <v>136.41011999999998</v>
      </c>
      <c r="P22" s="1021"/>
      <c r="Q22" s="1021">
        <v>141.42954</v>
      </c>
      <c r="R22" s="1021"/>
      <c r="S22" s="1021">
        <v>143.79161999999999</v>
      </c>
    </row>
    <row r="23" spans="1:19">
      <c r="G23" s="1020">
        <v>43983</v>
      </c>
      <c r="H23" s="1021">
        <v>127.25706</v>
      </c>
      <c r="I23" s="1021"/>
      <c r="J23" s="1021">
        <v>128.83177999999998</v>
      </c>
      <c r="K23" s="1021"/>
      <c r="L23" s="1021"/>
      <c r="M23" s="1021"/>
      <c r="N23" s="1021"/>
      <c r="O23" s="1021">
        <v>136.8038</v>
      </c>
      <c r="P23" s="1021"/>
      <c r="Q23" s="1021">
        <v>141.42954</v>
      </c>
      <c r="R23" s="1021"/>
      <c r="S23" s="1021">
        <v>143.79161999999999</v>
      </c>
    </row>
    <row r="24" spans="1:19">
      <c r="G24" s="1020">
        <v>43990</v>
      </c>
      <c r="H24" s="1021">
        <v>131.39069999999998</v>
      </c>
      <c r="I24" s="1021"/>
      <c r="J24" s="1021">
        <v>133.16226</v>
      </c>
      <c r="K24" s="1021"/>
      <c r="L24" s="1021"/>
      <c r="M24" s="1021"/>
      <c r="N24" s="1021"/>
      <c r="O24" s="1021">
        <v>141.33112</v>
      </c>
      <c r="P24" s="1021"/>
      <c r="Q24" s="1021">
        <v>145.85844</v>
      </c>
      <c r="R24" s="1021"/>
      <c r="S24" s="1021">
        <v>148.61419999999998</v>
      </c>
    </row>
    <row r="25" spans="1:19">
      <c r="A25" s="875" t="s">
        <v>496</v>
      </c>
      <c r="F25" s="936"/>
      <c r="G25" s="1020">
        <v>43997</v>
      </c>
      <c r="H25" s="1021">
        <v>129.61913999999999</v>
      </c>
      <c r="I25" s="1021"/>
      <c r="J25" s="1021">
        <v>131.39069999999998</v>
      </c>
      <c r="K25" s="1021"/>
      <c r="L25" s="1021"/>
      <c r="M25" s="1021"/>
      <c r="N25" s="1021"/>
      <c r="O25" s="1021">
        <v>139.06745999999998</v>
      </c>
      <c r="P25" s="1021"/>
      <c r="Q25" s="1021">
        <v>143.69319999999999</v>
      </c>
      <c r="R25" s="1021"/>
      <c r="S25" s="1021">
        <v>146.44896</v>
      </c>
    </row>
    <row r="26" spans="1:19">
      <c r="F26" s="936"/>
      <c r="G26" s="1020">
        <v>44004</v>
      </c>
      <c r="H26" s="1021">
        <v>129.22546</v>
      </c>
      <c r="I26" s="1021"/>
      <c r="J26" s="1021">
        <v>131.09544</v>
      </c>
      <c r="K26" s="1021"/>
      <c r="L26" s="1021"/>
      <c r="M26" s="1021"/>
      <c r="N26" s="1021"/>
      <c r="O26" s="1021">
        <v>139.16587999999999</v>
      </c>
      <c r="P26" s="1021"/>
      <c r="Q26" s="1021">
        <v>143.89004</v>
      </c>
      <c r="R26" s="1021"/>
      <c r="S26" s="1021">
        <v>146.54738</v>
      </c>
    </row>
    <row r="27" spans="1:19">
      <c r="F27" s="936"/>
      <c r="G27" s="1020">
        <v>44011</v>
      </c>
      <c r="H27" s="1021">
        <v>128.43809999999999</v>
      </c>
      <c r="I27" s="1021"/>
      <c r="J27" s="1021">
        <v>129.42229999999998</v>
      </c>
      <c r="K27" s="1021"/>
      <c r="L27" s="1021"/>
      <c r="M27" s="1021"/>
      <c r="N27" s="1021"/>
      <c r="O27" s="1021">
        <v>136.01643999999999</v>
      </c>
      <c r="P27" s="1021"/>
      <c r="Q27" s="1021">
        <v>141.13427999999999</v>
      </c>
      <c r="R27" s="1021"/>
      <c r="S27" s="1021">
        <v>144.28371999999999</v>
      </c>
    </row>
    <row r="28" spans="1:19">
      <c r="F28" s="935"/>
      <c r="G28" s="1020">
        <v>44018</v>
      </c>
      <c r="H28" s="1021">
        <v>136.41011999999998</v>
      </c>
      <c r="I28" s="1021"/>
      <c r="J28" s="1021">
        <v>136.41011999999998</v>
      </c>
      <c r="K28" s="1021"/>
      <c r="L28" s="1021"/>
      <c r="M28" s="1021"/>
      <c r="N28" s="1021"/>
      <c r="O28" s="1021">
        <v>144.67739999999998</v>
      </c>
      <c r="P28" s="1021"/>
      <c r="Q28" s="1021">
        <v>148.41736</v>
      </c>
      <c r="R28" s="1021"/>
      <c r="S28" s="1021">
        <v>147.72842</v>
      </c>
    </row>
    <row r="29" spans="1:19">
      <c r="F29" s="935"/>
      <c r="G29" s="1020">
        <v>44025</v>
      </c>
      <c r="H29" s="1021">
        <v>131.48911999999999</v>
      </c>
      <c r="I29" s="1021"/>
      <c r="J29" s="1021">
        <v>129.42229999999998</v>
      </c>
      <c r="K29" s="1021"/>
      <c r="L29" s="1021"/>
      <c r="M29" s="1021"/>
      <c r="N29" s="1021"/>
      <c r="O29" s="1021">
        <v>136.8038</v>
      </c>
      <c r="P29" s="1021"/>
      <c r="Q29" s="1021">
        <v>141.52795999999998</v>
      </c>
      <c r="R29" s="1021"/>
      <c r="S29" s="1021">
        <v>144.18529999999998</v>
      </c>
    </row>
    <row r="30" spans="1:19">
      <c r="F30" s="937"/>
      <c r="G30" s="1023">
        <v>44032</v>
      </c>
      <c r="H30" s="1021"/>
      <c r="I30" s="1024"/>
      <c r="J30" s="1024">
        <v>129.22546</v>
      </c>
      <c r="K30" s="1024"/>
      <c r="L30" s="1024"/>
      <c r="M30" s="1024"/>
      <c r="N30" s="1024"/>
      <c r="O30" s="1024">
        <v>136.3117</v>
      </c>
      <c r="P30" s="1024"/>
      <c r="Q30" s="1024">
        <v>141.03585999999999</v>
      </c>
      <c r="R30" s="1024"/>
      <c r="S30" s="1024">
        <v>144.08687999999998</v>
      </c>
    </row>
    <row r="31" spans="1:19">
      <c r="F31" s="937"/>
      <c r="G31" s="1023">
        <v>44039</v>
      </c>
      <c r="I31" s="894"/>
      <c r="J31" s="1024">
        <v>127.946</v>
      </c>
      <c r="K31" s="1024"/>
      <c r="L31" s="1024"/>
      <c r="M31" s="1024"/>
      <c r="N31" s="1024"/>
      <c r="O31" s="1024">
        <v>136.01643999999999</v>
      </c>
      <c r="P31" s="1024"/>
      <c r="Q31" s="1024">
        <v>140.83902</v>
      </c>
      <c r="R31" s="1024"/>
      <c r="S31" s="1024">
        <v>144.38213999999999</v>
      </c>
    </row>
    <row r="32" spans="1:19">
      <c r="F32" s="937"/>
      <c r="G32" s="1023">
        <v>44046</v>
      </c>
      <c r="I32" s="894"/>
      <c r="J32" s="1024">
        <v>124.99339999999999</v>
      </c>
      <c r="K32" s="1024"/>
      <c r="L32" s="1024"/>
      <c r="M32" s="1024"/>
      <c r="N32" s="1024"/>
      <c r="O32" s="1024">
        <v>133.94961999999998</v>
      </c>
      <c r="P32" s="1024"/>
      <c r="Q32" s="1024">
        <v>139.26429999999999</v>
      </c>
      <c r="R32" s="1024">
        <v>140.24849999999998</v>
      </c>
      <c r="S32" s="1024">
        <v>142.709</v>
      </c>
    </row>
    <row r="33" spans="6:20">
      <c r="F33" s="935"/>
      <c r="G33" s="1023">
        <v>44053</v>
      </c>
      <c r="J33" s="1021">
        <v>122.23764</v>
      </c>
      <c r="K33" s="1021"/>
      <c r="L33" s="1021"/>
      <c r="M33" s="1021"/>
      <c r="N33" s="1021"/>
      <c r="O33" s="1021">
        <v>131.78438</v>
      </c>
      <c r="P33" s="1021"/>
      <c r="Q33" s="1021">
        <v>137.59116</v>
      </c>
      <c r="R33" s="1021">
        <v>139.46114</v>
      </c>
      <c r="S33" s="1021">
        <v>142.41373999999999</v>
      </c>
    </row>
    <row r="34" spans="6:20">
      <c r="F34" s="935"/>
      <c r="G34" s="1023">
        <v>44060</v>
      </c>
      <c r="J34" s="1021">
        <v>130.30807999999999</v>
      </c>
      <c r="K34" s="1021"/>
      <c r="L34" s="1021"/>
      <c r="M34" s="1021"/>
      <c r="N34" s="1021"/>
      <c r="O34" s="1021">
        <v>140.44533999999999</v>
      </c>
      <c r="P34" s="1021"/>
      <c r="Q34" s="1021">
        <v>145.46475999999998</v>
      </c>
      <c r="R34" s="1021">
        <v>145.85844</v>
      </c>
      <c r="S34" s="1021">
        <v>148.31894</v>
      </c>
    </row>
    <row r="35" spans="6:20">
      <c r="F35" s="935"/>
      <c r="G35" s="1023">
        <v>44067</v>
      </c>
      <c r="J35" s="1021">
        <v>130.60334</v>
      </c>
      <c r="K35" s="1021"/>
      <c r="L35" s="1021"/>
      <c r="M35" s="1021"/>
      <c r="N35" s="1021"/>
      <c r="O35" s="1021">
        <v>140.54375999999999</v>
      </c>
      <c r="P35" s="1021"/>
      <c r="Q35" s="1021">
        <v>145.26792</v>
      </c>
      <c r="R35" s="1021">
        <v>145.76002</v>
      </c>
      <c r="S35" s="1021">
        <v>148.31894</v>
      </c>
      <c r="T35" s="1021"/>
    </row>
    <row r="36" spans="6:20">
      <c r="F36" s="935"/>
      <c r="G36" s="1023">
        <v>44074</v>
      </c>
      <c r="J36" s="1021">
        <v>137.19747999999998</v>
      </c>
      <c r="K36" s="1021"/>
      <c r="L36" s="1021"/>
      <c r="M36" s="1021"/>
      <c r="N36" s="1021"/>
      <c r="O36" s="1021">
        <v>144.67739999999998</v>
      </c>
      <c r="P36" s="1021"/>
      <c r="Q36" s="1021">
        <v>148.81103999999999</v>
      </c>
      <c r="R36" s="1021">
        <v>147.82684</v>
      </c>
      <c r="S36" s="1021">
        <v>149.69682</v>
      </c>
      <c r="T36" s="1021"/>
    </row>
    <row r="37" spans="6:20">
      <c r="G37" s="1023">
        <v>44082</v>
      </c>
      <c r="J37" s="1021">
        <v>138.18168</v>
      </c>
      <c r="K37" s="1021"/>
      <c r="L37" s="1021"/>
      <c r="M37" s="1021"/>
      <c r="N37" s="1021"/>
      <c r="O37" s="1021">
        <v>146.44896</v>
      </c>
      <c r="P37" s="1021"/>
      <c r="Q37" s="1021">
        <v>150.68101999999999</v>
      </c>
      <c r="R37" s="1021">
        <v>149.49997999999999</v>
      </c>
      <c r="S37" s="1021">
        <v>151.96047999999999</v>
      </c>
      <c r="T37" s="1021"/>
    </row>
    <row r="38" spans="6:20">
      <c r="F38" s="935"/>
      <c r="G38" s="1023">
        <v>44088</v>
      </c>
      <c r="M38" s="1024"/>
      <c r="N38" s="1024"/>
      <c r="O38" s="1024">
        <v>149.20471999999998</v>
      </c>
      <c r="P38" s="1024"/>
      <c r="Q38" s="1024">
        <v>152.84626</v>
      </c>
      <c r="R38" s="1024">
        <v>151.27153999999999</v>
      </c>
      <c r="S38" s="1024">
        <v>153.33835999999999</v>
      </c>
      <c r="T38" s="1024"/>
    </row>
    <row r="39" spans="6:20">
      <c r="F39" s="935"/>
      <c r="G39" s="1023">
        <v>44095</v>
      </c>
      <c r="M39" s="1024"/>
      <c r="N39" s="1024"/>
      <c r="O39" s="1024">
        <v>149.30313999999998</v>
      </c>
      <c r="P39" s="1024"/>
      <c r="Q39" s="1024">
        <v>153.04309999999998</v>
      </c>
      <c r="R39" s="1024">
        <v>150.77943999999999</v>
      </c>
      <c r="S39" s="1024">
        <v>152.84626</v>
      </c>
      <c r="T39" s="1024">
        <v>145.59809999999999</v>
      </c>
    </row>
    <row r="40" spans="6:20">
      <c r="F40" s="935"/>
      <c r="G40" s="1023">
        <v>44102</v>
      </c>
      <c r="M40" s="1024"/>
      <c r="N40" s="1024"/>
      <c r="O40" s="1024">
        <v>147.82684</v>
      </c>
      <c r="P40" s="1024"/>
      <c r="Q40" s="1024">
        <v>151.5668</v>
      </c>
      <c r="R40" s="1024">
        <v>149.49997999999999</v>
      </c>
      <c r="S40" s="1024">
        <v>151.36995999999999</v>
      </c>
      <c r="T40" s="1024">
        <v>144.31206</v>
      </c>
    </row>
    <row r="41" spans="6:20">
      <c r="F41" s="938"/>
      <c r="G41" s="1023">
        <v>44109</v>
      </c>
      <c r="M41" s="1024"/>
      <c r="N41" s="1024"/>
      <c r="O41" s="1024">
        <v>153.23993999999999</v>
      </c>
      <c r="P41" s="1024"/>
      <c r="Q41" s="1024">
        <v>156.78305999999998</v>
      </c>
      <c r="R41" s="1024">
        <v>153.04309999999998</v>
      </c>
      <c r="S41" s="1024">
        <v>154.12572</v>
      </c>
      <c r="T41" s="1024">
        <v>146.79228000000001</v>
      </c>
    </row>
    <row r="42" spans="6:20">
      <c r="F42" s="935"/>
      <c r="G42" s="1023">
        <v>44116</v>
      </c>
      <c r="M42" s="1024"/>
      <c r="N42" s="1024"/>
      <c r="O42" s="1024">
        <v>156.19253999999998</v>
      </c>
      <c r="P42" s="1024"/>
      <c r="Q42" s="1024">
        <v>158.94829999999999</v>
      </c>
      <c r="R42" s="1024">
        <v>153.73203999999998</v>
      </c>
      <c r="S42" s="1024">
        <v>154.61781999999999</v>
      </c>
      <c r="T42" s="1024">
        <v>146.976</v>
      </c>
    </row>
    <row r="43" spans="6:20">
      <c r="F43" s="935"/>
      <c r="G43" s="1023">
        <v>44123</v>
      </c>
      <c r="M43" s="895"/>
      <c r="N43" s="895"/>
      <c r="O43" s="895">
        <v>161.60563999999999</v>
      </c>
      <c r="P43" s="895"/>
      <c r="Q43" s="895">
        <v>162.19615999999999</v>
      </c>
      <c r="R43" s="895">
        <v>156.38937999999999</v>
      </c>
      <c r="S43" s="1024">
        <v>156.68464</v>
      </c>
      <c r="T43" s="1024">
        <v>148.99691999999999</v>
      </c>
    </row>
    <row r="44" spans="6:20">
      <c r="F44" s="935"/>
      <c r="G44" s="1023">
        <v>44130</v>
      </c>
      <c r="M44" s="895"/>
      <c r="N44" s="895"/>
      <c r="O44" s="895">
        <v>164.75507999999999</v>
      </c>
      <c r="P44" s="895"/>
      <c r="Q44" s="895">
        <v>165.05033999999998</v>
      </c>
      <c r="R44" s="895">
        <v>156.09412</v>
      </c>
      <c r="S44" s="1024">
        <v>154.42097999999999</v>
      </c>
      <c r="T44" s="1024">
        <v>146.14926</v>
      </c>
    </row>
    <row r="45" spans="6:20">
      <c r="F45" s="935"/>
      <c r="G45" s="1023">
        <v>44137</v>
      </c>
      <c r="M45" s="895"/>
      <c r="N45" s="895"/>
      <c r="O45" s="895">
        <v>158.16093999999998</v>
      </c>
      <c r="P45" s="895"/>
      <c r="Q45" s="895">
        <v>159.93249999999998</v>
      </c>
      <c r="R45" s="895">
        <v>152.55099999999999</v>
      </c>
      <c r="S45" s="1024">
        <v>152.55099999999999</v>
      </c>
      <c r="T45" s="1024">
        <v>144.77135999999999</v>
      </c>
    </row>
    <row r="46" spans="6:20">
      <c r="F46" s="935"/>
      <c r="G46" s="1023">
        <v>44144</v>
      </c>
      <c r="M46" s="895"/>
      <c r="N46" s="895"/>
      <c r="O46" s="895">
        <v>163.47561999999999</v>
      </c>
      <c r="P46" s="895"/>
      <c r="Q46" s="895">
        <v>165.83769999999998</v>
      </c>
      <c r="R46" s="895">
        <v>156.78305999999998</v>
      </c>
      <c r="S46" s="1024">
        <v>156.48779999999999</v>
      </c>
      <c r="T46" s="1024">
        <v>147.98645999999999</v>
      </c>
    </row>
    <row r="47" spans="6:20">
      <c r="F47" s="935"/>
      <c r="G47" s="1023">
        <v>44151</v>
      </c>
      <c r="M47" s="895"/>
      <c r="N47" s="895"/>
      <c r="O47" s="895">
        <v>167.01873999999998</v>
      </c>
      <c r="P47" s="895"/>
      <c r="Q47" s="895">
        <v>169.18397999999999</v>
      </c>
      <c r="R47" s="895">
        <v>161.40879999999999</v>
      </c>
      <c r="S47" s="895">
        <v>160.32617999999999</v>
      </c>
      <c r="T47" s="895">
        <v>151.38527999999999</v>
      </c>
    </row>
    <row r="48" spans="6:20">
      <c r="F48" s="934"/>
      <c r="G48" s="1023">
        <v>44158</v>
      </c>
      <c r="M48" s="895"/>
      <c r="N48" s="895"/>
      <c r="O48" s="895">
        <v>170.56186</v>
      </c>
      <c r="P48" s="895"/>
      <c r="Q48" s="895">
        <v>171.74289999999999</v>
      </c>
      <c r="R48" s="895">
        <v>162.98352</v>
      </c>
      <c r="S48" s="895">
        <v>161.80248</v>
      </c>
      <c r="T48" s="895">
        <v>152.57945999999998</v>
      </c>
    </row>
    <row r="49" spans="6:21">
      <c r="F49" s="934"/>
      <c r="G49" s="1023">
        <v>44165</v>
      </c>
      <c r="M49" s="895"/>
      <c r="N49" s="895"/>
      <c r="O49" s="895">
        <v>167.70767999999998</v>
      </c>
      <c r="P49" s="895"/>
      <c r="Q49" s="895">
        <v>169.18397999999999</v>
      </c>
      <c r="R49" s="895">
        <v>161.80248</v>
      </c>
      <c r="S49" s="895">
        <v>160.62143999999998</v>
      </c>
      <c r="T49" s="895">
        <v>152.12016</v>
      </c>
    </row>
    <row r="50" spans="6:21">
      <c r="F50" s="934"/>
      <c r="G50" s="1023">
        <v>44172</v>
      </c>
      <c r="M50" s="895"/>
      <c r="N50" s="895"/>
      <c r="O50" s="895">
        <v>166.92031999999998</v>
      </c>
      <c r="P50" s="895"/>
      <c r="Q50" s="895">
        <v>168.39661999999998</v>
      </c>
      <c r="R50" s="895">
        <v>162.68825999999999</v>
      </c>
      <c r="S50" s="895">
        <v>161.80248</v>
      </c>
      <c r="T50" s="895">
        <v>153.13061999999999</v>
      </c>
      <c r="U50" s="895"/>
    </row>
    <row r="51" spans="6:21">
      <c r="F51" s="944"/>
      <c r="G51" s="1023">
        <v>44179</v>
      </c>
      <c r="M51" s="895"/>
      <c r="N51" s="895"/>
      <c r="O51" s="895">
        <v>166.92031999999998</v>
      </c>
      <c r="P51" s="895"/>
      <c r="Q51" s="895">
        <v>168.69188</v>
      </c>
      <c r="R51" s="895">
        <v>162.68825999999999</v>
      </c>
      <c r="S51" s="895">
        <v>162.09773999999999</v>
      </c>
      <c r="T51" s="895">
        <v>153.22247999999999</v>
      </c>
      <c r="U51" s="895"/>
    </row>
    <row r="52" spans="6:21">
      <c r="F52" s="944"/>
      <c r="G52" s="1023">
        <v>44186</v>
      </c>
      <c r="M52" s="895"/>
      <c r="N52" s="895"/>
      <c r="O52" s="895">
        <v>173.2192</v>
      </c>
      <c r="P52" s="895"/>
      <c r="Q52" s="895">
        <v>174.10497999999998</v>
      </c>
      <c r="R52" s="895">
        <v>167.41242</v>
      </c>
      <c r="S52" s="895">
        <v>165.34559999999999</v>
      </c>
      <c r="T52" s="895">
        <v>156.16200000000001</v>
      </c>
      <c r="U52" s="895"/>
    </row>
    <row r="53" spans="6:21">
      <c r="F53" s="944"/>
      <c r="G53" s="1023">
        <v>44193</v>
      </c>
      <c r="O53" s="895">
        <v>179.71491999999998</v>
      </c>
      <c r="P53" s="895"/>
      <c r="Q53" s="895">
        <v>178.92756</v>
      </c>
      <c r="R53" s="895">
        <v>170.75869999999998</v>
      </c>
      <c r="S53" s="895">
        <v>168.00294</v>
      </c>
      <c r="T53" s="895">
        <v>158.27477999999999</v>
      </c>
      <c r="U53" s="895"/>
    </row>
    <row r="54" spans="6:21">
      <c r="F54" s="944"/>
      <c r="G54" s="1023">
        <v>44200</v>
      </c>
      <c r="O54" s="895">
        <v>190.44269999999997</v>
      </c>
      <c r="P54" s="895"/>
      <c r="Q54" s="895">
        <v>189.85217999999998</v>
      </c>
      <c r="R54" s="895">
        <v>176.07337999999999</v>
      </c>
      <c r="S54" s="895">
        <v>171.05395999999999</v>
      </c>
      <c r="T54" s="895">
        <v>161.85731999999999</v>
      </c>
      <c r="U54" s="895"/>
    </row>
    <row r="55" spans="6:21">
      <c r="F55" s="937"/>
      <c r="G55" s="1023">
        <v>44207</v>
      </c>
      <c r="O55" s="895">
        <v>193.78897999999998</v>
      </c>
      <c r="P55" s="895">
        <v>194.47791999999998</v>
      </c>
      <c r="Q55" s="895">
        <v>193.39529999999999</v>
      </c>
      <c r="R55" s="895">
        <v>179.51808</v>
      </c>
      <c r="S55" s="895">
        <v>173.51445999999999</v>
      </c>
      <c r="T55" s="895">
        <v>164.24567999999999</v>
      </c>
      <c r="U55" s="895">
        <v>164.24567999999999</v>
      </c>
    </row>
    <row r="56" spans="6:21">
      <c r="F56" s="937"/>
      <c r="G56" s="1023">
        <v>44215</v>
      </c>
      <c r="O56" s="895">
        <v>207.07567999999998</v>
      </c>
      <c r="P56" s="895">
        <v>207.96145999999999</v>
      </c>
      <c r="Q56" s="895">
        <v>206.68199999999999</v>
      </c>
      <c r="R56" s="895">
        <v>188.08061999999998</v>
      </c>
      <c r="S56" s="895">
        <v>179.12439999999998</v>
      </c>
      <c r="T56" s="895">
        <v>169.48169999999999</v>
      </c>
      <c r="U56" s="894">
        <v>169.48169999999999</v>
      </c>
    </row>
    <row r="57" spans="6:21">
      <c r="F57" s="937"/>
      <c r="G57" s="1023">
        <v>44221</v>
      </c>
      <c r="O57" s="895">
        <v>201.36731999999998</v>
      </c>
      <c r="P57" s="895">
        <v>202.44994</v>
      </c>
      <c r="Q57" s="895">
        <v>200.77679999999998</v>
      </c>
      <c r="R57" s="895">
        <v>180.60069999999999</v>
      </c>
      <c r="S57" s="895">
        <v>171.15237999999999</v>
      </c>
      <c r="T57" s="895">
        <v>162.22476</v>
      </c>
      <c r="U57" s="894">
        <v>162.22476</v>
      </c>
    </row>
    <row r="58" spans="6:21">
      <c r="F58" s="937"/>
      <c r="G58" s="1023">
        <v>44228</v>
      </c>
      <c r="O58" s="895">
        <v>216.22873999999999</v>
      </c>
      <c r="P58" s="895">
        <v>215.93347999999997</v>
      </c>
      <c r="Q58" s="895">
        <v>211.30774</v>
      </c>
      <c r="R58" s="895">
        <v>185.71853999999999</v>
      </c>
      <c r="S58" s="895">
        <v>176.27021999999999</v>
      </c>
      <c r="T58" s="895">
        <v>166.54218</v>
      </c>
      <c r="U58" s="894">
        <v>166.54218</v>
      </c>
    </row>
    <row r="59" spans="6:21">
      <c r="F59" s="937"/>
      <c r="G59" s="1023">
        <v>44235</v>
      </c>
      <c r="O59" s="895">
        <v>221.93709999999999</v>
      </c>
      <c r="P59" s="895">
        <v>221.24815999999998</v>
      </c>
      <c r="Q59" s="895">
        <v>215.73663999999999</v>
      </c>
      <c r="R59" s="895">
        <v>191.23005999999998</v>
      </c>
      <c r="S59" s="895">
        <v>180.40385999999998</v>
      </c>
      <c r="T59" s="895">
        <v>170.76774</v>
      </c>
      <c r="U59" s="894">
        <v>170.76774</v>
      </c>
    </row>
    <row r="60" spans="6:21">
      <c r="F60" s="934"/>
      <c r="G60" s="1016"/>
    </row>
    <row r="61" spans="6:21">
      <c r="F61" s="934"/>
      <c r="G61" s="1016"/>
    </row>
    <row r="62" spans="6:21">
      <c r="F62" s="934"/>
      <c r="G62" s="1016"/>
    </row>
    <row r="63" spans="6:21">
      <c r="F63" s="934"/>
      <c r="G63" s="1016"/>
    </row>
    <row r="64" spans="6:21">
      <c r="F64" s="934"/>
      <c r="G64" s="1016"/>
    </row>
    <row r="65" spans="6:7">
      <c r="F65" s="934"/>
      <c r="G65" s="1016"/>
    </row>
    <row r="66" spans="6:7">
      <c r="F66" s="934"/>
      <c r="G66" s="1016"/>
    </row>
    <row r="67" spans="6:7">
      <c r="F67" s="934"/>
    </row>
    <row r="68" spans="6:7">
      <c r="F68" s="934"/>
    </row>
    <row r="69" spans="6:7">
      <c r="F69" s="934"/>
    </row>
    <row r="70" spans="6:7">
      <c r="F70" s="934"/>
    </row>
    <row r="71" spans="6:7">
      <c r="F71" s="934"/>
    </row>
    <row r="72" spans="6:7">
      <c r="F72" s="934"/>
    </row>
    <row r="73" spans="6:7">
      <c r="F73" s="934"/>
    </row>
    <row r="74" spans="6:7">
      <c r="F74" s="934"/>
    </row>
    <row r="75" spans="6:7">
      <c r="F75" s="934"/>
    </row>
    <row r="76" spans="6:7">
      <c r="F76" s="934"/>
    </row>
    <row r="77" spans="6:7">
      <c r="F77" s="934"/>
    </row>
    <row r="78" spans="6:7">
      <c r="F78" s="934"/>
    </row>
    <row r="79" spans="6:7">
      <c r="F79" s="934"/>
    </row>
    <row r="80" spans="6:7">
      <c r="F80" s="934"/>
    </row>
    <row r="81" spans="6:6">
      <c r="F81" s="934"/>
    </row>
    <row r="82" spans="6:6">
      <c r="F82" s="934"/>
    </row>
    <row r="83" spans="6:6">
      <c r="F83" s="934"/>
    </row>
    <row r="84" spans="6:6">
      <c r="F84" s="934"/>
    </row>
    <row r="85" spans="6:6">
      <c r="F85" s="934"/>
    </row>
    <row r="86" spans="6:6">
      <c r="F86" s="934"/>
    </row>
    <row r="87" spans="6:6">
      <c r="F87" s="934"/>
    </row>
    <row r="88" spans="6:6">
      <c r="F88" s="934"/>
    </row>
    <row r="89" spans="6:6">
      <c r="F89" s="934"/>
    </row>
  </sheetData>
  <pageMargins left="0.70866141732283472" right="0.70866141732283472" top="0.74803149606299213" bottom="0.74803149606299213" header="0.31496062992125984" footer="0.31496062992125984"/>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79998168889431442"/>
    <pageSetUpPr fitToPage="1"/>
  </sheetPr>
  <dimension ref="A1:K42"/>
  <sheetViews>
    <sheetView topLeftCell="A10" workbookViewId="0">
      <selection activeCell="G37" sqref="G37"/>
    </sheetView>
  </sheetViews>
  <sheetFormatPr baseColWidth="10" defaultColWidth="11.08984375" defaultRowHeight="15" customHeight="1"/>
  <cols>
    <col min="1" max="1" width="4.453125" style="495" customWidth="1"/>
    <col min="2" max="2" width="8.90625" style="495" customWidth="1"/>
    <col min="3" max="5" width="10.26953125" style="495" customWidth="1"/>
    <col min="6" max="6" width="7.453125" style="495" customWidth="1"/>
    <col min="7" max="7" width="5.54296875" style="495" customWidth="1"/>
    <col min="8" max="8" width="6.36328125" style="495" customWidth="1"/>
    <col min="9" max="16384" width="11.08984375" style="495"/>
  </cols>
  <sheetData>
    <row r="1" spans="1:8" s="496" customFormat="1" ht="9.75" customHeight="1">
      <c r="A1" s="1071"/>
      <c r="B1" s="1071"/>
      <c r="C1" s="1071"/>
      <c r="D1" s="1071"/>
      <c r="E1" s="1071"/>
      <c r="F1" s="1071"/>
      <c r="G1" s="1071"/>
    </row>
    <row r="2" spans="1:8" s="496" customFormat="1" ht="15" customHeight="1">
      <c r="A2" s="1290" t="s">
        <v>402</v>
      </c>
      <c r="B2" s="1290"/>
      <c r="C2" s="1290"/>
      <c r="D2" s="1290"/>
      <c r="E2" s="1290"/>
      <c r="F2" s="1290"/>
      <c r="G2" s="1290"/>
    </row>
    <row r="3" spans="1:8" s="496" customFormat="1" ht="15" customHeight="1">
      <c r="A3" s="1071" t="s">
        <v>360</v>
      </c>
      <c r="B3" s="1071"/>
      <c r="C3" s="1071"/>
      <c r="D3" s="1071"/>
      <c r="E3" s="1071"/>
      <c r="F3" s="1071"/>
      <c r="G3" s="1071"/>
    </row>
    <row r="4" spans="1:8" s="496" customFormat="1" ht="15" customHeight="1">
      <c r="A4" s="511"/>
      <c r="B4" s="511"/>
      <c r="C4" s="511"/>
      <c r="D4" s="511"/>
      <c r="E4" s="511"/>
      <c r="F4" s="511"/>
      <c r="G4" s="511"/>
    </row>
    <row r="5" spans="1:8" s="496" customFormat="1" ht="15" customHeight="1">
      <c r="A5" s="497"/>
      <c r="B5" s="498" t="s">
        <v>18</v>
      </c>
      <c r="C5" s="498"/>
      <c r="D5" s="498"/>
      <c r="E5" s="498"/>
      <c r="F5" s="498"/>
      <c r="G5" s="499" t="s">
        <v>19</v>
      </c>
      <c r="H5" s="235"/>
    </row>
    <row r="6" spans="1:8" s="496" customFormat="1" ht="9.75" customHeight="1">
      <c r="A6" s="500"/>
      <c r="B6" s="500"/>
      <c r="C6" s="500"/>
      <c r="D6" s="500"/>
      <c r="E6" s="500"/>
      <c r="F6" s="500"/>
      <c r="G6" s="494"/>
    </row>
    <row r="7" spans="1:8" s="496" customFormat="1" ht="27" customHeight="1">
      <c r="A7" s="512" t="s">
        <v>20</v>
      </c>
      <c r="B7" s="1287" t="s">
        <v>530</v>
      </c>
      <c r="C7" s="1288"/>
      <c r="D7" s="1288"/>
      <c r="E7" s="1288"/>
      <c r="F7" s="1288"/>
      <c r="G7" s="730">
        <v>44</v>
      </c>
    </row>
    <row r="8" spans="1:8" s="496" customFormat="1" ht="15" customHeight="1">
      <c r="A8" s="512" t="s">
        <v>21</v>
      </c>
      <c r="B8" s="1282" t="s">
        <v>249</v>
      </c>
      <c r="C8" s="1282"/>
      <c r="D8" s="1282"/>
      <c r="E8" s="1282"/>
      <c r="F8" s="1282"/>
      <c r="G8" s="730">
        <v>45</v>
      </c>
    </row>
    <row r="9" spans="1:8" s="496" customFormat="1" ht="15" customHeight="1">
      <c r="A9" s="512" t="s">
        <v>22</v>
      </c>
      <c r="B9" s="1289" t="s">
        <v>250</v>
      </c>
      <c r="C9" s="1289"/>
      <c r="D9" s="1289"/>
      <c r="E9" s="1289"/>
      <c r="F9" s="1289"/>
      <c r="G9" s="730">
        <v>46</v>
      </c>
      <c r="H9" s="683"/>
    </row>
    <row r="10" spans="1:8" s="496" customFormat="1" ht="12.75">
      <c r="A10" s="512" t="s">
        <v>46</v>
      </c>
      <c r="B10" s="1282" t="s">
        <v>251</v>
      </c>
      <c r="C10" s="1282"/>
      <c r="D10" s="1282"/>
      <c r="E10" s="1282"/>
      <c r="F10" s="1282"/>
      <c r="G10" s="730">
        <v>47</v>
      </c>
      <c r="H10" s="683"/>
    </row>
    <row r="11" spans="1:8" s="496" customFormat="1" ht="27" customHeight="1">
      <c r="A11" s="512" t="s">
        <v>23</v>
      </c>
      <c r="B11" s="1282" t="s">
        <v>252</v>
      </c>
      <c r="C11" s="1282"/>
      <c r="D11" s="1282"/>
      <c r="E11" s="1282"/>
      <c r="F11" s="1282"/>
      <c r="G11" s="730">
        <v>48</v>
      </c>
      <c r="H11" s="683"/>
    </row>
    <row r="12" spans="1:8" s="496" customFormat="1" ht="15" customHeight="1">
      <c r="A12" s="512" t="s">
        <v>24</v>
      </c>
      <c r="B12" s="1282" t="s">
        <v>253</v>
      </c>
      <c r="C12" s="1282"/>
      <c r="D12" s="1282"/>
      <c r="E12" s="1282"/>
      <c r="F12" s="1282"/>
      <c r="G12" s="730">
        <v>49</v>
      </c>
      <c r="H12" s="683"/>
    </row>
    <row r="13" spans="1:8" s="496" customFormat="1" ht="15" customHeight="1">
      <c r="A13" s="512" t="s">
        <v>25</v>
      </c>
      <c r="B13" s="1289" t="s">
        <v>471</v>
      </c>
      <c r="C13" s="1289"/>
      <c r="D13" s="1289"/>
      <c r="E13" s="1289"/>
      <c r="F13" s="1289"/>
      <c r="G13" s="730">
        <v>50</v>
      </c>
      <c r="H13" s="683"/>
    </row>
    <row r="14" spans="1:8" s="496" customFormat="1" ht="15" customHeight="1">
      <c r="A14" s="512" t="s">
        <v>26</v>
      </c>
      <c r="B14" s="1283" t="s">
        <v>254</v>
      </c>
      <c r="C14" s="1283"/>
      <c r="D14" s="1283"/>
      <c r="E14" s="1283"/>
      <c r="F14" s="1283"/>
      <c r="G14" s="730">
        <v>51</v>
      </c>
      <c r="H14" s="683"/>
    </row>
    <row r="15" spans="1:8" s="496" customFormat="1" ht="15" customHeight="1">
      <c r="A15" s="512" t="s">
        <v>27</v>
      </c>
      <c r="B15" s="1283" t="s">
        <v>255</v>
      </c>
      <c r="C15" s="1283"/>
      <c r="D15" s="1283"/>
      <c r="E15" s="1283"/>
      <c r="F15" s="1283"/>
      <c r="G15" s="730">
        <v>52</v>
      </c>
      <c r="H15" s="683"/>
    </row>
    <row r="16" spans="1:8" s="496" customFormat="1" ht="15" customHeight="1">
      <c r="A16" s="512" t="s">
        <v>39</v>
      </c>
      <c r="B16" s="1283" t="s">
        <v>256</v>
      </c>
      <c r="C16" s="1283"/>
      <c r="D16" s="1283"/>
      <c r="E16" s="1283"/>
      <c r="F16" s="1283"/>
      <c r="G16" s="730">
        <v>53</v>
      </c>
      <c r="H16" s="683"/>
    </row>
    <row r="17" spans="1:8" s="496" customFormat="1" ht="15" customHeight="1">
      <c r="A17" s="512" t="s">
        <v>40</v>
      </c>
      <c r="B17" s="1282" t="s">
        <v>257</v>
      </c>
      <c r="C17" s="1282"/>
      <c r="D17" s="1282"/>
      <c r="E17" s="1282"/>
      <c r="F17" s="1282"/>
      <c r="G17" s="730">
        <v>54</v>
      </c>
      <c r="H17" s="683"/>
    </row>
    <row r="18" spans="1:8" s="496" customFormat="1" ht="15" customHeight="1">
      <c r="A18" s="512" t="s">
        <v>60</v>
      </c>
      <c r="B18" s="1282" t="s">
        <v>83</v>
      </c>
      <c r="C18" s="1282"/>
      <c r="D18" s="1282"/>
      <c r="E18" s="1282"/>
      <c r="F18" s="1282"/>
      <c r="G18" s="730">
        <v>55</v>
      </c>
      <c r="H18" s="683"/>
    </row>
    <row r="19" spans="1:8" s="496" customFormat="1" ht="15" customHeight="1">
      <c r="A19" s="512" t="s">
        <v>81</v>
      </c>
      <c r="B19" s="1282" t="s">
        <v>103</v>
      </c>
      <c r="C19" s="1282"/>
      <c r="D19" s="1282"/>
      <c r="E19" s="1282"/>
      <c r="F19" s="1282"/>
      <c r="G19" s="730">
        <v>56</v>
      </c>
      <c r="H19" s="683"/>
    </row>
    <row r="20" spans="1:8" s="496" customFormat="1" ht="15" customHeight="1">
      <c r="A20" s="512" t="s">
        <v>82</v>
      </c>
      <c r="B20" s="1282" t="s">
        <v>258</v>
      </c>
      <c r="C20" s="1282"/>
      <c r="D20" s="1282"/>
      <c r="E20" s="1282"/>
      <c r="F20" s="1282"/>
      <c r="G20" s="730">
        <v>57</v>
      </c>
      <c r="H20" s="683"/>
    </row>
    <row r="21" spans="1:8" s="496" customFormat="1" ht="30.75" customHeight="1">
      <c r="A21" s="509" t="s">
        <v>350</v>
      </c>
      <c r="B21" s="1282" t="s">
        <v>259</v>
      </c>
      <c r="C21" s="1282"/>
      <c r="D21" s="1282"/>
      <c r="E21" s="1282"/>
      <c r="F21" s="1282"/>
      <c r="G21" s="730">
        <v>59</v>
      </c>
      <c r="H21" s="683"/>
    </row>
    <row r="22" spans="1:8" s="496" customFormat="1" ht="15" customHeight="1">
      <c r="B22" s="500"/>
      <c r="C22" s="500"/>
      <c r="D22" s="500"/>
      <c r="E22" s="500"/>
      <c r="F22" s="500"/>
      <c r="G22" s="731"/>
    </row>
    <row r="23" spans="1:8" s="496" customFormat="1" ht="15" customHeight="1">
      <c r="A23" s="497" t="s">
        <v>28</v>
      </c>
      <c r="B23" s="498" t="s">
        <v>18</v>
      </c>
      <c r="C23" s="498"/>
      <c r="D23" s="498"/>
      <c r="E23" s="498"/>
      <c r="F23" s="498"/>
      <c r="G23" s="499" t="s">
        <v>19</v>
      </c>
    </row>
    <row r="24" spans="1:8" s="496" customFormat="1" ht="12" customHeight="1">
      <c r="B24" s="500"/>
      <c r="C24" s="500"/>
      <c r="D24" s="500"/>
      <c r="E24" s="500"/>
      <c r="F24" s="500"/>
      <c r="G24" s="494"/>
    </row>
    <row r="25" spans="1:8" s="496" customFormat="1" ht="15.75" customHeight="1">
      <c r="A25" s="512" t="s">
        <v>20</v>
      </c>
      <c r="B25" s="1229" t="s">
        <v>260</v>
      </c>
      <c r="C25" s="1229"/>
      <c r="D25" s="1229"/>
      <c r="E25" s="1229"/>
      <c r="F25" s="1229"/>
      <c r="G25" s="732">
        <v>44</v>
      </c>
    </row>
    <row r="26" spans="1:8" s="496" customFormat="1" ht="15.75" customHeight="1">
      <c r="A26" s="512" t="s">
        <v>21</v>
      </c>
      <c r="B26" s="1286" t="s">
        <v>261</v>
      </c>
      <c r="C26" s="1286"/>
      <c r="D26" s="1286"/>
      <c r="E26" s="1286"/>
      <c r="F26" s="1286"/>
      <c r="G26" s="732">
        <v>45</v>
      </c>
    </row>
    <row r="27" spans="1:8" s="496" customFormat="1" ht="30.75" customHeight="1">
      <c r="A27" s="512" t="s">
        <v>22</v>
      </c>
      <c r="B27" s="1282" t="s">
        <v>262</v>
      </c>
      <c r="C27" s="1282"/>
      <c r="D27" s="1282"/>
      <c r="E27" s="1282"/>
      <c r="F27" s="1282"/>
      <c r="G27" s="732">
        <v>47</v>
      </c>
    </row>
    <row r="28" spans="1:8" s="496" customFormat="1" ht="18" customHeight="1">
      <c r="A28" s="503" t="s">
        <v>46</v>
      </c>
      <c r="B28" s="1291" t="s">
        <v>472</v>
      </c>
      <c r="C28" s="1291"/>
      <c r="D28" s="1291"/>
      <c r="E28" s="1291"/>
      <c r="F28" s="1291"/>
      <c r="G28" s="732">
        <v>50</v>
      </c>
    </row>
    <row r="29" spans="1:8" s="496" customFormat="1" ht="18.75" customHeight="1">
      <c r="A29" s="503" t="s">
        <v>23</v>
      </c>
      <c r="B29" s="1229" t="s">
        <v>263</v>
      </c>
      <c r="C29" s="1234"/>
      <c r="D29" s="1234"/>
      <c r="E29" s="1234"/>
      <c r="F29" s="1234"/>
      <c r="G29" s="732">
        <v>51</v>
      </c>
    </row>
    <row r="30" spans="1:8" s="496" customFormat="1" ht="17.25" customHeight="1">
      <c r="A30" s="503" t="s">
        <v>24</v>
      </c>
      <c r="B30" s="1229" t="s">
        <v>264</v>
      </c>
      <c r="C30" s="1234"/>
      <c r="D30" s="1234"/>
      <c r="E30" s="1234"/>
      <c r="F30" s="1234"/>
      <c r="G30" s="732">
        <v>52</v>
      </c>
    </row>
    <row r="31" spans="1:8" s="496" customFormat="1" ht="15" customHeight="1">
      <c r="A31" s="503" t="s">
        <v>25</v>
      </c>
      <c r="B31" s="1284" t="s">
        <v>265</v>
      </c>
      <c r="C31" s="1285"/>
      <c r="D31" s="1285"/>
      <c r="E31" s="1285"/>
      <c r="F31" s="1285"/>
      <c r="G31" s="732">
        <v>53</v>
      </c>
    </row>
    <row r="32" spans="1:8" s="496" customFormat="1" ht="15" customHeight="1">
      <c r="A32" s="503" t="s">
        <v>26</v>
      </c>
      <c r="B32" s="1286" t="s">
        <v>266</v>
      </c>
      <c r="C32" s="1286"/>
      <c r="D32" s="1286"/>
      <c r="E32" s="1286"/>
      <c r="F32" s="1286"/>
      <c r="G32" s="732">
        <v>54</v>
      </c>
    </row>
    <row r="33" spans="1:11" s="496" customFormat="1" ht="15" customHeight="1">
      <c r="A33" s="503" t="s">
        <v>27</v>
      </c>
      <c r="B33" s="1286" t="s">
        <v>267</v>
      </c>
      <c r="C33" s="1286"/>
      <c r="D33" s="1286"/>
      <c r="E33" s="1286"/>
      <c r="F33" s="1286"/>
      <c r="G33" s="732">
        <v>55</v>
      </c>
    </row>
    <row r="34" spans="1:11" s="496" customFormat="1" ht="19.5" customHeight="1">
      <c r="A34" s="503" t="s">
        <v>39</v>
      </c>
      <c r="B34" s="1286" t="s">
        <v>268</v>
      </c>
      <c r="C34" s="1286"/>
      <c r="D34" s="1286"/>
      <c r="E34" s="1286"/>
      <c r="F34" s="1286"/>
      <c r="G34" s="732">
        <v>57</v>
      </c>
    </row>
    <row r="35" spans="1:11" s="496" customFormat="1" ht="16.5" customHeight="1">
      <c r="A35" s="496" t="s">
        <v>40</v>
      </c>
      <c r="B35" s="1284" t="s">
        <v>269</v>
      </c>
      <c r="C35" s="1285"/>
      <c r="D35" s="1285"/>
      <c r="E35" s="1285"/>
      <c r="F35" s="1285"/>
      <c r="G35" s="732">
        <v>58</v>
      </c>
    </row>
    <row r="36" spans="1:11" s="496" customFormat="1" ht="30.75" customHeight="1">
      <c r="A36" s="496" t="s">
        <v>60</v>
      </c>
      <c r="B36" s="1284" t="s">
        <v>270</v>
      </c>
      <c r="C36" s="1284"/>
      <c r="D36" s="1284"/>
      <c r="E36" s="1284"/>
      <c r="F36" s="1284"/>
      <c r="G36" s="732">
        <v>60</v>
      </c>
    </row>
    <row r="37" spans="1:11" s="496" customFormat="1" ht="37.5" customHeight="1">
      <c r="A37" s="945" t="s">
        <v>81</v>
      </c>
      <c r="B37" s="1284" t="s">
        <v>671</v>
      </c>
      <c r="C37" s="1284"/>
      <c r="D37" s="1284"/>
      <c r="E37" s="1284"/>
      <c r="F37" s="1284"/>
      <c r="G37" s="732">
        <v>61</v>
      </c>
      <c r="K37" s="1045"/>
    </row>
    <row r="38" spans="1:11" s="496" customFormat="1" ht="12" customHeight="1">
      <c r="A38" s="504"/>
      <c r="C38" s="506"/>
      <c r="D38" s="506"/>
      <c r="E38" s="506"/>
      <c r="F38" s="506"/>
      <c r="G38" s="733"/>
      <c r="K38" s="1045"/>
    </row>
    <row r="39" spans="1:11" s="496" customFormat="1" ht="12" customHeight="1">
      <c r="B39" s="236"/>
      <c r="C39" s="506"/>
      <c r="D39" s="506"/>
      <c r="E39" s="506"/>
      <c r="F39" s="506"/>
      <c r="G39" s="733"/>
      <c r="K39" s="1045"/>
    </row>
    <row r="40" spans="1:11" ht="15" customHeight="1">
      <c r="B40" s="496"/>
      <c r="C40" s="496"/>
      <c r="D40" s="496"/>
      <c r="E40" s="496"/>
      <c r="F40" s="496"/>
      <c r="G40" s="734"/>
      <c r="H40" s="496"/>
    </row>
    <row r="41" spans="1:11" ht="15" customHeight="1">
      <c r="A41" s="509"/>
    </row>
    <row r="42" spans="1:11" ht="15" customHeight="1">
      <c r="B42" s="1231"/>
      <c r="C42" s="1231"/>
      <c r="D42" s="1231"/>
      <c r="E42" s="1231"/>
      <c r="F42" s="1231"/>
    </row>
  </sheetData>
  <mergeCells count="32">
    <mergeCell ref="B42:F42"/>
    <mergeCell ref="B26:F26"/>
    <mergeCell ref="B27:F27"/>
    <mergeCell ref="B28:F28"/>
    <mergeCell ref="B29:F29"/>
    <mergeCell ref="B34:F34"/>
    <mergeCell ref="B35:F35"/>
    <mergeCell ref="B36:F36"/>
    <mergeCell ref="B37:F37"/>
    <mergeCell ref="B21:F21"/>
    <mergeCell ref="B31:F31"/>
    <mergeCell ref="B32:F32"/>
    <mergeCell ref="B33:F33"/>
    <mergeCell ref="A1:G1"/>
    <mergeCell ref="B7:F7"/>
    <mergeCell ref="B8:F8"/>
    <mergeCell ref="B9:F9"/>
    <mergeCell ref="B10:F10"/>
    <mergeCell ref="A2:G2"/>
    <mergeCell ref="B20:F20"/>
    <mergeCell ref="B17:F17"/>
    <mergeCell ref="A3:G3"/>
    <mergeCell ref="B13:F13"/>
    <mergeCell ref="B30:F30"/>
    <mergeCell ref="B25:F25"/>
    <mergeCell ref="B19:F19"/>
    <mergeCell ref="B11:F11"/>
    <mergeCell ref="B18:F18"/>
    <mergeCell ref="B12:F12"/>
    <mergeCell ref="B14:F14"/>
    <mergeCell ref="B15:F15"/>
    <mergeCell ref="B16:F16"/>
  </mergeCells>
  <phoneticPr fontId="42" type="noConversion"/>
  <hyperlinks>
    <hyperlink ref="G7" location="'44'!A1" display="'44'!A1" xr:uid="{00000000-0004-0000-2900-000000000000}"/>
    <hyperlink ref="G35" location="'58'!A1" display="'58'!A1" xr:uid="{00000000-0004-0000-2900-00000F000000}"/>
    <hyperlink ref="G36" location="'60'!A1" display="'60'!A1" xr:uid="{00000000-0004-0000-2900-000010000000}"/>
    <hyperlink ref="G34" location="'57'!A1" display="'57'!A1" xr:uid="{00000000-0004-0000-2900-000011000000}"/>
    <hyperlink ref="G33" location="'55'!A1" display="'55'!A1" xr:uid="{00000000-0004-0000-2900-000012000000}"/>
    <hyperlink ref="G32" location="'54'!A1" display="'54'!A1" xr:uid="{00000000-0004-0000-2900-000013000000}"/>
    <hyperlink ref="G31" location="'53'!A1" display="'53'!A1" xr:uid="{00000000-0004-0000-2900-000014000000}"/>
    <hyperlink ref="G30" location="'52'!A1" display="'52'!A1" xr:uid="{00000000-0004-0000-2900-000015000000}"/>
    <hyperlink ref="G29" location="'51'!A1" display="'51'!A1" xr:uid="{00000000-0004-0000-2900-000016000000}"/>
    <hyperlink ref="G28" location="'50'!A1" display="'50'!A1" xr:uid="{00000000-0004-0000-2900-000017000000}"/>
    <hyperlink ref="G27" location="'47'!A1" display="'47'!A1" xr:uid="{00000000-0004-0000-2900-000018000000}"/>
    <hyperlink ref="G26" location="'45'!A1" display="'45'!A1" xr:uid="{00000000-0004-0000-2900-000019000000}"/>
    <hyperlink ref="G25" location="'44'!A1" display="'44'!A1" xr:uid="{00000000-0004-0000-2900-00001A000000}"/>
    <hyperlink ref="G8:G21" location="'43'!A1" display="'43'!A1" xr:uid="{FBFB2FC5-56C0-4DCE-A4AD-8A6A3A667A7F}"/>
    <hyperlink ref="G8" location="'45'!A1" display="'45'!A1" xr:uid="{2AFC091E-B10F-44B6-9EFE-9DE3874C503F}"/>
    <hyperlink ref="G9" location="'46'!A1" display="'46'!A1" xr:uid="{655A4661-2893-422F-908E-F3F539871BA1}"/>
    <hyperlink ref="G10" location="'47'!A1" display="'47'!A1" xr:uid="{DDA651F3-1D6E-4642-8906-6E427B1742D0}"/>
    <hyperlink ref="G11" location="'48'!A1" display="'48'!A1" xr:uid="{8594B57E-1C81-4B35-9739-E62922889CA9}"/>
    <hyperlink ref="G12" location="'49'!A1" display="'49'!A1" xr:uid="{E14D4818-DE84-4C58-A507-C2FC8C9C7BE8}"/>
    <hyperlink ref="G13" location="'50'!A1" display="'50'!A1" xr:uid="{67564D7F-784F-4BE3-8688-B8674F0042E3}"/>
    <hyperlink ref="G14" location="'51'!A1" display="'51'!A1" xr:uid="{455EEDBB-1CDE-46D2-8A3E-1A940CC53217}"/>
    <hyperlink ref="G15" location="'52'!A1" display="'52'!A1" xr:uid="{124394AD-1EE0-426B-BEF9-DDB6A996CBAC}"/>
    <hyperlink ref="G16" location="'53'!A1" display="'53'!A1" xr:uid="{AA079403-F594-47F8-A3A7-8DF820D61043}"/>
    <hyperlink ref="G17" location="'54'!A1" display="'54'!A1" xr:uid="{F646339F-DB31-4847-AFB0-B7CA683080A4}"/>
    <hyperlink ref="G18" location="'55'!A1" display="'55'!A1" xr:uid="{AF0CDB29-F6DF-4EDC-A4D6-85A17DF5C187}"/>
    <hyperlink ref="G19" location="'56'!A1" display="'56'!A1" xr:uid="{CA53EDFB-A20F-47F9-9239-CE83BFF16D7A}"/>
    <hyperlink ref="G20" location="'57'!A1" display="'57'!A1" xr:uid="{AC2F1343-DBBB-4BCB-A715-470D1A20C0F7}"/>
    <hyperlink ref="G21" location="'59'!A1" display="'59'!A1" xr:uid="{C47FE304-B2D3-4B63-9810-C730BFB6401F}"/>
    <hyperlink ref="G37" location="'61'!A1" display="'61'!A1" xr:uid="{E2CE65FC-9153-4DB8-A450-CDF82036A244}"/>
  </hyperlinks>
  <pageMargins left="0.70866141732283472" right="0.70866141732283472" top="1.299212598425197" bottom="0.74803149606299213" header="0.31496062992125984" footer="0.31496062992125984"/>
  <pageSetup paperSize="126" orientation="portrait" r:id="rId1"/>
  <headerFooter differentFirst="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tint="0.79998168889431442"/>
  </sheetPr>
  <dimension ref="B1:Z56"/>
  <sheetViews>
    <sheetView topLeftCell="A4" zoomScaleNormal="100" workbookViewId="0">
      <selection activeCell="C16" sqref="C16:G16"/>
    </sheetView>
  </sheetViews>
  <sheetFormatPr baseColWidth="10" defaultColWidth="10.90625" defaultRowHeight="12"/>
  <cols>
    <col min="1" max="1" width="0.6328125" style="1" customWidth="1"/>
    <col min="2" max="2" width="10.08984375" style="1" customWidth="1"/>
    <col min="3" max="7" width="10.7265625" style="1" customWidth="1"/>
    <col min="8" max="8" width="4.36328125" style="1" customWidth="1"/>
    <col min="9" max="9" width="7.90625" style="1" hidden="1" customWidth="1"/>
    <col min="10" max="10" width="5.54296875" style="1" hidden="1" customWidth="1"/>
    <col min="11" max="15" width="7.90625" style="1" hidden="1" customWidth="1"/>
    <col min="16" max="16" width="5.54296875" style="1" hidden="1" customWidth="1"/>
    <col min="17" max="17" width="6.6328125" style="1" hidden="1" customWidth="1"/>
    <col min="18" max="19" width="7.90625" style="1" hidden="1" customWidth="1"/>
    <col min="20" max="16384" width="10.90625" style="1"/>
  </cols>
  <sheetData>
    <row r="1" spans="2:26" s="23" customFormat="1" ht="12.75">
      <c r="B1" s="1079" t="s">
        <v>0</v>
      </c>
      <c r="C1" s="1079"/>
      <c r="D1" s="1079"/>
      <c r="E1" s="1079"/>
      <c r="F1" s="1079"/>
      <c r="G1" s="1079"/>
      <c r="I1" s="1298" t="s">
        <v>271</v>
      </c>
      <c r="J1" s="1293"/>
      <c r="K1" s="1293"/>
      <c r="L1" s="1293"/>
      <c r="M1" s="1293"/>
      <c r="N1" s="1293"/>
      <c r="O1" s="1293"/>
      <c r="P1" s="1293"/>
      <c r="Q1" s="1293"/>
      <c r="R1" s="1293"/>
      <c r="S1" s="1293"/>
    </row>
    <row r="2" spans="2:26" s="23" customFormat="1" ht="12.75">
      <c r="B2" s="28"/>
      <c r="C2" s="28"/>
      <c r="D2" s="28"/>
      <c r="E2" s="28"/>
      <c r="F2" s="28"/>
      <c r="G2" s="28"/>
    </row>
    <row r="3" spans="2:26" s="23" customFormat="1" ht="13.5" customHeight="1">
      <c r="B3" s="1165" t="s">
        <v>589</v>
      </c>
      <c r="C3" s="1165"/>
      <c r="D3" s="1165"/>
      <c r="E3" s="1165"/>
      <c r="F3" s="1165"/>
      <c r="G3" s="1165"/>
      <c r="I3" s="1292" t="s">
        <v>272</v>
      </c>
      <c r="J3" s="1293"/>
      <c r="K3" s="1293"/>
      <c r="L3" s="1293"/>
      <c r="M3" s="1293"/>
      <c r="N3" s="1293"/>
      <c r="O3" s="1293"/>
      <c r="P3" s="1293"/>
      <c r="Q3" s="1293"/>
      <c r="R3" s="1293"/>
      <c r="S3" s="1293"/>
    </row>
    <row r="4" spans="2:26" s="23" customFormat="1" ht="12.75">
      <c r="B4" s="1085" t="s">
        <v>33</v>
      </c>
      <c r="C4" s="1085"/>
      <c r="D4" s="1085"/>
      <c r="E4" s="1085"/>
      <c r="F4" s="1085"/>
      <c r="G4" s="1085"/>
    </row>
    <row r="5" spans="2:26" s="35" customFormat="1" ht="30" customHeight="1">
      <c r="B5" s="368" t="s">
        <v>34</v>
      </c>
      <c r="C5" s="665" t="s">
        <v>195</v>
      </c>
      <c r="D5" s="665" t="s">
        <v>6</v>
      </c>
      <c r="E5" s="665" t="s">
        <v>13</v>
      </c>
      <c r="F5" s="665" t="s">
        <v>110</v>
      </c>
      <c r="G5" s="665" t="s">
        <v>196</v>
      </c>
      <c r="H5" s="23"/>
      <c r="I5" s="1292" t="s">
        <v>273</v>
      </c>
      <c r="J5" s="1293"/>
      <c r="K5" s="1293"/>
      <c r="L5" s="1293"/>
      <c r="M5" s="1293"/>
      <c r="N5" s="1293"/>
      <c r="O5" s="1293"/>
      <c r="P5" s="1293"/>
      <c r="Q5" s="1293"/>
      <c r="R5" s="1293"/>
      <c r="S5" s="1293"/>
    </row>
    <row r="6" spans="2:26" s="35" customFormat="1" ht="15.75" customHeight="1">
      <c r="B6" s="43">
        <v>43952</v>
      </c>
      <c r="C6" s="666">
        <v>180.35</v>
      </c>
      <c r="D6" s="666">
        <v>501.96</v>
      </c>
      <c r="E6" s="666">
        <v>498.12</v>
      </c>
      <c r="F6" s="666">
        <v>45.22</v>
      </c>
      <c r="G6" s="666">
        <v>184.18</v>
      </c>
      <c r="H6" s="369"/>
      <c r="I6" s="132"/>
    </row>
    <row r="7" spans="2:26" s="35" customFormat="1" ht="15.75" customHeight="1">
      <c r="B7" s="43">
        <v>43983</v>
      </c>
      <c r="C7" s="666">
        <v>181.26</v>
      </c>
      <c r="D7" s="666">
        <v>502.09</v>
      </c>
      <c r="E7" s="666">
        <v>497.99</v>
      </c>
      <c r="F7" s="666">
        <v>44.9</v>
      </c>
      <c r="G7" s="666">
        <v>185.35</v>
      </c>
      <c r="H7" s="369"/>
      <c r="I7" s="1292" t="s">
        <v>274</v>
      </c>
      <c r="J7" s="1293"/>
      <c r="K7" s="1293"/>
      <c r="L7" s="1293"/>
      <c r="M7" s="1293"/>
      <c r="N7" s="1293"/>
      <c r="O7" s="1293"/>
      <c r="P7" s="1293"/>
      <c r="Q7" s="1293"/>
      <c r="R7" s="1293"/>
      <c r="S7" s="1293"/>
    </row>
    <row r="8" spans="2:26" s="35" customFormat="1" ht="15.75" customHeight="1" thickBot="1">
      <c r="B8" s="43">
        <v>44013</v>
      </c>
      <c r="C8" s="666">
        <v>181.67</v>
      </c>
      <c r="D8" s="666">
        <v>502.63</v>
      </c>
      <c r="E8" s="666">
        <v>498.47</v>
      </c>
      <c r="F8" s="666">
        <v>44.89</v>
      </c>
      <c r="G8" s="666">
        <v>185.83</v>
      </c>
      <c r="H8" s="369"/>
      <c r="I8" s="370"/>
      <c r="J8" s="370"/>
      <c r="K8" s="370"/>
      <c r="L8" s="370"/>
      <c r="M8" s="370"/>
      <c r="N8" s="370"/>
      <c r="O8" s="370"/>
      <c r="P8" s="370"/>
      <c r="Q8" s="370"/>
      <c r="R8" s="370"/>
      <c r="S8" s="370"/>
    </row>
    <row r="9" spans="2:26" s="35" customFormat="1" ht="15.75" customHeight="1" thickTop="1" thickBot="1">
      <c r="B9" s="43">
        <v>44044</v>
      </c>
      <c r="C9" s="666">
        <v>181.67</v>
      </c>
      <c r="D9" s="666">
        <v>500.05</v>
      </c>
      <c r="E9" s="666">
        <v>496.53</v>
      </c>
      <c r="F9" s="666">
        <v>44.26</v>
      </c>
      <c r="G9" s="666">
        <v>185.19</v>
      </c>
      <c r="H9" s="369"/>
      <c r="I9" s="1294" t="s">
        <v>275</v>
      </c>
      <c r="J9" s="1295"/>
      <c r="K9" s="371" t="s">
        <v>276</v>
      </c>
      <c r="L9" s="371" t="s">
        <v>277</v>
      </c>
      <c r="M9" s="371" t="s">
        <v>278</v>
      </c>
      <c r="N9" s="371" t="s">
        <v>279</v>
      </c>
      <c r="O9" s="371" t="s">
        <v>280</v>
      </c>
      <c r="P9" s="1296" t="s">
        <v>281</v>
      </c>
      <c r="Q9" s="1297"/>
      <c r="R9" s="370"/>
      <c r="S9" s="370"/>
    </row>
    <row r="10" spans="2:26" s="35" customFormat="1" ht="15.75" customHeight="1" thickTop="1">
      <c r="B10" s="43">
        <v>44075</v>
      </c>
      <c r="C10" s="666">
        <v>181.68</v>
      </c>
      <c r="D10" s="666">
        <v>499.58</v>
      </c>
      <c r="E10" s="666">
        <v>496.42</v>
      </c>
      <c r="F10" s="666">
        <v>44.5</v>
      </c>
      <c r="G10" s="666">
        <v>184.83</v>
      </c>
      <c r="H10" s="369"/>
      <c r="I10" s="372"/>
      <c r="J10" s="373"/>
      <c r="K10" s="374"/>
      <c r="L10" s="374"/>
      <c r="M10" s="374"/>
      <c r="N10" s="374"/>
      <c r="O10" s="374"/>
      <c r="P10" s="1299"/>
      <c r="Q10" s="1300"/>
      <c r="R10" s="370"/>
      <c r="S10" s="370"/>
      <c r="T10" s="375"/>
      <c r="U10" s="375"/>
      <c r="V10" s="375"/>
      <c r="W10" s="375"/>
      <c r="X10" s="375"/>
      <c r="Y10" s="376"/>
      <c r="Z10" s="212"/>
    </row>
    <row r="11" spans="2:26" s="35" customFormat="1" ht="15.75" customHeight="1">
      <c r="B11" s="43">
        <v>44105</v>
      </c>
      <c r="C11" s="666">
        <v>177.11</v>
      </c>
      <c r="D11" s="666">
        <v>501.47</v>
      </c>
      <c r="E11" s="666">
        <v>499.44</v>
      </c>
      <c r="F11" s="666">
        <v>44.32</v>
      </c>
      <c r="G11" s="666">
        <v>179.15</v>
      </c>
      <c r="H11" s="369"/>
      <c r="I11" s="1301" t="s">
        <v>282</v>
      </c>
      <c r="J11" s="377" t="s">
        <v>283</v>
      </c>
      <c r="K11" s="378">
        <v>103.46</v>
      </c>
      <c r="L11" s="378">
        <v>469.5</v>
      </c>
      <c r="M11" s="378">
        <v>39.659999999999997</v>
      </c>
      <c r="N11" s="378">
        <v>483.68</v>
      </c>
      <c r="O11" s="378">
        <v>41.62</v>
      </c>
      <c r="P11" s="1302">
        <v>89.28</v>
      </c>
      <c r="Q11" s="1293"/>
      <c r="R11" s="370"/>
      <c r="S11" s="370"/>
      <c r="T11" s="379"/>
      <c r="U11" s="915"/>
      <c r="V11" s="379"/>
      <c r="W11" s="379"/>
      <c r="X11" s="379"/>
      <c r="Y11" s="380"/>
      <c r="Z11" s="381"/>
    </row>
    <row r="12" spans="2:26" s="35" customFormat="1" ht="15.75" customHeight="1">
      <c r="B12" s="43">
        <v>44136</v>
      </c>
      <c r="C12" s="666">
        <v>177.91</v>
      </c>
      <c r="D12" s="666">
        <v>501.11</v>
      </c>
      <c r="E12" s="666">
        <v>499.24</v>
      </c>
      <c r="F12" s="666">
        <v>44.3</v>
      </c>
      <c r="G12" s="666">
        <v>179.78</v>
      </c>
      <c r="H12" s="369"/>
      <c r="I12" s="1293"/>
      <c r="J12" s="377" t="s">
        <v>284</v>
      </c>
      <c r="K12" s="378">
        <v>103.65</v>
      </c>
      <c r="L12" s="378">
        <v>471.09</v>
      </c>
      <c r="M12" s="378">
        <v>40.020000000000003</v>
      </c>
      <c r="N12" s="378">
        <v>484.23</v>
      </c>
      <c r="O12" s="378">
        <v>41.66</v>
      </c>
      <c r="P12" s="1302">
        <v>90.51</v>
      </c>
      <c r="Q12" s="1293"/>
      <c r="R12" s="370"/>
      <c r="S12" s="370"/>
      <c r="T12" s="379"/>
      <c r="U12" s="379"/>
      <c r="V12" s="379"/>
      <c r="W12" s="379"/>
      <c r="X12" s="379"/>
      <c r="Y12" s="380"/>
      <c r="Z12" s="381"/>
    </row>
    <row r="13" spans="2:26" s="35" customFormat="1" ht="15.75" customHeight="1">
      <c r="B13" s="43">
        <v>44166</v>
      </c>
      <c r="C13" s="666">
        <v>178.22</v>
      </c>
      <c r="D13" s="671">
        <v>501.2</v>
      </c>
      <c r="E13" s="671">
        <v>500.44</v>
      </c>
      <c r="F13" s="666">
        <v>45.29</v>
      </c>
      <c r="G13" s="666">
        <v>178.98</v>
      </c>
      <c r="H13" s="369"/>
      <c r="I13" s="1301" t="s">
        <v>285</v>
      </c>
      <c r="J13" s="377" t="s">
        <v>283</v>
      </c>
      <c r="K13" s="378">
        <v>1.55</v>
      </c>
      <c r="L13" s="378">
        <v>6.11</v>
      </c>
      <c r="M13" s="378">
        <v>0.76</v>
      </c>
      <c r="N13" s="378">
        <v>3.85</v>
      </c>
      <c r="O13" s="378">
        <v>3.24</v>
      </c>
      <c r="P13" s="1302">
        <v>1.33</v>
      </c>
      <c r="Q13" s="1293"/>
      <c r="R13" s="370"/>
      <c r="S13" s="370"/>
      <c r="T13" s="132"/>
      <c r="U13" s="132"/>
      <c r="V13" s="132"/>
      <c r="W13" s="132"/>
      <c r="X13" s="132"/>
      <c r="Y13" s="132"/>
      <c r="Z13" s="132"/>
    </row>
    <row r="14" spans="2:26" s="35" customFormat="1" ht="15.75" customHeight="1">
      <c r="B14" s="43">
        <v>44197</v>
      </c>
      <c r="C14" s="946">
        <v>178.31</v>
      </c>
      <c r="D14" s="946">
        <v>503.17</v>
      </c>
      <c r="E14" s="946">
        <v>501.97</v>
      </c>
      <c r="F14" s="946">
        <v>45.38</v>
      </c>
      <c r="G14" s="946">
        <v>179.5</v>
      </c>
      <c r="H14" s="435"/>
      <c r="I14" s="1293"/>
      <c r="J14" s="377" t="s">
        <v>284</v>
      </c>
      <c r="K14" s="378">
        <v>1.55</v>
      </c>
      <c r="L14" s="378">
        <v>6.11</v>
      </c>
      <c r="M14" s="378">
        <v>0.76</v>
      </c>
      <c r="N14" s="378">
        <v>3.85</v>
      </c>
      <c r="O14" s="378">
        <v>3.18</v>
      </c>
      <c r="P14" s="1302">
        <v>1.39</v>
      </c>
      <c r="Q14" s="1293"/>
      <c r="R14" s="370"/>
      <c r="S14" s="370"/>
      <c r="T14" s="132"/>
      <c r="U14" s="132"/>
      <c r="V14" s="132"/>
      <c r="W14" s="132"/>
      <c r="X14" s="132"/>
      <c r="Z14" s="132"/>
    </row>
    <row r="15" spans="2:26" s="382" customFormat="1" ht="15.75" customHeight="1">
      <c r="B15" s="43">
        <v>44228</v>
      </c>
      <c r="C15" s="672">
        <v>178.28</v>
      </c>
      <c r="D15" s="672">
        <v>504.02</v>
      </c>
      <c r="E15" s="672">
        <v>504.21</v>
      </c>
      <c r="F15" s="672">
        <v>46.25</v>
      </c>
      <c r="G15" s="672">
        <v>178.1</v>
      </c>
      <c r="H15" s="132"/>
      <c r="I15" s="1301" t="s">
        <v>286</v>
      </c>
      <c r="J15" s="377" t="s">
        <v>283</v>
      </c>
      <c r="K15" s="378">
        <v>101.91</v>
      </c>
      <c r="L15" s="378">
        <v>463.39</v>
      </c>
      <c r="M15" s="378">
        <v>38.9</v>
      </c>
      <c r="N15" s="378">
        <v>479.82</v>
      </c>
      <c r="O15" s="378">
        <v>38.380000000000003</v>
      </c>
      <c r="P15" s="1302">
        <v>87.96</v>
      </c>
      <c r="Q15" s="1293"/>
      <c r="R15" s="370"/>
      <c r="S15" s="370"/>
      <c r="T15" s="132"/>
      <c r="U15" s="132"/>
      <c r="V15" s="132"/>
      <c r="W15" s="132"/>
      <c r="X15" s="132"/>
      <c r="Z15" s="132"/>
    </row>
    <row r="16" spans="2:26" s="382" customFormat="1" ht="15.75" customHeight="1">
      <c r="B16" s="43">
        <v>44256</v>
      </c>
      <c r="C16" s="1040"/>
      <c r="D16" s="1040"/>
      <c r="E16" s="1040"/>
      <c r="F16" s="1040"/>
      <c r="G16" s="1040"/>
      <c r="H16" s="618"/>
      <c r="I16" s="1301"/>
      <c r="J16" s="377"/>
      <c r="K16" s="378"/>
      <c r="L16" s="378"/>
      <c r="M16" s="378"/>
      <c r="N16" s="378"/>
      <c r="O16" s="378"/>
      <c r="P16" s="378"/>
      <c r="Q16" s="383"/>
      <c r="R16" s="370"/>
      <c r="S16" s="370"/>
      <c r="T16" s="435"/>
      <c r="U16" s="132"/>
      <c r="V16" s="132"/>
      <c r="W16" s="132"/>
      <c r="X16" s="132"/>
      <c r="Y16" s="132"/>
      <c r="Z16" s="132"/>
    </row>
    <row r="17" spans="2:26" s="382" customFormat="1" ht="15.75" customHeight="1">
      <c r="B17" s="43">
        <v>44287</v>
      </c>
      <c r="C17" s="803"/>
      <c r="D17" s="803"/>
      <c r="E17" s="803"/>
      <c r="F17" s="803"/>
      <c r="G17" s="803"/>
      <c r="H17" s="369"/>
      <c r="I17" s="1293"/>
      <c r="J17" s="377" t="s">
        <v>284</v>
      </c>
      <c r="K17" s="378">
        <v>102.1</v>
      </c>
      <c r="L17" s="378">
        <v>464.98</v>
      </c>
      <c r="M17" s="378">
        <v>39.26</v>
      </c>
      <c r="N17" s="378">
        <v>480.38</v>
      </c>
      <c r="O17" s="378">
        <v>38.479999999999997</v>
      </c>
      <c r="P17" s="1302">
        <v>89.12</v>
      </c>
      <c r="Q17" s="1293"/>
      <c r="R17" s="370"/>
      <c r="S17" s="370"/>
      <c r="T17" s="435"/>
      <c r="U17" s="132"/>
      <c r="V17" s="132"/>
      <c r="W17" s="132"/>
      <c r="X17" s="132"/>
      <c r="Y17" s="132"/>
      <c r="Z17" s="132"/>
    </row>
    <row r="18" spans="2:26" s="35" customFormat="1" ht="18.75" customHeight="1">
      <c r="B18" s="1084" t="s">
        <v>169</v>
      </c>
      <c r="C18" s="1084"/>
      <c r="D18" s="1084"/>
      <c r="E18" s="1084"/>
      <c r="F18" s="1084"/>
      <c r="G18" s="1084"/>
      <c r="H18" s="132"/>
      <c r="I18" s="383"/>
      <c r="J18" s="377" t="s">
        <v>284</v>
      </c>
      <c r="K18" s="378">
        <v>30.25</v>
      </c>
      <c r="L18" s="378">
        <v>154</v>
      </c>
      <c r="M18" s="378">
        <v>0.72</v>
      </c>
      <c r="N18" s="378">
        <v>134.80000000000001</v>
      </c>
      <c r="O18" s="378">
        <v>30.2</v>
      </c>
      <c r="P18" s="1302">
        <v>19.97</v>
      </c>
      <c r="Q18" s="1293"/>
      <c r="R18" s="132"/>
      <c r="S18" s="132"/>
      <c r="T18" s="132"/>
      <c r="U18" s="132"/>
      <c r="V18" s="132"/>
      <c r="W18" s="132"/>
      <c r="X18" s="132"/>
      <c r="Y18" s="132"/>
      <c r="Z18" s="132"/>
    </row>
    <row r="19" spans="2:26" ht="28.5" customHeight="1">
      <c r="B19" s="14"/>
      <c r="C19" s="384"/>
      <c r="D19" s="384"/>
      <c r="E19" s="384"/>
      <c r="F19" s="384"/>
      <c r="G19" s="384"/>
      <c r="I19" s="1301" t="s">
        <v>287</v>
      </c>
      <c r="J19" s="377" t="s">
        <v>283</v>
      </c>
      <c r="K19" s="378">
        <v>17.690000000000001</v>
      </c>
      <c r="L19" s="378">
        <v>100</v>
      </c>
      <c r="M19" s="378">
        <v>0</v>
      </c>
      <c r="N19" s="378">
        <v>98</v>
      </c>
      <c r="O19" s="378">
        <v>8.5</v>
      </c>
      <c r="P19" s="1302">
        <v>11.19</v>
      </c>
      <c r="Q19" s="1293"/>
      <c r="R19" s="142"/>
      <c r="S19" s="142"/>
      <c r="T19" s="142"/>
      <c r="U19" s="142"/>
      <c r="V19" s="142"/>
      <c r="W19" s="142"/>
      <c r="X19" s="142"/>
      <c r="Y19" s="142"/>
      <c r="Z19" s="142"/>
    </row>
    <row r="20" spans="2:26" ht="12.75">
      <c r="I20" s="1293"/>
      <c r="J20" s="377" t="s">
        <v>284</v>
      </c>
      <c r="K20" s="378">
        <v>17.77</v>
      </c>
      <c r="L20" s="378">
        <v>103</v>
      </c>
      <c r="M20" s="378">
        <v>0</v>
      </c>
      <c r="N20" s="378">
        <v>98.9</v>
      </c>
      <c r="O20" s="378">
        <v>8.6</v>
      </c>
      <c r="P20" s="1302">
        <v>13.27</v>
      </c>
      <c r="Q20" s="1293"/>
    </row>
    <row r="21" spans="2:26" ht="12.75">
      <c r="I21" s="1301" t="s">
        <v>288</v>
      </c>
      <c r="J21" s="377" t="s">
        <v>283</v>
      </c>
      <c r="K21" s="378">
        <v>1.56</v>
      </c>
      <c r="L21" s="378">
        <v>6.9</v>
      </c>
      <c r="M21" s="378">
        <v>0.02</v>
      </c>
      <c r="N21" s="378">
        <v>2.8</v>
      </c>
      <c r="O21" s="378">
        <v>4.5999999999999996</v>
      </c>
      <c r="P21" s="1302">
        <v>1.08</v>
      </c>
      <c r="Q21" s="1293"/>
    </row>
    <row r="22" spans="2:26" ht="15" customHeight="1">
      <c r="I22" s="1293"/>
      <c r="J22" s="377" t="s">
        <v>284</v>
      </c>
      <c r="K22" s="378">
        <v>1.56</v>
      </c>
      <c r="L22" s="378">
        <v>6.9</v>
      </c>
      <c r="M22" s="378">
        <v>0.02</v>
      </c>
      <c r="N22" s="378">
        <v>2.8</v>
      </c>
      <c r="O22" s="378">
        <v>4.5999999999999996</v>
      </c>
      <c r="P22" s="1302">
        <v>1.08</v>
      </c>
      <c r="Q22" s="1293"/>
    </row>
    <row r="23" spans="2:26" ht="9.75" customHeight="1">
      <c r="I23" s="1301" t="s">
        <v>289</v>
      </c>
      <c r="J23" s="377" t="s">
        <v>283</v>
      </c>
      <c r="K23" s="378">
        <v>10</v>
      </c>
      <c r="L23" s="378">
        <v>15.9</v>
      </c>
      <c r="M23" s="378">
        <v>0.3</v>
      </c>
      <c r="N23" s="378">
        <v>11.2</v>
      </c>
      <c r="O23" s="378">
        <v>10</v>
      </c>
      <c r="P23" s="1302">
        <v>5</v>
      </c>
      <c r="Q23" s="1293"/>
    </row>
    <row r="24" spans="2:26" ht="15" customHeight="1">
      <c r="I24" s="1293"/>
      <c r="J24" s="377" t="s">
        <v>284</v>
      </c>
      <c r="K24" s="378">
        <v>10</v>
      </c>
      <c r="L24" s="378">
        <v>15.9</v>
      </c>
      <c r="M24" s="378">
        <v>0.3</v>
      </c>
      <c r="N24" s="378">
        <v>11.2</v>
      </c>
      <c r="O24" s="378">
        <v>10</v>
      </c>
      <c r="P24" s="1302">
        <v>5</v>
      </c>
      <c r="Q24" s="1293"/>
    </row>
    <row r="25" spans="2:26" ht="15" customHeight="1">
      <c r="I25" s="1301" t="s">
        <v>290</v>
      </c>
      <c r="J25" s="377" t="s">
        <v>283</v>
      </c>
      <c r="K25" s="378">
        <v>0.93</v>
      </c>
      <c r="L25" s="378">
        <v>28.2</v>
      </c>
      <c r="M25" s="378">
        <v>0.4</v>
      </c>
      <c r="N25" s="378">
        <v>21.9</v>
      </c>
      <c r="O25" s="378">
        <v>7</v>
      </c>
      <c r="P25" s="1302">
        <v>0.63</v>
      </c>
      <c r="Q25" s="1293"/>
    </row>
    <row r="26" spans="2:26" ht="15" customHeight="1">
      <c r="I26" s="1293"/>
      <c r="J26" s="377" t="s">
        <v>284</v>
      </c>
      <c r="K26" s="378">
        <v>0.93</v>
      </c>
      <c r="L26" s="378">
        <v>28.2</v>
      </c>
      <c r="M26" s="378">
        <v>0.4</v>
      </c>
      <c r="N26" s="378">
        <v>21.9</v>
      </c>
      <c r="O26" s="378">
        <v>7</v>
      </c>
      <c r="P26" s="1302">
        <v>0.63</v>
      </c>
      <c r="Q26" s="1293"/>
    </row>
    <row r="27" spans="2:26" ht="15" customHeight="1">
      <c r="I27" s="1301" t="s">
        <v>291</v>
      </c>
      <c r="J27" s="377" t="s">
        <v>283</v>
      </c>
      <c r="K27" s="378">
        <v>10.77</v>
      </c>
      <c r="L27" s="378">
        <v>63.71</v>
      </c>
      <c r="M27" s="378">
        <v>13.84</v>
      </c>
      <c r="N27" s="378">
        <v>77.349999999999994</v>
      </c>
      <c r="O27" s="378">
        <v>1.1599999999999999</v>
      </c>
      <c r="P27" s="1302">
        <v>9.81</v>
      </c>
      <c r="Q27" s="1293"/>
    </row>
    <row r="28" spans="2:26" ht="15" customHeight="1">
      <c r="I28" s="1293"/>
      <c r="J28" s="377" t="s">
        <v>284</v>
      </c>
      <c r="K28" s="378">
        <v>10.83</v>
      </c>
      <c r="L28" s="378">
        <v>62.71</v>
      </c>
      <c r="M28" s="378">
        <v>13.94</v>
      </c>
      <c r="N28" s="378">
        <v>77.19</v>
      </c>
      <c r="O28" s="378">
        <v>1.1599999999999999</v>
      </c>
      <c r="P28" s="1302">
        <v>9.1300000000000008</v>
      </c>
      <c r="Q28" s="1293"/>
    </row>
    <row r="29" spans="2:26" ht="15" customHeight="1">
      <c r="I29" s="1301" t="s">
        <v>292</v>
      </c>
      <c r="J29" s="377" t="s">
        <v>283</v>
      </c>
      <c r="K29" s="378">
        <v>0.65</v>
      </c>
      <c r="L29" s="378">
        <v>7.91</v>
      </c>
      <c r="M29" s="378">
        <v>0.7</v>
      </c>
      <c r="N29" s="378">
        <v>7.9</v>
      </c>
      <c r="O29" s="378">
        <v>0.83</v>
      </c>
      <c r="P29" s="1302">
        <v>0.53</v>
      </c>
      <c r="Q29" s="1293"/>
    </row>
    <row r="30" spans="2:26" ht="15" customHeight="1">
      <c r="I30" s="1293"/>
      <c r="J30" s="377" t="s">
        <v>284</v>
      </c>
      <c r="K30" s="378">
        <v>0.69</v>
      </c>
      <c r="L30" s="378">
        <v>7.91</v>
      </c>
      <c r="M30" s="378">
        <v>0.7</v>
      </c>
      <c r="N30" s="378">
        <v>7.94</v>
      </c>
      <c r="O30" s="378">
        <v>0.83</v>
      </c>
      <c r="P30" s="1302">
        <v>0.53</v>
      </c>
      <c r="Q30" s="1293"/>
    </row>
    <row r="31" spans="2:26" ht="15" customHeight="1">
      <c r="I31" s="1301" t="s">
        <v>293</v>
      </c>
      <c r="J31" s="377" t="s">
        <v>283</v>
      </c>
      <c r="K31" s="378">
        <v>1.23</v>
      </c>
      <c r="L31" s="378">
        <v>2.0099999999999998</v>
      </c>
      <c r="M31" s="378">
        <v>1.5</v>
      </c>
      <c r="N31" s="378">
        <v>3.28</v>
      </c>
      <c r="O31" s="378">
        <v>0.28000000000000003</v>
      </c>
      <c r="P31" s="1302">
        <v>1.18</v>
      </c>
      <c r="Q31" s="1293"/>
    </row>
    <row r="32" spans="2:26" ht="15" customHeight="1">
      <c r="I32" s="1293"/>
      <c r="J32" s="377" t="s">
        <v>284</v>
      </c>
      <c r="K32" s="378">
        <v>1.23</v>
      </c>
      <c r="L32" s="378">
        <v>2.0099999999999998</v>
      </c>
      <c r="M32" s="378">
        <v>1.5</v>
      </c>
      <c r="N32" s="378">
        <v>3.28</v>
      </c>
      <c r="O32" s="378">
        <v>0.28000000000000003</v>
      </c>
      <c r="P32" s="1302">
        <v>1.18</v>
      </c>
      <c r="Q32" s="1293"/>
    </row>
    <row r="33" spans="8:17" ht="15" customHeight="1">
      <c r="H33" s="14"/>
      <c r="I33" s="1301" t="s">
        <v>294</v>
      </c>
      <c r="J33" s="377" t="s">
        <v>283</v>
      </c>
      <c r="K33" s="378">
        <v>3.95</v>
      </c>
      <c r="L33" s="378">
        <v>36.299999999999997</v>
      </c>
      <c r="M33" s="378">
        <v>1.9</v>
      </c>
      <c r="N33" s="378">
        <v>38.299999999999997</v>
      </c>
      <c r="O33" s="378">
        <v>0</v>
      </c>
      <c r="P33" s="1302">
        <v>3.85</v>
      </c>
      <c r="Q33" s="1293"/>
    </row>
    <row r="34" spans="8:17" ht="15" customHeight="1">
      <c r="H34" s="14"/>
      <c r="I34" s="1293"/>
      <c r="J34" s="377" t="s">
        <v>284</v>
      </c>
      <c r="K34" s="378">
        <v>3.96</v>
      </c>
      <c r="L34" s="378">
        <v>35.299999999999997</v>
      </c>
      <c r="M34" s="378">
        <v>2</v>
      </c>
      <c r="N34" s="378">
        <v>38.1</v>
      </c>
      <c r="O34" s="378">
        <v>0</v>
      </c>
      <c r="P34" s="1302">
        <v>3.16</v>
      </c>
      <c r="Q34" s="1293"/>
    </row>
    <row r="35" spans="8:17" ht="27.75" customHeight="1">
      <c r="H35" s="14"/>
      <c r="I35" s="1301" t="s">
        <v>295</v>
      </c>
      <c r="J35" s="377" t="s">
        <v>283</v>
      </c>
      <c r="K35" s="378">
        <v>1.19</v>
      </c>
      <c r="L35" s="378">
        <v>2.71</v>
      </c>
      <c r="M35" s="378">
        <v>2.5</v>
      </c>
      <c r="N35" s="378">
        <v>5.85</v>
      </c>
      <c r="O35" s="378">
        <v>0</v>
      </c>
      <c r="P35" s="1302">
        <v>0.55000000000000004</v>
      </c>
      <c r="Q35" s="1293"/>
    </row>
    <row r="36" spans="8:17" ht="12.75">
      <c r="I36" s="1293"/>
      <c r="J36" s="377" t="s">
        <v>284</v>
      </c>
      <c r="K36" s="378">
        <v>1.19</v>
      </c>
      <c r="L36" s="378">
        <v>2.71</v>
      </c>
      <c r="M36" s="378">
        <v>2.5</v>
      </c>
      <c r="N36" s="378">
        <v>5.85</v>
      </c>
      <c r="O36" s="378">
        <v>0</v>
      </c>
      <c r="P36" s="1302">
        <v>0.55000000000000004</v>
      </c>
      <c r="Q36" s="1293"/>
    </row>
    <row r="37" spans="8:17" ht="12.75">
      <c r="I37" s="1301" t="s">
        <v>296</v>
      </c>
      <c r="J37" s="377" t="s">
        <v>283</v>
      </c>
      <c r="K37" s="378">
        <v>2.21</v>
      </c>
      <c r="L37" s="378">
        <v>11.5</v>
      </c>
      <c r="M37" s="378">
        <v>2</v>
      </c>
      <c r="N37" s="378">
        <v>13.25</v>
      </c>
      <c r="O37" s="378">
        <v>0</v>
      </c>
      <c r="P37" s="1302">
        <v>2.46</v>
      </c>
      <c r="Q37" s="1293"/>
    </row>
    <row r="38" spans="8:17" ht="12.75">
      <c r="I38" s="1293"/>
      <c r="J38" s="377" t="s">
        <v>284</v>
      </c>
      <c r="K38" s="378">
        <v>2.21</v>
      </c>
      <c r="L38" s="378">
        <v>11.5</v>
      </c>
      <c r="M38" s="378">
        <v>2</v>
      </c>
      <c r="N38" s="378">
        <v>13.25</v>
      </c>
      <c r="O38" s="378">
        <v>0</v>
      </c>
      <c r="P38" s="1302">
        <v>2.46</v>
      </c>
      <c r="Q38" s="1293"/>
    </row>
    <row r="39" spans="8:17" ht="12.75">
      <c r="I39" s="1301" t="s">
        <v>297</v>
      </c>
      <c r="J39" s="377" t="s">
        <v>283</v>
      </c>
      <c r="K39" s="378">
        <v>1.06</v>
      </c>
      <c r="L39" s="378">
        <v>1.89</v>
      </c>
      <c r="M39" s="378">
        <v>4.0999999999999996</v>
      </c>
      <c r="N39" s="378">
        <v>6.13</v>
      </c>
      <c r="O39" s="378">
        <v>0</v>
      </c>
      <c r="P39" s="1302">
        <v>0.93</v>
      </c>
      <c r="Q39" s="1293"/>
    </row>
    <row r="40" spans="8:17" ht="12.75">
      <c r="I40" s="1293"/>
      <c r="J40" s="377" t="s">
        <v>284</v>
      </c>
      <c r="K40" s="378">
        <v>1.06</v>
      </c>
      <c r="L40" s="378">
        <v>1.89</v>
      </c>
      <c r="M40" s="378">
        <v>4.0999999999999996</v>
      </c>
      <c r="N40" s="378">
        <v>6.13</v>
      </c>
      <c r="O40" s="378">
        <v>0</v>
      </c>
      <c r="P40" s="1302">
        <v>0.93</v>
      </c>
      <c r="Q40" s="1293"/>
    </row>
    <row r="41" spans="8:17" ht="25.5">
      <c r="I41" s="385" t="s">
        <v>298</v>
      </c>
      <c r="J41" s="377"/>
      <c r="K41" s="378"/>
      <c r="L41" s="378"/>
      <c r="M41" s="378"/>
      <c r="N41" s="378"/>
      <c r="O41" s="378"/>
      <c r="P41" s="1302"/>
      <c r="Q41" s="1293"/>
    </row>
    <row r="42" spans="8:17" ht="12.75">
      <c r="I42" s="1301" t="s">
        <v>299</v>
      </c>
      <c r="J42" s="377" t="s">
        <v>283</v>
      </c>
      <c r="K42" s="378">
        <v>0.56999999999999995</v>
      </c>
      <c r="L42" s="378">
        <v>12.2</v>
      </c>
      <c r="M42" s="378">
        <v>0</v>
      </c>
      <c r="N42" s="378">
        <v>10.65</v>
      </c>
      <c r="O42" s="378">
        <v>1.8</v>
      </c>
      <c r="P42" s="1302">
        <v>0.32</v>
      </c>
      <c r="Q42" s="1293"/>
    </row>
    <row r="43" spans="8:17" ht="12.75">
      <c r="I43" s="1293"/>
      <c r="J43" s="377" t="s">
        <v>284</v>
      </c>
      <c r="K43" s="378">
        <v>0.56999999999999995</v>
      </c>
      <c r="L43" s="378">
        <v>12.2</v>
      </c>
      <c r="M43" s="378">
        <v>0</v>
      </c>
      <c r="N43" s="378">
        <v>10.65</v>
      </c>
      <c r="O43" s="378">
        <v>1.8</v>
      </c>
      <c r="P43" s="1302">
        <v>0.32</v>
      </c>
      <c r="Q43" s="1293"/>
    </row>
    <row r="44" spans="8:17" ht="12.75">
      <c r="I44" s="1301" t="s">
        <v>300</v>
      </c>
      <c r="J44" s="377" t="s">
        <v>283</v>
      </c>
      <c r="K44" s="378">
        <v>0.47</v>
      </c>
      <c r="L44" s="378">
        <v>1.61</v>
      </c>
      <c r="M44" s="378">
        <v>1.69</v>
      </c>
      <c r="N44" s="378">
        <v>3.33</v>
      </c>
      <c r="O44" s="378">
        <v>0.01</v>
      </c>
      <c r="P44" s="1302">
        <v>0.43</v>
      </c>
      <c r="Q44" s="1293"/>
    </row>
    <row r="45" spans="8:17" ht="12.75">
      <c r="I45" s="1293"/>
      <c r="J45" s="377" t="s">
        <v>284</v>
      </c>
      <c r="K45" s="378">
        <v>0.47</v>
      </c>
      <c r="L45" s="378">
        <v>1.61</v>
      </c>
      <c r="M45" s="378">
        <v>1.69</v>
      </c>
      <c r="N45" s="378">
        <v>3.33</v>
      </c>
      <c r="O45" s="378">
        <v>0.01</v>
      </c>
      <c r="P45" s="1302">
        <v>0.43</v>
      </c>
      <c r="Q45" s="1293"/>
    </row>
    <row r="46" spans="8:17" ht="12.75">
      <c r="I46" s="1301" t="s">
        <v>301</v>
      </c>
      <c r="J46" s="377" t="s">
        <v>283</v>
      </c>
      <c r="K46" s="378">
        <v>47.66</v>
      </c>
      <c r="L46" s="378">
        <v>145.77000000000001</v>
      </c>
      <c r="M46" s="378">
        <v>4.7</v>
      </c>
      <c r="N46" s="378">
        <v>150</v>
      </c>
      <c r="O46" s="378">
        <v>0.45</v>
      </c>
      <c r="P46" s="1302">
        <v>47.68</v>
      </c>
      <c r="Q46" s="1293"/>
    </row>
    <row r="47" spans="8:17" ht="12.75">
      <c r="I47" s="1293"/>
      <c r="J47" s="377" t="s">
        <v>284</v>
      </c>
      <c r="K47" s="378">
        <v>47.64</v>
      </c>
      <c r="L47" s="378">
        <v>145.77000000000001</v>
      </c>
      <c r="M47" s="378">
        <v>5</v>
      </c>
      <c r="N47" s="378">
        <v>150.30000000000001</v>
      </c>
      <c r="O47" s="378">
        <v>0.35</v>
      </c>
      <c r="P47" s="1302">
        <v>47.76</v>
      </c>
      <c r="Q47" s="1293"/>
    </row>
    <row r="48" spans="8:17" ht="12.75">
      <c r="I48" s="1301" t="s">
        <v>302</v>
      </c>
      <c r="J48" s="377" t="s">
        <v>283</v>
      </c>
      <c r="K48" s="378">
        <v>0.92</v>
      </c>
      <c r="L48" s="378">
        <v>4</v>
      </c>
      <c r="M48" s="378">
        <v>0.03</v>
      </c>
      <c r="N48" s="378">
        <v>4</v>
      </c>
      <c r="O48" s="378">
        <v>0.4</v>
      </c>
      <c r="P48" s="1302">
        <v>0.54</v>
      </c>
      <c r="Q48" s="1293"/>
    </row>
    <row r="49" spans="9:19" ht="12.75">
      <c r="I49" s="1293"/>
      <c r="J49" s="377" t="s">
        <v>284</v>
      </c>
      <c r="K49" s="378">
        <v>0.92</v>
      </c>
      <c r="L49" s="378">
        <v>4</v>
      </c>
      <c r="M49" s="378">
        <v>0.03</v>
      </c>
      <c r="N49" s="378">
        <v>4</v>
      </c>
      <c r="O49" s="378">
        <v>0.4</v>
      </c>
      <c r="P49" s="1302">
        <v>0.54</v>
      </c>
      <c r="Q49" s="1293"/>
      <c r="R49" s="370"/>
      <c r="S49" s="370"/>
    </row>
    <row r="50" spans="9:19" ht="12.75">
      <c r="I50" s="1301" t="s">
        <v>303</v>
      </c>
      <c r="J50" s="377" t="s">
        <v>283</v>
      </c>
      <c r="K50" s="378">
        <v>3.2</v>
      </c>
      <c r="L50" s="378">
        <v>7.9</v>
      </c>
      <c r="M50" s="378">
        <v>0.7</v>
      </c>
      <c r="N50" s="378">
        <v>8.3800000000000008</v>
      </c>
      <c r="O50" s="378">
        <v>0.08</v>
      </c>
      <c r="P50" s="1302">
        <v>3.35</v>
      </c>
      <c r="Q50" s="1293"/>
      <c r="R50" s="370"/>
      <c r="S50" s="370"/>
    </row>
    <row r="51" spans="9:19" ht="12.75">
      <c r="I51" s="1293"/>
      <c r="J51" s="377" t="s">
        <v>284</v>
      </c>
      <c r="K51" s="378">
        <v>3.2</v>
      </c>
      <c r="L51" s="378">
        <v>7.65</v>
      </c>
      <c r="M51" s="378">
        <v>0.7</v>
      </c>
      <c r="N51" s="378">
        <v>8.3000000000000007</v>
      </c>
      <c r="O51" s="378">
        <v>0.08</v>
      </c>
      <c r="P51" s="1302">
        <v>3.18</v>
      </c>
      <c r="Q51" s="1293"/>
      <c r="R51" s="370"/>
      <c r="S51" s="370"/>
    </row>
    <row r="52" spans="9:19" ht="12.75">
      <c r="I52" s="1301" t="s">
        <v>304</v>
      </c>
      <c r="J52" s="377" t="s">
        <v>283</v>
      </c>
      <c r="K52" s="378">
        <v>0.15</v>
      </c>
      <c r="L52" s="378">
        <v>0.13</v>
      </c>
      <c r="M52" s="378">
        <v>0.7</v>
      </c>
      <c r="N52" s="378">
        <v>0.87</v>
      </c>
      <c r="O52" s="378">
        <v>0</v>
      </c>
      <c r="P52" s="1302">
        <v>0.11</v>
      </c>
      <c r="Q52" s="1293"/>
      <c r="R52" s="370"/>
      <c r="S52" s="370"/>
    </row>
    <row r="53" spans="9:19" ht="12.75">
      <c r="I53" s="1293"/>
      <c r="J53" s="377" t="s">
        <v>284</v>
      </c>
      <c r="K53" s="378">
        <v>0.15</v>
      </c>
      <c r="L53" s="378">
        <v>0.13</v>
      </c>
      <c r="M53" s="378">
        <v>0.7</v>
      </c>
      <c r="N53" s="378">
        <v>0.87</v>
      </c>
      <c r="O53" s="378">
        <v>0</v>
      </c>
      <c r="P53" s="1302">
        <v>0.11</v>
      </c>
      <c r="Q53" s="1293"/>
      <c r="R53" s="370"/>
      <c r="S53" s="370"/>
    </row>
    <row r="54" spans="9:19" ht="12.75">
      <c r="I54" s="1301" t="s">
        <v>305</v>
      </c>
      <c r="J54" s="377" t="s">
        <v>283</v>
      </c>
      <c r="K54" s="378">
        <v>1.19</v>
      </c>
      <c r="L54" s="378">
        <v>4.33</v>
      </c>
      <c r="M54" s="378">
        <v>0.47</v>
      </c>
      <c r="N54" s="378">
        <v>4.3899999999999997</v>
      </c>
      <c r="O54" s="378">
        <v>0</v>
      </c>
      <c r="P54" s="1302">
        <v>1.59</v>
      </c>
      <c r="Q54" s="1293"/>
      <c r="R54" s="370"/>
      <c r="S54" s="370"/>
    </row>
    <row r="55" spans="9:19" ht="12.75">
      <c r="I55" s="1293"/>
      <c r="J55" s="377" t="s">
        <v>284</v>
      </c>
      <c r="K55" s="378">
        <v>1.19</v>
      </c>
      <c r="L55" s="378">
        <v>4.33</v>
      </c>
      <c r="M55" s="378">
        <v>0.47</v>
      </c>
      <c r="N55" s="378">
        <v>4.3899999999999997</v>
      </c>
      <c r="O55" s="378">
        <v>0</v>
      </c>
      <c r="P55" s="1302">
        <v>1.59</v>
      </c>
      <c r="Q55" s="1293"/>
      <c r="R55" s="370"/>
      <c r="S55" s="370"/>
    </row>
    <row r="56" spans="9:19" ht="13.5" thickBot="1">
      <c r="I56" s="386"/>
      <c r="J56" s="387"/>
      <c r="K56" s="388"/>
      <c r="L56" s="388"/>
      <c r="M56" s="388"/>
      <c r="N56" s="388"/>
      <c r="O56" s="388"/>
      <c r="P56" s="1303"/>
      <c r="Q56" s="1304"/>
      <c r="R56" s="370"/>
      <c r="S56" s="370"/>
    </row>
  </sheetData>
  <mergeCells count="77">
    <mergeCell ref="I50:I51"/>
    <mergeCell ref="P50:Q50"/>
    <mergeCell ref="P51:Q51"/>
    <mergeCell ref="P56:Q56"/>
    <mergeCell ref="I52:I53"/>
    <mergeCell ref="P52:Q52"/>
    <mergeCell ref="P53:Q53"/>
    <mergeCell ref="I54:I55"/>
    <mergeCell ref="P54:Q54"/>
    <mergeCell ref="P55:Q55"/>
    <mergeCell ref="I46:I47"/>
    <mergeCell ref="P46:Q46"/>
    <mergeCell ref="P47:Q47"/>
    <mergeCell ref="I48:I49"/>
    <mergeCell ref="P48:Q48"/>
    <mergeCell ref="P49:Q49"/>
    <mergeCell ref="P41:Q41"/>
    <mergeCell ref="I42:I43"/>
    <mergeCell ref="P42:Q42"/>
    <mergeCell ref="P43:Q43"/>
    <mergeCell ref="I44:I45"/>
    <mergeCell ref="P44:Q44"/>
    <mergeCell ref="P45:Q45"/>
    <mergeCell ref="I37:I38"/>
    <mergeCell ref="P37:Q37"/>
    <mergeCell ref="P38:Q38"/>
    <mergeCell ref="I39:I40"/>
    <mergeCell ref="P39:Q39"/>
    <mergeCell ref="P40:Q40"/>
    <mergeCell ref="I33:I34"/>
    <mergeCell ref="P33:Q33"/>
    <mergeCell ref="P34:Q34"/>
    <mergeCell ref="I35:I36"/>
    <mergeCell ref="P35:Q35"/>
    <mergeCell ref="P36:Q36"/>
    <mergeCell ref="I29:I30"/>
    <mergeCell ref="P29:Q29"/>
    <mergeCell ref="P30:Q30"/>
    <mergeCell ref="I31:I32"/>
    <mergeCell ref="P31:Q31"/>
    <mergeCell ref="P32:Q32"/>
    <mergeCell ref="I25:I26"/>
    <mergeCell ref="P25:Q25"/>
    <mergeCell ref="P26:Q26"/>
    <mergeCell ref="I27:I28"/>
    <mergeCell ref="P27:Q27"/>
    <mergeCell ref="P28:Q28"/>
    <mergeCell ref="I23:I24"/>
    <mergeCell ref="P23:Q23"/>
    <mergeCell ref="P24:Q24"/>
    <mergeCell ref="I21:I22"/>
    <mergeCell ref="P21:Q21"/>
    <mergeCell ref="B18:G18"/>
    <mergeCell ref="P18:Q18"/>
    <mergeCell ref="I19:I20"/>
    <mergeCell ref="P19:Q19"/>
    <mergeCell ref="P20:Q20"/>
    <mergeCell ref="P10:Q10"/>
    <mergeCell ref="I11:I12"/>
    <mergeCell ref="P11:Q11"/>
    <mergeCell ref="P12:Q12"/>
    <mergeCell ref="P22:Q22"/>
    <mergeCell ref="I13:I14"/>
    <mergeCell ref="P13:Q13"/>
    <mergeCell ref="P14:Q14"/>
    <mergeCell ref="I15:I17"/>
    <mergeCell ref="P15:Q15"/>
    <mergeCell ref="P17:Q17"/>
    <mergeCell ref="I7:S7"/>
    <mergeCell ref="I9:J9"/>
    <mergeCell ref="P9:Q9"/>
    <mergeCell ref="I5:S5"/>
    <mergeCell ref="B1:G1"/>
    <mergeCell ref="I1:S1"/>
    <mergeCell ref="B3:G3"/>
    <mergeCell ref="I3:S3"/>
    <mergeCell ref="B4:G4"/>
  </mergeCells>
  <pageMargins left="0.70866141732283472" right="0.70866141732283472" top="0.74803149606299213" bottom="0.74803149606299213" header="0.31496062992125984" footer="0.31496062992125984"/>
  <pageSetup paperSize="126" orientation="portrait" r:id="rId1"/>
  <headerFooter>
    <oddFooter>&amp;C&amp;10&amp;A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tint="0.79998168889431442"/>
  </sheetPr>
  <dimension ref="B1:X39"/>
  <sheetViews>
    <sheetView topLeftCell="A4" zoomScaleNormal="100" workbookViewId="0">
      <selection activeCell="C14" sqref="C14"/>
    </sheetView>
  </sheetViews>
  <sheetFormatPr baseColWidth="10" defaultColWidth="10.90625" defaultRowHeight="12"/>
  <cols>
    <col min="1" max="1" width="0.6328125" style="1" customWidth="1"/>
    <col min="2" max="2" width="14.90625" style="1" customWidth="1"/>
    <col min="3" max="5" width="9.6328125" style="1" customWidth="1"/>
    <col min="6" max="6" width="11.26953125" style="1" bestFit="1" customWidth="1"/>
    <col min="7" max="7" width="9.6328125" style="1" customWidth="1"/>
    <col min="8" max="8" width="2" style="1" customWidth="1"/>
    <col min="9" max="9" width="6.453125" style="1" customWidth="1"/>
    <col min="10" max="10" width="5.36328125" style="2" customWidth="1"/>
    <col min="11" max="11" width="6.1796875" style="2" bestFit="1" customWidth="1"/>
    <col min="12" max="13" width="5.36328125" style="2" customWidth="1"/>
    <col min="14" max="14" width="6.90625" style="2" customWidth="1"/>
    <col min="15" max="17" width="5.7265625" style="2" customWidth="1"/>
    <col min="18" max="18" width="10.90625" style="2"/>
    <col min="19" max="16384" width="10.90625" style="1"/>
  </cols>
  <sheetData>
    <row r="1" spans="2:24" s="23" customFormat="1" ht="12.75">
      <c r="B1" s="1085" t="s">
        <v>1</v>
      </c>
      <c r="C1" s="1085"/>
      <c r="D1" s="1085"/>
      <c r="E1" s="1085"/>
      <c r="F1" s="1085"/>
      <c r="G1" s="1085"/>
      <c r="J1" s="31"/>
      <c r="K1" s="31"/>
      <c r="L1" s="31"/>
      <c r="M1" s="31"/>
      <c r="N1" s="31"/>
      <c r="O1" s="31"/>
      <c r="P1" s="31"/>
      <c r="Q1" s="31"/>
      <c r="R1" s="31"/>
    </row>
    <row r="2" spans="2:24" s="23" customFormat="1" ht="12.75">
      <c r="B2" s="28"/>
      <c r="C2" s="28"/>
      <c r="D2" s="28"/>
      <c r="E2" s="28"/>
      <c r="F2" s="28"/>
      <c r="G2" s="28"/>
      <c r="J2" s="31"/>
      <c r="K2" s="31"/>
      <c r="L2" s="31"/>
      <c r="M2" s="31"/>
      <c r="N2" s="31"/>
      <c r="O2" s="31"/>
      <c r="P2" s="31"/>
      <c r="Q2" s="31"/>
      <c r="R2" s="31"/>
    </row>
    <row r="3" spans="2:24" s="23" customFormat="1" ht="12.75">
      <c r="B3" s="1085" t="s">
        <v>249</v>
      </c>
      <c r="C3" s="1085"/>
      <c r="D3" s="1085"/>
      <c r="E3" s="1085"/>
      <c r="F3" s="1085"/>
      <c r="G3" s="1085"/>
      <c r="J3" s="31"/>
      <c r="K3" s="31"/>
      <c r="L3" s="31"/>
      <c r="M3" s="31"/>
      <c r="N3" s="31"/>
      <c r="O3" s="31"/>
      <c r="P3" s="31"/>
      <c r="Q3" s="31"/>
      <c r="R3" s="31"/>
    </row>
    <row r="4" spans="2:24" s="23" customFormat="1" ht="15.75" customHeight="1">
      <c r="B4" s="1079" t="s">
        <v>685</v>
      </c>
      <c r="C4" s="1079"/>
      <c r="D4" s="1079"/>
      <c r="E4" s="1079"/>
      <c r="F4" s="1079"/>
      <c r="G4" s="1079"/>
      <c r="H4" s="38"/>
      <c r="J4" s="550"/>
      <c r="K4" s="551"/>
      <c r="L4" s="551"/>
      <c r="M4" s="551"/>
      <c r="N4" s="551"/>
      <c r="O4" s="551"/>
      <c r="P4" s="1305"/>
      <c r="Q4" s="1308"/>
      <c r="R4" s="31"/>
    </row>
    <row r="5" spans="2:24" s="35" customFormat="1" ht="27.95" customHeight="1">
      <c r="B5" s="801" t="s">
        <v>445</v>
      </c>
      <c r="C5" s="801" t="s">
        <v>195</v>
      </c>
      <c r="D5" s="801" t="s">
        <v>6</v>
      </c>
      <c r="E5" s="801" t="s">
        <v>13</v>
      </c>
      <c r="F5" s="801" t="s">
        <v>130</v>
      </c>
      <c r="G5" s="801" t="s">
        <v>197</v>
      </c>
      <c r="I5" s="389"/>
      <c r="J5" s="552"/>
      <c r="K5" s="551"/>
      <c r="L5" s="551"/>
      <c r="M5" s="551"/>
      <c r="N5" s="551"/>
      <c r="O5" s="551"/>
      <c r="P5" s="1305"/>
      <c r="Q5" s="1306"/>
      <c r="R5" s="46"/>
    </row>
    <row r="6" spans="2:24" s="35" customFormat="1" ht="15.75" customHeight="1">
      <c r="B6" s="60" t="s">
        <v>65</v>
      </c>
      <c r="C6" s="670">
        <v>106.76</v>
      </c>
      <c r="D6" s="670">
        <v>471.97</v>
      </c>
      <c r="E6" s="670">
        <v>468.72</v>
      </c>
      <c r="F6" s="670">
        <v>110.01</v>
      </c>
      <c r="G6" s="673">
        <f t="shared" ref="G6:G14" si="0">+F6/E6</f>
        <v>0.23470302099334356</v>
      </c>
      <c r="I6" s="390"/>
      <c r="J6" s="550"/>
      <c r="K6" s="553"/>
      <c r="L6" s="553"/>
      <c r="M6" s="553"/>
      <c r="N6" s="553"/>
      <c r="O6" s="553"/>
      <c r="P6" s="1309"/>
      <c r="Q6" s="1306"/>
      <c r="R6" s="46"/>
    </row>
    <row r="7" spans="2:24" s="35" customFormat="1" ht="15.75" customHeight="1">
      <c r="B7" s="60" t="s">
        <v>69</v>
      </c>
      <c r="C7" s="670">
        <v>110.62</v>
      </c>
      <c r="D7" s="670">
        <v>478.42</v>
      </c>
      <c r="E7" s="670">
        <v>481.56</v>
      </c>
      <c r="F7" s="670">
        <v>107.48</v>
      </c>
      <c r="G7" s="673">
        <f t="shared" si="0"/>
        <v>0.22319129495805301</v>
      </c>
      <c r="I7" s="390"/>
      <c r="J7" s="552"/>
      <c r="K7" s="551"/>
      <c r="L7" s="551"/>
      <c r="M7" s="551"/>
      <c r="N7" s="551"/>
      <c r="O7" s="551"/>
      <c r="P7" s="1305"/>
      <c r="Q7" s="1306"/>
      <c r="R7" s="46"/>
    </row>
    <row r="8" spans="2:24" s="35" customFormat="1" ht="15.75" customHeight="1">
      <c r="B8" s="60" t="s">
        <v>140</v>
      </c>
      <c r="C8" s="670">
        <v>113.76</v>
      </c>
      <c r="D8" s="670">
        <v>478.7</v>
      </c>
      <c r="E8" s="670">
        <v>478.09</v>
      </c>
      <c r="F8" s="670">
        <v>114.37</v>
      </c>
      <c r="G8" s="673">
        <f t="shared" si="0"/>
        <v>0.23922274048819261</v>
      </c>
      <c r="I8" s="1"/>
      <c r="J8" s="1"/>
      <c r="K8" s="1"/>
      <c r="L8" s="1"/>
      <c r="M8" s="1"/>
      <c r="N8" s="1"/>
      <c r="O8" s="1"/>
      <c r="P8" s="1"/>
      <c r="Q8" s="46"/>
      <c r="R8" s="46"/>
    </row>
    <row r="9" spans="2:24" s="35" customFormat="1" ht="15.75" customHeight="1">
      <c r="B9" s="232" t="s">
        <v>361</v>
      </c>
      <c r="C9" s="671">
        <v>127.89</v>
      </c>
      <c r="D9" s="671">
        <v>472.94</v>
      </c>
      <c r="E9" s="671">
        <v>468.09</v>
      </c>
      <c r="F9" s="671">
        <v>132.74</v>
      </c>
      <c r="G9" s="673">
        <f t="shared" si="0"/>
        <v>0.28357794441239936</v>
      </c>
      <c r="I9" s="1"/>
      <c r="J9" s="1"/>
      <c r="K9" s="1"/>
      <c r="L9" s="1"/>
      <c r="M9" s="1"/>
      <c r="N9" s="1"/>
      <c r="O9" s="1"/>
      <c r="P9" s="1"/>
      <c r="Q9" s="46"/>
      <c r="R9" s="138"/>
      <c r="W9" s="46"/>
      <c r="X9" s="46"/>
    </row>
    <row r="10" spans="2:24" s="132" customFormat="1" ht="15.75" customHeight="1">
      <c r="B10" s="232" t="s">
        <v>447</v>
      </c>
      <c r="C10" s="671">
        <v>142.63999999999999</v>
      </c>
      <c r="D10" s="671">
        <v>490.95</v>
      </c>
      <c r="E10" s="671">
        <v>483.69</v>
      </c>
      <c r="F10" s="671">
        <v>149.88999999999999</v>
      </c>
      <c r="G10" s="673">
        <f t="shared" si="0"/>
        <v>0.30988856498997291</v>
      </c>
      <c r="H10" s="35"/>
      <c r="I10" s="1"/>
      <c r="J10" s="1"/>
      <c r="K10" s="1"/>
      <c r="L10" s="1"/>
      <c r="M10" s="1"/>
      <c r="N10" s="1"/>
      <c r="O10" s="1"/>
      <c r="P10" s="1"/>
      <c r="Q10" s="138"/>
      <c r="R10" s="138"/>
      <c r="U10" s="138"/>
      <c r="X10" s="138"/>
    </row>
    <row r="11" spans="2:24" s="132" customFormat="1" ht="15.75" customHeight="1">
      <c r="B11" s="232" t="s">
        <v>484</v>
      </c>
      <c r="C11" s="672">
        <v>149.88999999999999</v>
      </c>
      <c r="D11" s="672">
        <v>494.92</v>
      </c>
      <c r="E11" s="672">
        <v>482.28</v>
      </c>
      <c r="F11" s="672">
        <v>162.53</v>
      </c>
      <c r="G11" s="673">
        <f t="shared" si="0"/>
        <v>0.33700340051422412</v>
      </c>
      <c r="H11" s="213"/>
      <c r="I11" s="474"/>
      <c r="J11" s="554"/>
      <c r="K11" s="138"/>
      <c r="L11" s="138"/>
      <c r="M11" s="138"/>
      <c r="N11" s="138"/>
      <c r="O11" s="138"/>
      <c r="P11" s="138"/>
      <c r="Q11" s="138"/>
      <c r="R11" s="2"/>
      <c r="S11" s="35"/>
      <c r="V11" s="1"/>
      <c r="X11" s="213"/>
    </row>
    <row r="12" spans="2:24" s="132" customFormat="1" ht="15.75" customHeight="1">
      <c r="B12" s="652" t="s">
        <v>586</v>
      </c>
      <c r="C12" s="864">
        <v>164.26</v>
      </c>
      <c r="D12" s="864">
        <v>497.32</v>
      </c>
      <c r="E12" s="864">
        <v>484.67</v>
      </c>
      <c r="F12" s="865">
        <v>176.91</v>
      </c>
      <c r="G12" s="673">
        <f t="shared" si="0"/>
        <v>0.36501124476447888</v>
      </c>
      <c r="H12" s="213"/>
      <c r="I12" s="474"/>
      <c r="J12" s="554"/>
      <c r="K12" s="796"/>
      <c r="L12" s="138"/>
      <c r="M12" s="138"/>
      <c r="N12" s="138"/>
      <c r="O12" s="138"/>
      <c r="P12" s="138"/>
      <c r="Q12" s="138"/>
      <c r="R12" s="2"/>
      <c r="S12" s="35"/>
      <c r="V12" s="1"/>
      <c r="X12" s="213"/>
    </row>
    <row r="13" spans="2:24" s="132" customFormat="1" ht="15.75" customHeight="1">
      <c r="B13" s="817" t="s">
        <v>549</v>
      </c>
      <c r="C13" s="864">
        <v>176.91</v>
      </c>
      <c r="D13" s="864">
        <v>497.17</v>
      </c>
      <c r="E13" s="864">
        <v>495.79</v>
      </c>
      <c r="F13" s="864">
        <v>178.28</v>
      </c>
      <c r="G13" s="673">
        <f t="shared" si="0"/>
        <v>0.35958772867544725</v>
      </c>
      <c r="H13" s="213"/>
      <c r="I13" s="474"/>
      <c r="J13" s="554"/>
      <c r="K13" s="796"/>
      <c r="L13" s="138"/>
      <c r="M13" s="138"/>
      <c r="N13" s="138"/>
      <c r="O13" s="138"/>
      <c r="P13" s="138"/>
      <c r="Q13" s="138"/>
      <c r="R13" s="2"/>
      <c r="S13" s="35"/>
      <c r="V13" s="1"/>
      <c r="X13" s="213"/>
    </row>
    <row r="14" spans="2:24" s="132" customFormat="1" ht="15.75" customHeight="1">
      <c r="B14" s="232" t="s">
        <v>548</v>
      </c>
      <c r="C14" s="946">
        <f>'44'!C15</f>
        <v>178.28</v>
      </c>
      <c r="D14" s="946">
        <f>'44'!D15</f>
        <v>504.02</v>
      </c>
      <c r="E14" s="946">
        <f>'44'!E15</f>
        <v>504.21</v>
      </c>
      <c r="F14" s="671">
        <f>'44'!G15</f>
        <v>178.1</v>
      </c>
      <c r="G14" s="673">
        <f t="shared" si="0"/>
        <v>0.3532258384403324</v>
      </c>
      <c r="H14" s="369"/>
      <c r="I14" s="556"/>
      <c r="J14" s="555"/>
      <c r="K14" s="796"/>
      <c r="L14" s="555"/>
      <c r="M14" s="555"/>
      <c r="N14" s="555"/>
      <c r="O14" s="555"/>
      <c r="P14" s="555"/>
      <c r="Q14" s="555"/>
      <c r="R14" s="555"/>
      <c r="S14" s="390"/>
      <c r="T14" s="390"/>
      <c r="U14" s="390"/>
      <c r="V14" s="390"/>
      <c r="W14" s="390"/>
      <c r="X14" s="138"/>
    </row>
    <row r="15" spans="2:24" s="35" customFormat="1" ht="18.75" customHeight="1">
      <c r="B15" s="1307" t="s">
        <v>168</v>
      </c>
      <c r="C15" s="1307"/>
      <c r="D15" s="1307"/>
      <c r="E15" s="1307"/>
      <c r="F15" s="1307"/>
      <c r="G15" s="1307"/>
      <c r="H15" s="45"/>
      <c r="I15" s="191"/>
      <c r="J15" s="46"/>
      <c r="K15" s="338"/>
      <c r="L15" s="46"/>
      <c r="M15" s="46"/>
      <c r="N15" s="46"/>
      <c r="O15" s="46"/>
      <c r="P15" s="46"/>
      <c r="Q15" s="46"/>
      <c r="R15" s="2"/>
      <c r="W15" s="46"/>
      <c r="X15" s="46"/>
    </row>
    <row r="16" spans="2:24" s="35" customFormat="1" ht="18.75" customHeight="1">
      <c r="B16" s="594"/>
      <c r="C16" s="594"/>
      <c r="D16" s="594"/>
      <c r="E16" s="594"/>
      <c r="F16" s="594"/>
      <c r="G16" s="594"/>
      <c r="H16" s="45"/>
      <c r="I16" s="191"/>
      <c r="J16" s="46"/>
      <c r="K16" s="338"/>
      <c r="L16" s="46"/>
      <c r="M16" s="46"/>
      <c r="N16" s="46"/>
      <c r="O16" s="46"/>
      <c r="P16" s="46"/>
      <c r="Q16" s="46"/>
      <c r="R16" s="2"/>
      <c r="W16" s="46"/>
      <c r="X16" s="46"/>
    </row>
    <row r="17" spans="3:24" ht="15" customHeight="1">
      <c r="C17" s="588"/>
      <c r="D17" s="588"/>
      <c r="E17" s="588"/>
      <c r="F17" s="588"/>
      <c r="G17" s="588"/>
      <c r="H17" s="9"/>
      <c r="W17" s="2"/>
      <c r="X17" s="2"/>
    </row>
    <row r="18" spans="3:24" ht="9.75" customHeight="1">
      <c r="H18" s="9"/>
      <c r="W18" s="2"/>
      <c r="X18" s="2"/>
    </row>
    <row r="19" spans="3:24" ht="15" customHeight="1">
      <c r="D19" s="339"/>
      <c r="H19" s="8"/>
    </row>
    <row r="20" spans="3:24" ht="15" customHeight="1">
      <c r="H20" s="8"/>
    </row>
    <row r="21" spans="3:24" ht="15" customHeight="1">
      <c r="H21" s="8"/>
    </row>
    <row r="22" spans="3:24" ht="15" customHeight="1">
      <c r="H22" s="10"/>
      <c r="I22" s="15"/>
    </row>
    <row r="23" spans="3:24" ht="15" customHeight="1">
      <c r="H23" s="10"/>
    </row>
    <row r="24" spans="3:24" ht="15" customHeight="1">
      <c r="H24" s="10"/>
      <c r="K24" s="947"/>
    </row>
    <row r="25" spans="3:24" ht="15" customHeight="1">
      <c r="H25" s="10"/>
    </row>
    <row r="26" spans="3:24" ht="15" customHeight="1">
      <c r="H26" s="10"/>
    </row>
    <row r="27" spans="3:24" ht="15" customHeight="1">
      <c r="H27" s="10"/>
    </row>
    <row r="28" spans="3:24" ht="15" customHeight="1">
      <c r="H28" s="10"/>
      <c r="I28" s="14"/>
      <c r="J28" s="14"/>
      <c r="K28" s="14"/>
      <c r="L28" s="14"/>
      <c r="M28" s="14"/>
      <c r="N28" s="14"/>
    </row>
    <row r="29" spans="3:24" ht="15" customHeight="1">
      <c r="H29" s="10"/>
      <c r="I29" s="14"/>
      <c r="J29" s="14"/>
      <c r="K29" s="19"/>
      <c r="L29" s="14"/>
      <c r="M29" s="14"/>
      <c r="N29" s="14"/>
    </row>
    <row r="30" spans="3:24" ht="15" customHeight="1">
      <c r="H30" s="10"/>
      <c r="I30" s="14"/>
      <c r="J30" s="14"/>
      <c r="K30" s="14"/>
      <c r="L30" s="14"/>
      <c r="M30" s="14"/>
      <c r="N30" s="14"/>
    </row>
    <row r="31" spans="3:24" ht="15" customHeight="1">
      <c r="I31" s="391"/>
      <c r="J31" s="392"/>
      <c r="K31" s="392"/>
      <c r="L31" s="392"/>
      <c r="M31" s="392"/>
      <c r="N31" s="393"/>
    </row>
    <row r="33" spans="2:13" ht="14.25" customHeight="1"/>
    <row r="34" spans="2:13" ht="14.25" customHeight="1"/>
    <row r="35" spans="2:13" ht="14.25" customHeight="1"/>
    <row r="36" spans="2:13" ht="14.25" customHeight="1"/>
    <row r="38" spans="2:13">
      <c r="B38" s="16"/>
      <c r="C38" s="761"/>
      <c r="D38" s="761"/>
      <c r="E38" s="761"/>
      <c r="F38" s="761"/>
      <c r="G38" s="761"/>
      <c r="H38" s="16"/>
      <c r="I38" s="16"/>
      <c r="J38" s="14"/>
      <c r="K38" s="14"/>
      <c r="L38" s="14"/>
      <c r="M38" s="14"/>
    </row>
    <row r="39" spans="2:13" ht="18">
      <c r="C39" s="18"/>
      <c r="D39" s="482"/>
      <c r="E39" s="18"/>
      <c r="F39" s="18"/>
      <c r="G39" s="18"/>
    </row>
  </sheetData>
  <mergeCells count="8">
    <mergeCell ref="P7:Q7"/>
    <mergeCell ref="B15:G15"/>
    <mergeCell ref="B1:G1"/>
    <mergeCell ref="B3:G3"/>
    <mergeCell ref="B4:G4"/>
    <mergeCell ref="P4:Q4"/>
    <mergeCell ref="P5:Q5"/>
    <mergeCell ref="P6:Q6"/>
  </mergeCells>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pageSetUpPr fitToPage="1"/>
  </sheetPr>
  <dimension ref="A1:R43"/>
  <sheetViews>
    <sheetView zoomScaleNormal="100" workbookViewId="0">
      <selection activeCell="I25" sqref="I25"/>
    </sheetView>
  </sheetViews>
  <sheetFormatPr baseColWidth="10" defaultColWidth="10.90625" defaultRowHeight="12"/>
  <cols>
    <col min="1" max="1" width="11.81640625" style="1" customWidth="1"/>
    <col min="2" max="6" width="9" style="1" customWidth="1"/>
    <col min="7" max="7" width="9.36328125" style="1" customWidth="1"/>
    <col min="8" max="8" width="6.90625" style="34" customWidth="1"/>
    <col min="9" max="14" width="10.90625" style="34"/>
    <col min="15" max="18" width="10.90625" style="113"/>
    <col min="19" max="16384" width="10.90625" style="1"/>
  </cols>
  <sheetData>
    <row r="1" spans="1:18" s="23" customFormat="1" ht="12.75">
      <c r="A1" s="1085" t="s">
        <v>1</v>
      </c>
      <c r="B1" s="1085"/>
      <c r="C1" s="1085"/>
      <c r="D1" s="1085"/>
      <c r="E1" s="1085"/>
      <c r="F1" s="1085"/>
      <c r="G1" s="1085"/>
      <c r="H1" s="178"/>
      <c r="I1" s="178"/>
      <c r="J1" s="178"/>
      <c r="K1" s="178"/>
      <c r="L1" s="178"/>
      <c r="M1" s="178"/>
      <c r="N1" s="178"/>
      <c r="O1" s="107"/>
      <c r="P1" s="107"/>
      <c r="Q1" s="107"/>
      <c r="R1" s="107"/>
    </row>
    <row r="2" spans="1:18" s="23" customFormat="1" ht="12.75">
      <c r="A2" s="28"/>
      <c r="B2" s="28"/>
      <c r="C2" s="28"/>
      <c r="D2" s="28"/>
      <c r="E2" s="28"/>
      <c r="F2" s="28"/>
      <c r="G2" s="28"/>
      <c r="H2" s="178"/>
      <c r="I2" s="178"/>
      <c r="J2" s="178"/>
      <c r="K2" s="178"/>
      <c r="L2" s="178"/>
      <c r="M2" s="178"/>
      <c r="N2" s="178"/>
      <c r="O2" s="107"/>
      <c r="P2" s="107"/>
      <c r="Q2" s="107"/>
      <c r="R2" s="107"/>
    </row>
    <row r="3" spans="1:18" s="23" customFormat="1" ht="12.75">
      <c r="A3" s="1085" t="s">
        <v>430</v>
      </c>
      <c r="B3" s="1085"/>
      <c r="C3" s="1085"/>
      <c r="D3" s="1085"/>
      <c r="E3" s="1085"/>
      <c r="F3" s="1085"/>
      <c r="G3" s="1085"/>
      <c r="H3" s="178"/>
      <c r="I3" s="178"/>
      <c r="J3" s="178"/>
      <c r="K3" s="178"/>
      <c r="L3" s="178"/>
      <c r="M3" s="178"/>
      <c r="N3" s="178"/>
      <c r="O3" s="107"/>
      <c r="P3" s="107"/>
      <c r="Q3" s="107"/>
      <c r="R3" s="107"/>
    </row>
    <row r="4" spans="1:18" s="23" customFormat="1" ht="12.75">
      <c r="A4" s="1086" t="s">
        <v>685</v>
      </c>
      <c r="B4" s="1086"/>
      <c r="C4" s="1086"/>
      <c r="D4" s="1086"/>
      <c r="E4" s="1086"/>
      <c r="F4" s="1086"/>
      <c r="G4" s="1086"/>
      <c r="H4" s="178"/>
      <c r="I4" s="178"/>
      <c r="J4" s="178"/>
      <c r="K4" s="178"/>
      <c r="L4" s="178"/>
      <c r="M4" s="178"/>
      <c r="N4" s="178"/>
      <c r="O4" s="107"/>
      <c r="P4" s="107"/>
      <c r="Q4" s="107"/>
      <c r="R4" s="107"/>
    </row>
    <row r="5" spans="1:18" s="21" customFormat="1" ht="49.5" customHeight="1">
      <c r="A5" s="585" t="s">
        <v>363</v>
      </c>
      <c r="B5" s="585" t="s">
        <v>128</v>
      </c>
      <c r="C5" s="585" t="s">
        <v>6</v>
      </c>
      <c r="D5" s="585" t="s">
        <v>13</v>
      </c>
      <c r="E5" s="585" t="s">
        <v>110</v>
      </c>
      <c r="F5" s="585" t="s">
        <v>130</v>
      </c>
      <c r="G5" s="585" t="s">
        <v>131</v>
      </c>
      <c r="H5" s="178"/>
      <c r="I5" s="33"/>
      <c r="J5" s="33"/>
      <c r="K5" s="33"/>
      <c r="L5" s="33"/>
      <c r="M5" s="33"/>
      <c r="N5" s="33"/>
      <c r="O5" s="115"/>
      <c r="P5" s="115"/>
      <c r="Q5" s="115"/>
      <c r="R5" s="115"/>
    </row>
    <row r="6" spans="1:18" s="21" customFormat="1" ht="15.75" customHeight="1">
      <c r="A6" s="102" t="s">
        <v>63</v>
      </c>
      <c r="B6" s="667">
        <v>199.12700000000001</v>
      </c>
      <c r="C6" s="668">
        <v>695.95</v>
      </c>
      <c r="D6" s="668">
        <v>697.43299999999999</v>
      </c>
      <c r="E6" s="668">
        <v>158.19800000000001</v>
      </c>
      <c r="F6" s="667">
        <v>197.64400000000001</v>
      </c>
      <c r="G6" s="71">
        <v>0.28338779495664818</v>
      </c>
      <c r="H6" s="184"/>
      <c r="I6" s="178"/>
      <c r="J6" s="178"/>
      <c r="K6" s="178"/>
      <c r="L6" s="178"/>
      <c r="M6" s="178"/>
      <c r="N6" s="178"/>
      <c r="O6" s="178"/>
      <c r="P6" s="178"/>
      <c r="Q6" s="178"/>
      <c r="R6" s="178"/>
    </row>
    <row r="7" spans="1:18" s="21" customFormat="1" ht="15.75" customHeight="1">
      <c r="A7" s="102" t="s">
        <v>65</v>
      </c>
      <c r="B7" s="667">
        <v>197.64400000000001</v>
      </c>
      <c r="C7" s="668">
        <v>658.649</v>
      </c>
      <c r="D7" s="668">
        <v>679.38300000000004</v>
      </c>
      <c r="E7" s="668">
        <v>137.33000000000001</v>
      </c>
      <c r="F7" s="667">
        <v>176.91</v>
      </c>
      <c r="G7" s="71">
        <v>0.26039803763120356</v>
      </c>
      <c r="H7" s="184"/>
      <c r="I7" s="178"/>
      <c r="J7" s="178"/>
      <c r="K7" s="178"/>
      <c r="L7" s="178"/>
      <c r="M7" s="178"/>
      <c r="N7" s="178"/>
      <c r="O7" s="178"/>
      <c r="P7" s="178"/>
      <c r="Q7" s="178"/>
      <c r="R7" s="178"/>
    </row>
    <row r="8" spans="1:18" s="21" customFormat="1" ht="15.75" customHeight="1">
      <c r="A8" s="102" t="s">
        <v>69</v>
      </c>
      <c r="B8" s="667">
        <v>177.06</v>
      </c>
      <c r="C8" s="668">
        <v>715.36</v>
      </c>
      <c r="D8" s="668">
        <v>698.33</v>
      </c>
      <c r="E8" s="668">
        <v>165.91</v>
      </c>
      <c r="F8" s="667">
        <v>194.09</v>
      </c>
      <c r="G8" s="71">
        <v>0.27793450088067245</v>
      </c>
      <c r="H8" s="184"/>
      <c r="I8" s="178"/>
      <c r="J8" s="178"/>
      <c r="K8" s="178"/>
      <c r="L8" s="178"/>
      <c r="M8" s="178"/>
      <c r="N8" s="178"/>
      <c r="O8" s="178"/>
      <c r="P8" s="178"/>
      <c r="Q8" s="178"/>
      <c r="R8" s="178"/>
    </row>
    <row r="9" spans="1:18" s="21" customFormat="1" ht="15.75" customHeight="1">
      <c r="A9" s="102" t="s">
        <v>140</v>
      </c>
      <c r="B9" s="667">
        <v>194.69</v>
      </c>
      <c r="C9" s="668">
        <v>728.26</v>
      </c>
      <c r="D9" s="668">
        <v>705.74</v>
      </c>
      <c r="E9" s="668">
        <v>164.42</v>
      </c>
      <c r="F9" s="667">
        <v>217.2</v>
      </c>
      <c r="G9" s="71">
        <v>0.30776206534984551</v>
      </c>
      <c r="H9" s="184"/>
      <c r="I9" s="178"/>
      <c r="J9" s="178"/>
      <c r="K9" s="178"/>
      <c r="L9" s="178"/>
      <c r="M9" s="178"/>
      <c r="N9" s="178"/>
      <c r="O9" s="178"/>
      <c r="P9" s="178"/>
      <c r="Q9" s="178"/>
      <c r="R9" s="178"/>
    </row>
    <row r="10" spans="1:18" s="21" customFormat="1" ht="15.75" customHeight="1">
      <c r="A10" s="102" t="s">
        <v>361</v>
      </c>
      <c r="B10" s="667">
        <v>218.69</v>
      </c>
      <c r="C10" s="668">
        <v>735.21</v>
      </c>
      <c r="D10" s="668">
        <v>711.16</v>
      </c>
      <c r="E10" s="668">
        <v>172.84</v>
      </c>
      <c r="F10" s="667">
        <v>242.74</v>
      </c>
      <c r="G10" s="71">
        <v>0.34132965858597225</v>
      </c>
      <c r="H10" s="184"/>
      <c r="I10" s="178"/>
      <c r="J10" s="178"/>
      <c r="K10" s="178"/>
      <c r="L10" s="178"/>
      <c r="M10" s="178"/>
      <c r="N10" s="178"/>
      <c r="O10" s="178"/>
      <c r="P10" s="178"/>
      <c r="Q10" s="178"/>
      <c r="R10" s="178"/>
    </row>
    <row r="11" spans="1:18" s="21" customFormat="1" ht="15.75" customHeight="1">
      <c r="A11" s="39" t="s">
        <v>447</v>
      </c>
      <c r="B11" s="666">
        <v>245</v>
      </c>
      <c r="C11" s="666">
        <v>756.4</v>
      </c>
      <c r="D11" s="666">
        <v>739.09</v>
      </c>
      <c r="E11" s="666">
        <v>183.36</v>
      </c>
      <c r="F11" s="666">
        <v>262.08</v>
      </c>
      <c r="G11" s="71">
        <v>0.34132965858597225</v>
      </c>
      <c r="H11" s="184"/>
      <c r="I11" s="178"/>
      <c r="J11" s="178"/>
      <c r="K11" s="178"/>
      <c r="L11" s="178"/>
      <c r="M11" s="178"/>
      <c r="N11" s="178"/>
      <c r="O11" s="178"/>
      <c r="P11" s="178"/>
      <c r="Q11" s="178"/>
      <c r="R11" s="178"/>
    </row>
    <row r="12" spans="1:18" s="104" customFormat="1" ht="15.75" customHeight="1">
      <c r="A12" s="485" t="s">
        <v>484</v>
      </c>
      <c r="B12" s="666">
        <v>262.79000000000002</v>
      </c>
      <c r="C12" s="666">
        <v>762.88</v>
      </c>
      <c r="D12" s="666">
        <v>741.98</v>
      </c>
      <c r="E12" s="666">
        <v>182.47</v>
      </c>
      <c r="F12" s="666">
        <v>283.69</v>
      </c>
      <c r="G12" s="71">
        <v>0.34132965858597225</v>
      </c>
      <c r="H12" s="184"/>
      <c r="I12" s="178"/>
      <c r="J12" s="178"/>
      <c r="K12" s="178"/>
      <c r="L12" s="178"/>
      <c r="M12" s="178"/>
      <c r="N12" s="178"/>
      <c r="O12" s="178"/>
      <c r="P12" s="178"/>
      <c r="Q12" s="178"/>
      <c r="R12" s="178"/>
    </row>
    <row r="13" spans="1:18" s="21" customFormat="1" ht="15.75" customHeight="1">
      <c r="A13" s="653" t="s">
        <v>476</v>
      </c>
      <c r="B13" s="858">
        <v>286.98</v>
      </c>
      <c r="C13" s="858">
        <v>730.9</v>
      </c>
      <c r="D13" s="858">
        <v>734.72</v>
      </c>
      <c r="E13" s="858">
        <v>173.67</v>
      </c>
      <c r="F13" s="858">
        <v>283.16000000000003</v>
      </c>
      <c r="G13" s="859">
        <v>0.34132965858597225</v>
      </c>
      <c r="H13" s="184"/>
      <c r="J13" s="178"/>
      <c r="K13" s="178"/>
      <c r="L13" s="178"/>
      <c r="M13" s="178"/>
      <c r="N13" s="178"/>
      <c r="O13" s="178"/>
      <c r="P13" s="178"/>
      <c r="Q13" s="178"/>
      <c r="R13" s="178"/>
    </row>
    <row r="14" spans="1:18" s="21" customFormat="1" ht="15.75" customHeight="1">
      <c r="A14" s="653" t="s">
        <v>549</v>
      </c>
      <c r="B14" s="666">
        <v>283.16000000000003</v>
      </c>
      <c r="C14" s="666">
        <v>763.93</v>
      </c>
      <c r="D14" s="666">
        <v>746.98</v>
      </c>
      <c r="E14" s="666">
        <v>191.46</v>
      </c>
      <c r="F14" s="666">
        <v>300.10000000000002</v>
      </c>
      <c r="G14" s="71">
        <f>F14/D14</f>
        <v>0.40175105089828378</v>
      </c>
      <c r="H14" s="184"/>
      <c r="J14" s="237"/>
      <c r="K14" s="178"/>
      <c r="L14" s="178"/>
      <c r="M14" s="178"/>
      <c r="N14" s="178"/>
      <c r="O14" s="178"/>
      <c r="P14" s="178"/>
      <c r="Q14" s="178"/>
      <c r="R14" s="178"/>
    </row>
    <row r="15" spans="1:18" s="21" customFormat="1" ht="15.75" customHeight="1">
      <c r="A15" s="659" t="s">
        <v>548</v>
      </c>
      <c r="B15" s="858">
        <v>300.10000000000002</v>
      </c>
      <c r="C15" s="858">
        <v>773.44</v>
      </c>
      <c r="D15" s="858">
        <v>769.32</v>
      </c>
      <c r="E15" s="858">
        <v>194.84</v>
      </c>
      <c r="F15" s="858">
        <v>304.22000000000003</v>
      </c>
      <c r="G15" s="71">
        <f>F15/D15</f>
        <v>0.39544012894504238</v>
      </c>
      <c r="H15" s="184"/>
      <c r="I15" s="18"/>
      <c r="J15" s="237"/>
      <c r="K15" s="178"/>
      <c r="L15" s="178"/>
      <c r="M15" s="178"/>
      <c r="N15" s="178"/>
      <c r="O15" s="178"/>
      <c r="P15" s="178"/>
      <c r="Q15" s="178"/>
      <c r="R15" s="178"/>
    </row>
    <row r="16" spans="1:18" s="21" customFormat="1" ht="15" customHeight="1">
      <c r="A16" s="1084" t="s">
        <v>169</v>
      </c>
      <c r="B16" s="1084"/>
      <c r="C16" s="1084"/>
      <c r="D16" s="1084"/>
      <c r="E16" s="1084"/>
      <c r="F16" s="1084"/>
      <c r="G16" s="1084"/>
      <c r="I16" s="178"/>
      <c r="J16" s="178"/>
      <c r="K16" s="178"/>
      <c r="L16" s="178"/>
      <c r="M16" s="178"/>
      <c r="N16" s="178"/>
      <c r="O16" s="178"/>
      <c r="P16" s="178"/>
      <c r="Q16" s="178"/>
      <c r="R16" s="178"/>
    </row>
    <row r="17" spans="1:18" s="21" customFormat="1" ht="9.9499999999999993" customHeight="1">
      <c r="A17" s="595"/>
      <c r="B17" s="806"/>
      <c r="C17" s="806"/>
      <c r="D17" s="806"/>
      <c r="E17" s="806"/>
      <c r="F17" s="806"/>
      <c r="G17" s="595"/>
      <c r="I17" s="178"/>
      <c r="J17" s="178"/>
      <c r="K17" s="178"/>
      <c r="L17" s="178"/>
      <c r="M17" s="178"/>
      <c r="N17" s="178"/>
      <c r="O17" s="178"/>
      <c r="P17" s="178"/>
      <c r="Q17" s="178"/>
      <c r="R17" s="178"/>
    </row>
    <row r="18" spans="1:18">
      <c r="C18" s="339"/>
    </row>
    <row r="19" spans="1:18" ht="15" customHeight="1">
      <c r="H19" s="177"/>
    </row>
    <row r="20" spans="1:18" ht="9.75" customHeight="1">
      <c r="H20" s="479"/>
      <c r="I20" s="479"/>
      <c r="J20" s="479"/>
      <c r="K20" s="479"/>
      <c r="L20" s="479"/>
      <c r="M20" s="479"/>
      <c r="N20" s="479"/>
      <c r="O20" s="479"/>
      <c r="P20" s="479"/>
      <c r="Q20" s="479"/>
    </row>
    <row r="21" spans="1:18" ht="15" customHeight="1">
      <c r="H21" s="479"/>
      <c r="I21" s="479"/>
      <c r="J21" s="479"/>
      <c r="K21" s="479"/>
      <c r="L21" s="479"/>
      <c r="M21" s="479"/>
      <c r="N21" s="479"/>
      <c r="O21" s="479"/>
      <c r="P21" s="479"/>
      <c r="Q21" s="479"/>
    </row>
    <row r="22" spans="1:18" ht="15" customHeight="1">
      <c r="H22" s="479"/>
      <c r="I22" s="479"/>
      <c r="J22" s="479"/>
      <c r="K22" s="479"/>
      <c r="L22" s="479"/>
      <c r="M22" s="479"/>
      <c r="N22" s="479"/>
      <c r="O22" s="479"/>
      <c r="P22" s="479"/>
      <c r="Q22" s="479"/>
    </row>
    <row r="23" spans="1:18" ht="15" customHeight="1">
      <c r="H23" s="479"/>
      <c r="I23" s="479"/>
      <c r="J23" s="479"/>
      <c r="K23" s="479"/>
      <c r="L23" s="479"/>
      <c r="M23" s="479"/>
      <c r="N23" s="479"/>
      <c r="O23" s="479"/>
      <c r="P23" s="479"/>
      <c r="Q23" s="479"/>
    </row>
    <row r="24" spans="1:18" ht="15" customHeight="1"/>
    <row r="25" spans="1:18" ht="15" customHeight="1"/>
    <row r="26" spans="1:18" ht="15" customHeight="1"/>
    <row r="27" spans="1:18" ht="15" customHeight="1">
      <c r="A27" s="16"/>
      <c r="B27" s="16"/>
      <c r="C27" s="16"/>
      <c r="D27" s="16"/>
      <c r="E27" s="16"/>
    </row>
    <row r="28" spans="1:18" ht="15" customHeight="1">
      <c r="B28" s="16"/>
      <c r="C28" s="16"/>
      <c r="D28" s="16"/>
      <c r="E28" s="16"/>
    </row>
    <row r="29" spans="1:18" ht="15" customHeight="1"/>
    <row r="30" spans="1:18" ht="15" customHeight="1">
      <c r="H30" s="179"/>
    </row>
    <row r="31" spans="1:18" ht="15" customHeight="1">
      <c r="H31" s="179"/>
    </row>
    <row r="32" spans="1:18" ht="15" customHeight="1">
      <c r="H32" s="179"/>
    </row>
    <row r="33" spans="1:8" ht="15" customHeight="1">
      <c r="H33" s="180"/>
    </row>
    <row r="34" spans="1:8" ht="14.25" customHeight="1"/>
    <row r="35" spans="1:8" ht="14.25" customHeight="1"/>
    <row r="36" spans="1:8" ht="14.25" customHeight="1"/>
    <row r="37" spans="1:8" ht="14.25" customHeight="1"/>
    <row r="38" spans="1:8" ht="14.25" customHeight="1"/>
    <row r="39" spans="1:8" ht="14.25" customHeight="1"/>
    <row r="40" spans="1:8" ht="14.25" customHeight="1"/>
    <row r="41" spans="1:8" ht="14.25" customHeight="1">
      <c r="C41" s="339"/>
      <c r="D41" s="339"/>
      <c r="E41" s="339"/>
      <c r="F41" s="339"/>
    </row>
    <row r="42" spans="1:8" ht="18">
      <c r="C42" s="18"/>
      <c r="D42" s="18"/>
      <c r="E42" s="18"/>
      <c r="F42" s="18"/>
    </row>
    <row r="43" spans="1:8">
      <c r="A43" s="16"/>
      <c r="B43" s="16"/>
      <c r="C43" s="16"/>
      <c r="D43" s="16"/>
      <c r="E43" s="16"/>
      <c r="F43" s="16"/>
      <c r="G43" s="16"/>
    </row>
  </sheetData>
  <customSheetViews>
    <customSheetView guid="{5CDC6F58-B038-4A0E-A13D-C643B013E119}" topLeftCell="A12">
      <selection activeCell="D28" sqref="D28"/>
      <pageMargins left="0.59055118110236227" right="0.59055118110236227"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4">
    <mergeCell ref="A16:G16"/>
    <mergeCell ref="A1:G1"/>
    <mergeCell ref="A3:G3"/>
    <mergeCell ref="A4:G4"/>
  </mergeCells>
  <printOptions horizontalCentered="1"/>
  <pageMargins left="0.59055118110236227" right="0.59055118110236227" top="1.299212598425197" bottom="0.78740157480314965" header="0.51181102362204722" footer="0.59055118110236227"/>
  <pageSetup paperSize="126"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6" tint="0.79998168889431442"/>
    <pageSetUpPr fitToPage="1"/>
  </sheetPr>
  <dimension ref="B1:X31"/>
  <sheetViews>
    <sheetView topLeftCell="A7" zoomScaleNormal="100" workbookViewId="0">
      <selection activeCell="I23" sqref="I23"/>
    </sheetView>
  </sheetViews>
  <sheetFormatPr baseColWidth="10" defaultRowHeight="18"/>
  <cols>
    <col min="1" max="1" width="1.81640625" customWidth="1"/>
    <col min="2" max="2" width="11.6328125" customWidth="1"/>
    <col min="3" max="3" width="8.81640625" bestFit="1" customWidth="1"/>
    <col min="4" max="15" width="4.6328125" customWidth="1"/>
  </cols>
  <sheetData>
    <row r="1" spans="2:24">
      <c r="B1" s="403"/>
      <c r="C1" s="403"/>
      <c r="D1" s="403"/>
      <c r="E1" s="403"/>
      <c r="F1" s="403"/>
      <c r="G1" s="403"/>
      <c r="H1" s="403"/>
      <c r="I1" s="403"/>
      <c r="J1" s="403"/>
      <c r="K1" s="403"/>
      <c r="L1" s="403"/>
      <c r="M1" s="403"/>
      <c r="N1" s="403"/>
    </row>
    <row r="2" spans="2:24">
      <c r="B2" s="1088" t="s">
        <v>2</v>
      </c>
      <c r="C2" s="1088"/>
      <c r="D2" s="1088"/>
      <c r="E2" s="1088"/>
      <c r="F2" s="1088"/>
      <c r="G2" s="1088"/>
      <c r="H2" s="1088"/>
      <c r="I2" s="1088"/>
      <c r="J2" s="1088"/>
      <c r="K2" s="1088"/>
      <c r="L2" s="1088"/>
      <c r="M2" s="1088"/>
      <c r="N2" s="1088"/>
      <c r="O2" s="1088"/>
    </row>
    <row r="3" spans="2:24" ht="18" customHeight="1">
      <c r="B3" s="1089" t="s">
        <v>433</v>
      </c>
      <c r="C3" s="1089"/>
      <c r="D3" s="1089"/>
      <c r="E3" s="1089"/>
      <c r="F3" s="1089"/>
      <c r="G3" s="1089"/>
      <c r="H3" s="1089"/>
      <c r="I3" s="1089"/>
      <c r="J3" s="1089"/>
      <c r="K3" s="1089"/>
      <c r="L3" s="1089"/>
      <c r="M3" s="1089"/>
      <c r="N3" s="1089"/>
      <c r="O3" s="1089"/>
    </row>
    <row r="4" spans="2:24" ht="18" customHeight="1">
      <c r="B4" s="1090" t="s">
        <v>685</v>
      </c>
      <c r="C4" s="1090"/>
      <c r="D4" s="1090"/>
      <c r="E4" s="1090"/>
      <c r="F4" s="1090"/>
      <c r="G4" s="1090"/>
      <c r="H4" s="1090"/>
      <c r="I4" s="1090"/>
      <c r="J4" s="1090"/>
      <c r="K4" s="1090"/>
      <c r="L4" s="1090"/>
      <c r="M4" s="1090"/>
      <c r="N4" s="1090"/>
      <c r="O4" s="1090"/>
    </row>
    <row r="5" spans="2:24">
      <c r="B5" s="1243"/>
      <c r="C5" s="1243"/>
      <c r="D5" s="1243"/>
      <c r="E5" s="1243"/>
      <c r="F5" s="1243"/>
      <c r="G5" s="1243"/>
      <c r="H5" s="1243"/>
      <c r="I5" s="1243"/>
      <c r="J5" s="729"/>
      <c r="K5" s="403"/>
      <c r="L5" s="403"/>
      <c r="M5" s="403"/>
      <c r="N5" s="403"/>
    </row>
    <row r="6" spans="2:24" ht="58.5" customHeight="1">
      <c r="B6" s="657" t="s">
        <v>5</v>
      </c>
      <c r="C6" s="658" t="s">
        <v>71</v>
      </c>
      <c r="D6" s="658" t="s">
        <v>9</v>
      </c>
      <c r="E6" s="658" t="s">
        <v>200</v>
      </c>
      <c r="F6" s="658" t="s">
        <v>306</v>
      </c>
      <c r="G6" s="658" t="s">
        <v>201</v>
      </c>
      <c r="H6" s="658" t="s">
        <v>307</v>
      </c>
      <c r="I6" s="658" t="s">
        <v>308</v>
      </c>
      <c r="J6" s="658" t="s">
        <v>309</v>
      </c>
      <c r="K6" s="658" t="s">
        <v>89</v>
      </c>
      <c r="L6" s="658" t="s">
        <v>310</v>
      </c>
      <c r="M6" s="658" t="s">
        <v>311</v>
      </c>
      <c r="N6" s="658" t="s">
        <v>127</v>
      </c>
      <c r="O6" s="658" t="s">
        <v>485</v>
      </c>
    </row>
    <row r="7" spans="2:24" ht="21.75" customHeight="1">
      <c r="B7" s="1311" t="s">
        <v>591</v>
      </c>
      <c r="C7" s="1311"/>
      <c r="D7" s="1311"/>
      <c r="E7" s="1311"/>
      <c r="F7" s="1311"/>
      <c r="G7" s="1311"/>
      <c r="H7" s="1311"/>
      <c r="I7" s="1311"/>
      <c r="J7" s="1311"/>
      <c r="K7" s="1311"/>
      <c r="L7" s="1311"/>
      <c r="M7" s="1311"/>
      <c r="N7" s="1311"/>
      <c r="O7" s="1311"/>
    </row>
    <row r="8" spans="2:24">
      <c r="B8" s="619" t="s">
        <v>128</v>
      </c>
      <c r="C8" s="866">
        <v>176.91</v>
      </c>
      <c r="D8" s="866">
        <v>0.184</v>
      </c>
      <c r="E8" s="866">
        <v>0.25</v>
      </c>
      <c r="F8" s="866">
        <v>1.07</v>
      </c>
      <c r="G8" s="866">
        <v>0.20100000000000001</v>
      </c>
      <c r="H8" s="866">
        <v>29.5</v>
      </c>
      <c r="I8" s="866">
        <v>0.93</v>
      </c>
      <c r="J8" s="866">
        <v>4.24</v>
      </c>
      <c r="K8" s="866">
        <v>1.42</v>
      </c>
      <c r="L8" s="866">
        <v>4.5999999999999999E-2</v>
      </c>
      <c r="M8" s="866">
        <v>1.1000000000000001</v>
      </c>
      <c r="N8" s="866">
        <v>115</v>
      </c>
      <c r="O8" s="866">
        <v>61.91</v>
      </c>
    </row>
    <row r="9" spans="2:24">
      <c r="B9" s="620" t="s">
        <v>6</v>
      </c>
      <c r="C9" s="866">
        <v>497.17</v>
      </c>
      <c r="D9" s="866">
        <v>0.79500000000000004</v>
      </c>
      <c r="E9" s="866">
        <v>7.6</v>
      </c>
      <c r="F9" s="866">
        <v>12.7</v>
      </c>
      <c r="G9" s="866">
        <v>0.79</v>
      </c>
      <c r="H9" s="866">
        <v>118.43</v>
      </c>
      <c r="I9" s="866">
        <v>7.2</v>
      </c>
      <c r="J9" s="866">
        <v>17.66</v>
      </c>
      <c r="K9" s="866">
        <v>5.88</v>
      </c>
      <c r="L9" s="866">
        <v>0.84599999999999997</v>
      </c>
      <c r="M9" s="866">
        <v>27.1</v>
      </c>
      <c r="N9" s="866">
        <v>146.72999999999999</v>
      </c>
      <c r="O9" s="866">
        <v>350.44</v>
      </c>
    </row>
    <row r="10" spans="2:24">
      <c r="B10" s="620" t="s">
        <v>124</v>
      </c>
      <c r="C10" s="866">
        <v>42.51</v>
      </c>
      <c r="D10" s="866">
        <v>8.9999999999999993E-3</v>
      </c>
      <c r="E10" s="866">
        <v>0.95</v>
      </c>
      <c r="F10" s="866">
        <v>0.01</v>
      </c>
      <c r="G10" s="866">
        <v>1E-3</v>
      </c>
      <c r="H10" s="866">
        <v>0</v>
      </c>
      <c r="I10" s="866">
        <v>0</v>
      </c>
      <c r="J10" s="866">
        <v>0.25</v>
      </c>
      <c r="K10" s="866">
        <v>1.19</v>
      </c>
      <c r="L10" s="866">
        <v>0</v>
      </c>
      <c r="M10" s="866">
        <v>0.4</v>
      </c>
      <c r="N10" s="866">
        <v>2.6</v>
      </c>
      <c r="O10" s="866">
        <v>39.909999999999997</v>
      </c>
    </row>
    <row r="11" spans="2:24">
      <c r="B11" s="620" t="s">
        <v>13</v>
      </c>
      <c r="C11" s="866">
        <v>495.79</v>
      </c>
      <c r="D11" s="866">
        <v>0.52</v>
      </c>
      <c r="E11" s="866">
        <v>7.3</v>
      </c>
      <c r="F11" s="866">
        <v>10.35</v>
      </c>
      <c r="G11" s="866">
        <v>0.06</v>
      </c>
      <c r="H11" s="866">
        <v>105.74</v>
      </c>
      <c r="I11" s="866">
        <v>3.28</v>
      </c>
      <c r="J11" s="866">
        <v>12.2</v>
      </c>
      <c r="K11" s="866">
        <v>4.59</v>
      </c>
      <c r="L11" s="866">
        <v>0.04</v>
      </c>
      <c r="M11" s="866">
        <v>21.25</v>
      </c>
      <c r="N11" s="866">
        <v>145.22999999999999</v>
      </c>
      <c r="O11" s="866">
        <v>350.56</v>
      </c>
    </row>
    <row r="12" spans="2:24">
      <c r="B12" s="620" t="s">
        <v>110</v>
      </c>
      <c r="C12" s="866">
        <v>42.91</v>
      </c>
      <c r="D12" s="866">
        <v>0.33500000000000002</v>
      </c>
      <c r="E12" s="866">
        <v>1.21</v>
      </c>
      <c r="F12" s="866">
        <v>2.2000000000000002</v>
      </c>
      <c r="G12" s="866">
        <v>0.80300000000000005</v>
      </c>
      <c r="H12" s="866">
        <v>12.49</v>
      </c>
      <c r="I12" s="866">
        <v>3.82</v>
      </c>
      <c r="J12" s="866">
        <v>5.67</v>
      </c>
      <c r="K12" s="866">
        <v>2.99</v>
      </c>
      <c r="L12" s="866">
        <v>0.96</v>
      </c>
      <c r="M12" s="866">
        <v>6.17</v>
      </c>
      <c r="N12" s="866">
        <v>2.6</v>
      </c>
      <c r="O12" s="866">
        <v>40.31</v>
      </c>
    </row>
    <row r="13" spans="2:24">
      <c r="B13" s="1013" t="s">
        <v>130</v>
      </c>
      <c r="C13" s="866">
        <v>178.28</v>
      </c>
      <c r="D13" s="866">
        <v>0.14799999999999999</v>
      </c>
      <c r="E13" s="866">
        <v>0.28999999999999998</v>
      </c>
      <c r="F13" s="866">
        <v>1.23</v>
      </c>
      <c r="G13" s="866">
        <v>0.13</v>
      </c>
      <c r="H13" s="866">
        <v>29.7</v>
      </c>
      <c r="I13" s="866">
        <v>1.03</v>
      </c>
      <c r="J13" s="866">
        <v>4.2699999999999996</v>
      </c>
      <c r="K13" s="866">
        <v>0.91</v>
      </c>
      <c r="L13" s="866">
        <v>1.2E-2</v>
      </c>
      <c r="M13" s="866">
        <v>1.18</v>
      </c>
      <c r="N13" s="866">
        <v>116.5</v>
      </c>
      <c r="O13" s="866">
        <v>61.78</v>
      </c>
      <c r="P13" s="271"/>
      <c r="Q13" s="271"/>
      <c r="R13" s="271"/>
      <c r="S13" s="271"/>
      <c r="T13" s="271"/>
      <c r="U13" s="271"/>
      <c r="V13" s="271"/>
      <c r="W13" s="271"/>
      <c r="X13" s="271"/>
    </row>
    <row r="14" spans="2:24" ht="18" customHeight="1">
      <c r="B14" s="1312" t="s">
        <v>592</v>
      </c>
      <c r="C14" s="1312"/>
      <c r="D14" s="1312"/>
      <c r="E14" s="1312"/>
      <c r="F14" s="1312"/>
      <c r="G14" s="1312"/>
      <c r="H14" s="1312"/>
      <c r="I14" s="1312"/>
      <c r="J14" s="1312"/>
      <c r="K14" s="1312"/>
      <c r="L14" s="1312"/>
      <c r="M14" s="1312"/>
      <c r="N14" s="1312"/>
      <c r="O14" s="1312"/>
    </row>
    <row r="15" spans="2:24">
      <c r="B15" s="1014" t="s">
        <v>128</v>
      </c>
      <c r="C15" s="756">
        <v>178.28</v>
      </c>
      <c r="D15" s="756">
        <v>0.14799999999999999</v>
      </c>
      <c r="E15" s="756">
        <v>0.28999999999999998</v>
      </c>
      <c r="F15" s="756">
        <v>1.23</v>
      </c>
      <c r="G15" s="756">
        <v>0.13</v>
      </c>
      <c r="H15" s="756">
        <v>29.7</v>
      </c>
      <c r="I15" s="756">
        <v>1.03</v>
      </c>
      <c r="J15" s="756">
        <v>4.2699999999999996</v>
      </c>
      <c r="K15" s="756">
        <v>0.91</v>
      </c>
      <c r="L15" s="756">
        <v>1.2E-2</v>
      </c>
      <c r="M15" s="756">
        <v>1.18</v>
      </c>
      <c r="N15" s="756">
        <v>116.5</v>
      </c>
      <c r="O15" s="756">
        <v>61.78</v>
      </c>
    </row>
    <row r="16" spans="2:24">
      <c r="B16" s="621" t="s">
        <v>6</v>
      </c>
      <c r="C16" s="756">
        <v>504.02</v>
      </c>
      <c r="D16" s="756">
        <v>0.77500000000000002</v>
      </c>
      <c r="E16" s="756">
        <v>7.48</v>
      </c>
      <c r="F16" s="756">
        <v>12.9</v>
      </c>
      <c r="G16" s="756">
        <v>0.67</v>
      </c>
      <c r="H16" s="756">
        <v>120</v>
      </c>
      <c r="I16" s="756">
        <v>7.6</v>
      </c>
      <c r="J16" s="756">
        <v>18.600000000000001</v>
      </c>
      <c r="K16" s="756">
        <v>7.23</v>
      </c>
      <c r="L16" s="756">
        <v>0.879</v>
      </c>
      <c r="M16" s="756">
        <v>27.1</v>
      </c>
      <c r="N16" s="756">
        <v>148.30000000000001</v>
      </c>
      <c r="O16" s="756">
        <v>355.72</v>
      </c>
      <c r="Q16" s="785"/>
    </row>
    <row r="17" spans="2:24">
      <c r="B17" s="621" t="s">
        <v>124</v>
      </c>
      <c r="C17" s="756">
        <v>43.8</v>
      </c>
      <c r="D17" s="756">
        <v>7.0000000000000001E-3</v>
      </c>
      <c r="E17" s="756">
        <v>0.85</v>
      </c>
      <c r="F17" s="756">
        <v>0.01</v>
      </c>
      <c r="G17" s="756">
        <v>2E-3</v>
      </c>
      <c r="H17" s="756">
        <v>0</v>
      </c>
      <c r="I17" s="756">
        <v>0</v>
      </c>
      <c r="J17" s="756">
        <v>0.2</v>
      </c>
      <c r="K17" s="756">
        <v>1.1499999999999999</v>
      </c>
      <c r="L17" s="756">
        <v>0</v>
      </c>
      <c r="M17" s="756">
        <v>0.5</v>
      </c>
      <c r="N17" s="756">
        <v>2.8</v>
      </c>
      <c r="O17" s="756">
        <v>41</v>
      </c>
    </row>
    <row r="18" spans="2:24">
      <c r="B18" s="621" t="s">
        <v>13</v>
      </c>
      <c r="C18" s="756">
        <v>504.21</v>
      </c>
      <c r="D18" s="756">
        <v>0.51</v>
      </c>
      <c r="E18" s="756">
        <v>7.35</v>
      </c>
      <c r="F18" s="756">
        <v>10.5</v>
      </c>
      <c r="G18" s="756">
        <v>6.5000000000000002E-2</v>
      </c>
      <c r="H18" s="756">
        <v>106</v>
      </c>
      <c r="I18" s="756">
        <v>3.3</v>
      </c>
      <c r="J18" s="756">
        <v>12.2</v>
      </c>
      <c r="K18" s="756">
        <v>5.08</v>
      </c>
      <c r="L18" s="756">
        <v>4.4999999999999998E-2</v>
      </c>
      <c r="M18" s="756">
        <v>21.25</v>
      </c>
      <c r="N18" s="756">
        <v>149</v>
      </c>
      <c r="O18" s="756">
        <v>355.21</v>
      </c>
    </row>
    <row r="19" spans="2:24">
      <c r="B19" s="621" t="s">
        <v>110</v>
      </c>
      <c r="C19" s="756">
        <v>46.25</v>
      </c>
      <c r="D19" s="756">
        <v>0.28000000000000003</v>
      </c>
      <c r="E19" s="756">
        <v>0.9</v>
      </c>
      <c r="F19" s="756">
        <v>2.4</v>
      </c>
      <c r="G19" s="756">
        <v>0.62</v>
      </c>
      <c r="H19" s="756">
        <v>15</v>
      </c>
      <c r="I19" s="756">
        <v>4.0999999999999996</v>
      </c>
      <c r="J19" s="756">
        <v>6.5</v>
      </c>
      <c r="K19" s="756">
        <v>2.95</v>
      </c>
      <c r="L19" s="756">
        <v>0.82</v>
      </c>
      <c r="M19" s="756">
        <v>6.4</v>
      </c>
      <c r="N19" s="756">
        <v>2.4</v>
      </c>
      <c r="O19" s="756">
        <v>43.85</v>
      </c>
    </row>
    <row r="20" spans="2:24">
      <c r="B20" s="621" t="s">
        <v>130</v>
      </c>
      <c r="C20" s="756">
        <v>178.1</v>
      </c>
      <c r="D20" s="756">
        <v>0.14000000000000001</v>
      </c>
      <c r="E20" s="756">
        <v>0.37</v>
      </c>
      <c r="F20" s="756">
        <v>1.24</v>
      </c>
      <c r="G20" s="756">
        <v>0.11700000000000001</v>
      </c>
      <c r="H20" s="756">
        <v>28.7</v>
      </c>
      <c r="I20" s="756">
        <v>1.23</v>
      </c>
      <c r="J20" s="756">
        <v>4.37</v>
      </c>
      <c r="K20" s="756">
        <v>1.25</v>
      </c>
      <c r="L20" s="756">
        <v>4.5999999999999999E-2</v>
      </c>
      <c r="M20" s="756">
        <v>1.1299999999999999</v>
      </c>
      <c r="N20" s="756">
        <v>116.2</v>
      </c>
      <c r="O20" s="756">
        <v>61.9</v>
      </c>
      <c r="P20" s="271"/>
      <c r="Q20" s="807"/>
      <c r="R20" s="271"/>
      <c r="S20" s="271"/>
      <c r="T20" s="271"/>
      <c r="U20" s="271"/>
      <c r="V20" s="271"/>
      <c r="W20" s="271"/>
      <c r="X20" s="271"/>
    </row>
    <row r="21" spans="2:24">
      <c r="B21" s="1310" t="s">
        <v>355</v>
      </c>
      <c r="C21" s="1310"/>
      <c r="D21" s="1310"/>
      <c r="E21" s="1310"/>
      <c r="F21" s="1310"/>
      <c r="G21" s="1310"/>
      <c r="H21" s="1310"/>
      <c r="I21" s="1310"/>
      <c r="J21" s="1310"/>
      <c r="K21" s="1310"/>
      <c r="L21" s="1310"/>
      <c r="M21" s="1310"/>
      <c r="N21" s="1310"/>
      <c r="O21" s="1310"/>
    </row>
    <row r="22" spans="2:24">
      <c r="B22" s="642"/>
      <c r="C22" s="642"/>
      <c r="D22" s="642"/>
      <c r="E22" s="642"/>
      <c r="F22" s="642"/>
      <c r="G22" s="642"/>
      <c r="H22" s="642"/>
      <c r="I22" s="642"/>
      <c r="J22" s="642"/>
      <c r="K22" s="642"/>
      <c r="L22" s="642"/>
      <c r="M22" s="271"/>
      <c r="N22" s="271"/>
      <c r="O22" s="271"/>
    </row>
    <row r="23" spans="2:24">
      <c r="B23" s="271"/>
      <c r="C23" s="271"/>
      <c r="D23" s="271"/>
      <c r="E23" s="271"/>
      <c r="F23" s="271"/>
      <c r="G23" s="271"/>
      <c r="H23" s="271"/>
      <c r="I23" s="271"/>
      <c r="J23" s="271"/>
      <c r="K23" s="271"/>
      <c r="L23" s="271"/>
      <c r="M23" s="271"/>
      <c r="N23" s="271"/>
      <c r="O23" s="271"/>
    </row>
    <row r="24" spans="2:24">
      <c r="B24" s="271"/>
      <c r="C24" s="18"/>
      <c r="D24" s="271"/>
      <c r="E24" s="271"/>
      <c r="F24" s="271"/>
      <c r="G24" s="271"/>
      <c r="H24" s="271"/>
      <c r="I24" s="271"/>
      <c r="J24" s="271"/>
      <c r="K24" s="271"/>
      <c r="L24" s="271"/>
      <c r="M24" s="271"/>
      <c r="N24" s="271"/>
      <c r="O24" s="271"/>
    </row>
    <row r="25" spans="2:24">
      <c r="B25" s="271"/>
      <c r="C25" s="625"/>
      <c r="D25" s="271"/>
      <c r="E25" s="271"/>
      <c r="F25" s="271"/>
      <c r="G25" s="271"/>
      <c r="H25" s="271"/>
      <c r="I25" s="271"/>
      <c r="J25" s="271"/>
      <c r="K25" s="271"/>
      <c r="L25" s="271"/>
      <c r="M25" s="271"/>
      <c r="N25" s="271"/>
      <c r="O25" s="271"/>
    </row>
    <row r="26" spans="2:24">
      <c r="B26" s="271"/>
      <c r="C26" s="271"/>
      <c r="D26" s="271"/>
      <c r="E26" s="271"/>
      <c r="F26" s="271"/>
      <c r="G26" s="271"/>
      <c r="H26" s="271"/>
      <c r="I26" s="271"/>
      <c r="J26" s="271"/>
      <c r="K26" s="271"/>
      <c r="L26" s="271"/>
      <c r="M26" s="271"/>
      <c r="N26" s="271"/>
      <c r="O26" s="271"/>
    </row>
    <row r="27" spans="2:24">
      <c r="B27" s="271"/>
      <c r="C27" s="271"/>
      <c r="D27" s="271"/>
      <c r="E27" s="271"/>
      <c r="F27" s="271"/>
      <c r="G27" s="271"/>
      <c r="H27" s="271"/>
      <c r="I27" s="271"/>
      <c r="J27" s="271"/>
      <c r="K27" s="271"/>
      <c r="L27" s="271"/>
      <c r="M27" s="271"/>
      <c r="N27" s="271"/>
      <c r="O27" s="482"/>
    </row>
    <row r="28" spans="2:24">
      <c r="B28" s="271"/>
      <c r="C28" s="271"/>
      <c r="D28" s="271"/>
      <c r="E28" s="271"/>
      <c r="F28" s="271"/>
      <c r="G28" s="271"/>
      <c r="H28" s="271"/>
      <c r="I28" s="271"/>
      <c r="J28" s="271"/>
      <c r="K28" s="271"/>
      <c r="L28" s="271"/>
      <c r="M28" s="271"/>
      <c r="N28" s="271"/>
      <c r="O28" s="271"/>
    </row>
    <row r="29" spans="2:24">
      <c r="B29" s="271"/>
      <c r="C29" s="271"/>
      <c r="D29" s="271"/>
      <c r="E29" s="271"/>
      <c r="F29" s="271"/>
      <c r="G29" s="271"/>
      <c r="H29" s="271"/>
      <c r="I29" s="271"/>
      <c r="J29" s="271"/>
      <c r="K29" s="271"/>
      <c r="L29" s="271"/>
      <c r="M29" s="271"/>
      <c r="N29" s="271"/>
      <c r="O29" s="271"/>
    </row>
    <row r="30" spans="2:24">
      <c r="B30" s="271"/>
      <c r="C30" s="271"/>
      <c r="D30" s="271"/>
      <c r="E30" s="271"/>
      <c r="F30" s="271"/>
      <c r="G30" s="271"/>
      <c r="H30" s="271"/>
      <c r="I30" s="271"/>
      <c r="J30" s="271"/>
      <c r="K30" s="271"/>
      <c r="L30" s="271"/>
      <c r="M30" s="271"/>
      <c r="N30" s="271"/>
      <c r="O30" s="271"/>
    </row>
    <row r="31" spans="2:24">
      <c r="B31" s="271"/>
      <c r="C31" s="271"/>
      <c r="D31" s="271"/>
      <c r="E31" s="271"/>
      <c r="F31" s="271"/>
      <c r="G31" s="271"/>
      <c r="H31" s="271"/>
      <c r="I31" s="271"/>
      <c r="J31" s="271"/>
      <c r="K31" s="271"/>
      <c r="L31" s="271"/>
      <c r="M31" s="271"/>
      <c r="N31" s="271"/>
      <c r="O31" s="271"/>
    </row>
  </sheetData>
  <mergeCells count="7">
    <mergeCell ref="B5:I5"/>
    <mergeCell ref="B21:O21"/>
    <mergeCell ref="B7:O7"/>
    <mergeCell ref="B14:O14"/>
    <mergeCell ref="B2:O2"/>
    <mergeCell ref="B3:O3"/>
    <mergeCell ref="B4:O4"/>
  </mergeCells>
  <pageMargins left="0.70866141732283472" right="0.70866141732283472" top="0.74803149606299213" bottom="0.74803149606299213" header="0.31496062992125984" footer="0.31496062992125984"/>
  <pageSetup paperSize="126" orientation="landscape" r:id="rId1"/>
  <headerFooter>
    <oddFooter>&amp;C&amp;11&amp;A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6" tint="0.79998168889431442"/>
  </sheetPr>
  <dimension ref="B1:O19"/>
  <sheetViews>
    <sheetView zoomScaleNormal="100" workbookViewId="0">
      <selection activeCell="B19" sqref="B19:E19"/>
    </sheetView>
  </sheetViews>
  <sheetFormatPr baseColWidth="10" defaultColWidth="10.90625" defaultRowHeight="12.75"/>
  <cols>
    <col min="1" max="1" width="0.90625" style="70" customWidth="1"/>
    <col min="2" max="5" width="13.453125" style="70" customWidth="1"/>
    <col min="6" max="6" width="2.6328125" style="70" customWidth="1"/>
    <col min="7" max="7" width="6.7265625" style="70" customWidth="1"/>
    <col min="8" max="8" width="7" style="70" customWidth="1"/>
    <col min="9" max="16384" width="10.90625" style="70"/>
  </cols>
  <sheetData>
    <row r="1" spans="2:15" s="29" customFormat="1" ht="15" customHeight="1">
      <c r="B1" s="1088" t="s">
        <v>45</v>
      </c>
      <c r="C1" s="1088"/>
      <c r="D1" s="1088"/>
      <c r="E1" s="1088"/>
    </row>
    <row r="2" spans="2:15" s="29" customFormat="1" ht="15" customHeight="1">
      <c r="B2" s="30"/>
      <c r="C2" s="30"/>
      <c r="D2" s="30"/>
      <c r="E2" s="30"/>
    </row>
    <row r="3" spans="2:15" s="29" customFormat="1" ht="18.600000000000001" customHeight="1">
      <c r="B3" s="1089" t="s">
        <v>434</v>
      </c>
      <c r="C3" s="1089"/>
      <c r="D3" s="1089"/>
      <c r="E3" s="1089"/>
    </row>
    <row r="4" spans="2:15" s="29" customFormat="1" ht="15" customHeight="1">
      <c r="B4" s="1088" t="s">
        <v>701</v>
      </c>
      <c r="C4" s="1088"/>
      <c r="D4" s="1088"/>
      <c r="E4" s="1088"/>
    </row>
    <row r="5" spans="2:15" s="29" customFormat="1" ht="27.75" customHeight="1">
      <c r="B5" s="272" t="s">
        <v>11</v>
      </c>
      <c r="C5" s="273" t="s">
        <v>107</v>
      </c>
      <c r="D5" s="273" t="s">
        <v>109</v>
      </c>
      <c r="E5" s="273" t="s">
        <v>312</v>
      </c>
      <c r="G5" s="395"/>
    </row>
    <row r="6" spans="2:15" s="29" customFormat="1" ht="18" customHeight="1">
      <c r="B6" s="94" t="s">
        <v>66</v>
      </c>
      <c r="C6" s="641">
        <v>23.68</v>
      </c>
      <c r="D6" s="641">
        <v>127.3112</v>
      </c>
      <c r="E6" s="640">
        <f t="shared" ref="E6:E11" si="0">D6/C6*10</f>
        <v>53.763175675675676</v>
      </c>
      <c r="G6" s="396"/>
      <c r="H6" s="396"/>
    </row>
    <row r="7" spans="2:15" s="29" customFormat="1" ht="18" customHeight="1">
      <c r="B7" s="94" t="s">
        <v>67</v>
      </c>
      <c r="C7" s="641">
        <v>24.527000000000001</v>
      </c>
      <c r="D7" s="641">
        <v>94.672499999999999</v>
      </c>
      <c r="E7" s="640">
        <f t="shared" si="0"/>
        <v>38.599298732009622</v>
      </c>
      <c r="G7" s="396"/>
      <c r="H7" s="396"/>
    </row>
    <row r="8" spans="2:15" s="29" customFormat="1" ht="18" customHeight="1">
      <c r="B8" s="94" t="s">
        <v>68</v>
      </c>
      <c r="C8" s="641">
        <v>25.120999999999999</v>
      </c>
      <c r="D8" s="641">
        <v>130.375</v>
      </c>
      <c r="E8" s="640">
        <f t="shared" si="0"/>
        <v>51.898809760757928</v>
      </c>
      <c r="G8" s="396"/>
      <c r="H8" s="396"/>
    </row>
    <row r="9" spans="2:15" s="29" customFormat="1" ht="18" customHeight="1">
      <c r="B9" s="94" t="s">
        <v>63</v>
      </c>
      <c r="C9" s="641">
        <v>23.991</v>
      </c>
      <c r="D9" s="641">
        <v>149.78790000000001</v>
      </c>
      <c r="E9" s="640">
        <f t="shared" si="0"/>
        <v>62.435038139302243</v>
      </c>
      <c r="G9" s="396"/>
      <c r="H9" s="396"/>
      <c r="I9" s="30"/>
    </row>
    <row r="10" spans="2:15" s="29" customFormat="1" ht="18" customHeight="1">
      <c r="B10" s="94" t="s">
        <v>65</v>
      </c>
      <c r="C10" s="641">
        <v>21</v>
      </c>
      <c r="D10" s="641">
        <v>130.3073</v>
      </c>
      <c r="E10" s="640">
        <f t="shared" si="0"/>
        <v>62.051095238095243</v>
      </c>
      <c r="G10" s="397"/>
      <c r="H10" s="397"/>
      <c r="I10" s="174"/>
      <c r="J10" s="297"/>
      <c r="K10" s="297"/>
      <c r="L10" s="297"/>
      <c r="M10" s="297"/>
      <c r="N10" s="297"/>
      <c r="O10" s="297"/>
    </row>
    <row r="11" spans="2:15" ht="18" customHeight="1">
      <c r="B11" s="94" t="s">
        <v>69</v>
      </c>
      <c r="C11" s="641">
        <v>22.398</v>
      </c>
      <c r="D11" s="641">
        <v>134.88432</v>
      </c>
      <c r="E11" s="640">
        <f t="shared" si="0"/>
        <v>60.221591213501206</v>
      </c>
      <c r="F11" s="47"/>
      <c r="G11" s="397"/>
      <c r="H11" s="397"/>
      <c r="I11" s="49"/>
      <c r="J11" s="275"/>
      <c r="K11" s="275"/>
      <c r="L11" s="398"/>
      <c r="M11" s="49"/>
      <c r="N11" s="296"/>
      <c r="O11" s="296"/>
    </row>
    <row r="12" spans="2:15" ht="18" customHeight="1">
      <c r="B12" s="94" t="s">
        <v>108</v>
      </c>
      <c r="C12" s="641">
        <v>23.713999999999999</v>
      </c>
      <c r="D12" s="641">
        <f>C12*E12/10</f>
        <v>163.6266</v>
      </c>
      <c r="E12" s="640">
        <v>69</v>
      </c>
      <c r="F12" s="47"/>
      <c r="G12" s="397"/>
      <c r="H12" s="399"/>
      <c r="I12" s="400"/>
      <c r="J12" s="401"/>
      <c r="K12" s="401"/>
      <c r="L12" s="398"/>
      <c r="M12" s="49"/>
      <c r="N12" s="296"/>
      <c r="O12" s="296"/>
    </row>
    <row r="13" spans="2:15" ht="18" customHeight="1">
      <c r="B13" s="94" t="s">
        <v>159</v>
      </c>
      <c r="C13" s="641">
        <v>26.54</v>
      </c>
      <c r="D13" s="641">
        <v>174.083</v>
      </c>
      <c r="E13" s="640">
        <f>D13/C13*10</f>
        <v>65.592690278824421</v>
      </c>
      <c r="F13" s="47"/>
      <c r="G13" s="397"/>
      <c r="H13" s="397"/>
      <c r="I13" s="49"/>
      <c r="J13" s="275"/>
      <c r="K13" s="275"/>
      <c r="L13" s="398"/>
      <c r="M13" s="49"/>
      <c r="N13" s="296"/>
      <c r="O13" s="296"/>
    </row>
    <row r="14" spans="2:15" ht="18" customHeight="1">
      <c r="B14" s="94" t="s">
        <v>364</v>
      </c>
      <c r="C14" s="641">
        <v>20.937000000000001</v>
      </c>
      <c r="D14" s="641">
        <v>131.27499</v>
      </c>
      <c r="E14" s="640">
        <v>61.1</v>
      </c>
      <c r="F14" s="47"/>
      <c r="G14" s="397"/>
      <c r="H14" s="397"/>
      <c r="I14" s="49"/>
      <c r="J14" s="275"/>
      <c r="K14" s="275"/>
      <c r="L14" s="398"/>
      <c r="M14" s="49"/>
      <c r="N14" s="296"/>
      <c r="O14" s="296"/>
    </row>
    <row r="15" spans="2:15" ht="18" customHeight="1">
      <c r="B15" s="94" t="s">
        <v>450</v>
      </c>
      <c r="C15" s="641">
        <v>29.521999999999998</v>
      </c>
      <c r="D15" s="641">
        <v>192.80799999999999</v>
      </c>
      <c r="E15" s="640">
        <v>65.309938351060225</v>
      </c>
      <c r="F15" s="47"/>
      <c r="G15" s="397"/>
      <c r="H15" s="397"/>
      <c r="I15" s="49"/>
      <c r="J15" s="275"/>
      <c r="K15" s="275"/>
      <c r="L15" s="398"/>
      <c r="M15" s="49"/>
      <c r="N15" s="296"/>
      <c r="O15" s="296"/>
    </row>
    <row r="16" spans="2:15" ht="18" customHeight="1">
      <c r="B16" s="94" t="s">
        <v>476</v>
      </c>
      <c r="C16" s="641">
        <v>26.242000000000001</v>
      </c>
      <c r="D16" s="641">
        <v>174.8972</v>
      </c>
      <c r="E16" s="640">
        <f>D16/C16*10</f>
        <v>66.647816477402642</v>
      </c>
      <c r="F16" s="47"/>
      <c r="G16" s="397"/>
      <c r="H16" s="397"/>
      <c r="I16" s="49"/>
      <c r="J16" s="275"/>
      <c r="K16" s="275"/>
      <c r="L16" s="398"/>
      <c r="M16" s="49"/>
      <c r="N16" s="296"/>
      <c r="O16" s="296"/>
    </row>
    <row r="17" spans="2:15" ht="18" customHeight="1">
      <c r="B17" s="94" t="s">
        <v>495</v>
      </c>
      <c r="C17" s="641">
        <v>26.393999999999998</v>
      </c>
      <c r="D17" s="641">
        <f>C17*E17/10</f>
        <v>169.71341999999999</v>
      </c>
      <c r="E17" s="640">
        <v>64.3</v>
      </c>
      <c r="F17" s="47"/>
      <c r="G17" s="402"/>
      <c r="H17" s="296"/>
      <c r="I17" s="492"/>
      <c r="J17" s="275"/>
      <c r="K17" s="275"/>
      <c r="L17" s="398"/>
      <c r="M17" s="49"/>
      <c r="N17" s="296"/>
      <c r="O17" s="296"/>
    </row>
    <row r="18" spans="2:15" ht="18" customHeight="1">
      <c r="B18" s="897" t="s">
        <v>637</v>
      </c>
      <c r="C18" s="641">
        <v>27.706</v>
      </c>
      <c r="D18" s="641"/>
      <c r="E18" s="640"/>
      <c r="F18" s="47"/>
      <c r="G18" s="402"/>
      <c r="H18" s="296"/>
      <c r="I18" s="492"/>
      <c r="J18" s="275"/>
      <c r="K18" s="275"/>
      <c r="L18" s="398"/>
      <c r="M18" s="49"/>
      <c r="N18" s="296"/>
      <c r="O18" s="296"/>
    </row>
    <row r="19" spans="2:15" ht="41.1" customHeight="1">
      <c r="B19" s="1091" t="s">
        <v>656</v>
      </c>
      <c r="C19" s="1313"/>
      <c r="D19" s="1313"/>
      <c r="E19" s="1313"/>
    </row>
  </sheetData>
  <mergeCells count="4">
    <mergeCell ref="B1:E1"/>
    <mergeCell ref="B3:E3"/>
    <mergeCell ref="B4:E4"/>
    <mergeCell ref="B19:E19"/>
  </mergeCells>
  <pageMargins left="0.70866141732283472" right="0.70866141732283472" top="0.74803149606299213" bottom="0.74803149606299213" header="0.31496062992125984" footer="0.31496062992125984"/>
  <pageSetup paperSize="126" orientation="portrait" r:id="rId1"/>
  <headerFooter>
    <oddFooter>&amp;C&amp;11&amp;A</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tint="0.79998168889431442"/>
    <pageSetUpPr fitToPage="1"/>
  </sheetPr>
  <dimension ref="B1:N29"/>
  <sheetViews>
    <sheetView zoomScaleNormal="100" zoomScaleSheetLayoutView="50" workbookViewId="0">
      <selection activeCell="J18" sqref="J18:J19"/>
    </sheetView>
  </sheetViews>
  <sheetFormatPr baseColWidth="10" defaultColWidth="10.90625" defaultRowHeight="12.75"/>
  <cols>
    <col min="1" max="1" width="0.90625" style="70" customWidth="1"/>
    <col min="2" max="2" width="12.54296875" style="70" customWidth="1"/>
    <col min="3" max="6" width="10.90625" style="70" customWidth="1"/>
    <col min="7" max="7" width="1.54296875" style="70" customWidth="1"/>
    <col min="8" max="8" width="6.7265625" style="70" customWidth="1"/>
    <col min="9" max="9" width="7" style="70" customWidth="1"/>
    <col min="10" max="16384" width="10.90625" style="70"/>
  </cols>
  <sheetData>
    <row r="1" spans="2:14" s="29" customFormat="1" ht="15" customHeight="1">
      <c r="B1" s="1088" t="s">
        <v>3</v>
      </c>
      <c r="C1" s="1088"/>
      <c r="D1" s="1088"/>
      <c r="E1" s="1088"/>
      <c r="F1" s="1088"/>
    </row>
    <row r="2" spans="2:14" s="29" customFormat="1" ht="28.5" customHeight="1">
      <c r="B2" s="1089" t="s">
        <v>252</v>
      </c>
      <c r="C2" s="1088"/>
      <c r="D2" s="1088"/>
      <c r="E2" s="1088"/>
      <c r="F2" s="1088"/>
    </row>
    <row r="3" spans="2:14" s="29" customFormat="1" ht="15" customHeight="1">
      <c r="B3" s="1088" t="s">
        <v>638</v>
      </c>
      <c r="C3" s="1088"/>
      <c r="D3" s="1088"/>
      <c r="E3" s="1088"/>
      <c r="F3" s="1088"/>
      <c r="I3" s="297"/>
      <c r="J3" s="297"/>
      <c r="K3" s="297"/>
      <c r="L3" s="297"/>
      <c r="M3" s="297"/>
      <c r="N3" s="297"/>
    </row>
    <row r="4" spans="2:14" s="29" customFormat="1" ht="15" customHeight="1">
      <c r="B4" s="59"/>
      <c r="C4" s="59"/>
      <c r="D4" s="59"/>
      <c r="E4" s="59"/>
      <c r="F4" s="59"/>
      <c r="I4" s="297"/>
      <c r="J4" s="297"/>
      <c r="K4" s="297"/>
      <c r="L4" s="297"/>
      <c r="M4" s="297"/>
      <c r="N4" s="297"/>
    </row>
    <row r="5" spans="2:14" s="29" customFormat="1" ht="46.5" customHeight="1">
      <c r="B5" s="272" t="s">
        <v>11</v>
      </c>
      <c r="C5" s="272" t="s">
        <v>12</v>
      </c>
      <c r="D5" s="273" t="s">
        <v>32</v>
      </c>
      <c r="E5" s="273" t="s">
        <v>30</v>
      </c>
      <c r="F5" s="273" t="s">
        <v>617</v>
      </c>
      <c r="I5" s="174"/>
      <c r="J5" s="174"/>
      <c r="K5" s="174"/>
      <c r="L5" s="297"/>
      <c r="M5" s="297"/>
      <c r="N5" s="297"/>
    </row>
    <row r="6" spans="2:14" ht="16.5" customHeight="1">
      <c r="B6" s="1253" t="s">
        <v>361</v>
      </c>
      <c r="C6" s="282" t="s">
        <v>176</v>
      </c>
      <c r="D6" s="828">
        <v>22332</v>
      </c>
      <c r="E6" s="828">
        <v>148507.79999999999</v>
      </c>
      <c r="F6" s="829">
        <f>E6/D6*10</f>
        <v>66.5</v>
      </c>
      <c r="G6" s="47"/>
      <c r="H6" s="294"/>
      <c r="I6" s="566"/>
      <c r="J6" s="49"/>
      <c r="K6" s="275"/>
      <c r="L6" s="275"/>
      <c r="M6" s="398"/>
      <c r="N6" s="49"/>
    </row>
    <row r="7" spans="2:14" ht="16.5" customHeight="1">
      <c r="B7" s="1253"/>
      <c r="C7" s="282" t="s">
        <v>177</v>
      </c>
      <c r="D7" s="828">
        <v>4208</v>
      </c>
      <c r="E7" s="828">
        <v>25500.5</v>
      </c>
      <c r="F7" s="829">
        <f>E7/D7*10</f>
        <v>60.600047528517109</v>
      </c>
      <c r="G7" s="47"/>
      <c r="H7" s="294"/>
      <c r="I7" s="566"/>
      <c r="J7" s="49"/>
      <c r="K7" s="275"/>
      <c r="L7" s="275"/>
      <c r="M7" s="398"/>
      <c r="N7" s="49"/>
    </row>
    <row r="8" spans="2:14" ht="16.5" customHeight="1">
      <c r="B8" s="1253"/>
      <c r="C8" s="282" t="s">
        <v>7</v>
      </c>
      <c r="D8" s="830">
        <f>SUM(D6:D7)</f>
        <v>26540</v>
      </c>
      <c r="E8" s="830">
        <f>SUM(E6:E7)</f>
        <v>174008.3</v>
      </c>
      <c r="F8" s="831">
        <f>E8/D8*10</f>
        <v>65.564544084400907</v>
      </c>
      <c r="G8" s="47"/>
      <c r="H8" s="294"/>
      <c r="I8" s="567"/>
      <c r="J8" s="49"/>
      <c r="K8" s="275"/>
      <c r="L8" s="275"/>
      <c r="M8" s="398"/>
      <c r="N8" s="49"/>
    </row>
    <row r="9" spans="2:14" ht="16.5" customHeight="1">
      <c r="B9" s="1315" t="s">
        <v>364</v>
      </c>
      <c r="C9" s="282" t="s">
        <v>176</v>
      </c>
      <c r="D9" s="830">
        <v>17395</v>
      </c>
      <c r="E9" s="828">
        <f>D9*F9/10</f>
        <v>111501.95</v>
      </c>
      <c r="F9" s="831">
        <v>64.099999999999994</v>
      </c>
      <c r="G9" s="47"/>
      <c r="H9" s="294"/>
      <c r="I9" s="567"/>
      <c r="J9" s="49"/>
      <c r="K9" s="275"/>
      <c r="L9" s="275"/>
      <c r="M9" s="398"/>
      <c r="N9" s="49"/>
    </row>
    <row r="10" spans="2:14" ht="16.5" customHeight="1">
      <c r="B10" s="1315"/>
      <c r="C10" s="282" t="s">
        <v>177</v>
      </c>
      <c r="D10" s="830">
        <v>3542</v>
      </c>
      <c r="E10" s="828">
        <f>D10*F10/10</f>
        <v>16364.040000000003</v>
      </c>
      <c r="F10" s="831">
        <v>46.2</v>
      </c>
      <c r="G10" s="47"/>
      <c r="H10" s="294"/>
      <c r="I10" s="567"/>
      <c r="J10" s="573"/>
      <c r="K10" s="566"/>
      <c r="L10" s="275"/>
      <c r="M10" s="398"/>
      <c r="N10" s="49"/>
    </row>
    <row r="11" spans="2:14" ht="16.5" customHeight="1">
      <c r="B11" s="1315"/>
      <c r="C11" s="282" t="s">
        <v>7</v>
      </c>
      <c r="D11" s="830">
        <f>SUM(D9:D10)</f>
        <v>20937</v>
      </c>
      <c r="E11" s="830">
        <f>E9+E10</f>
        <v>127865.99</v>
      </c>
      <c r="F11" s="831">
        <f>E11/D11*10</f>
        <v>61.071782012704787</v>
      </c>
      <c r="G11" s="47"/>
      <c r="H11" s="575"/>
      <c r="I11" s="579"/>
      <c r="J11" s="575"/>
      <c r="K11" s="275"/>
      <c r="L11" s="275"/>
      <c r="M11" s="398"/>
      <c r="N11" s="49"/>
    </row>
    <row r="12" spans="2:14" ht="16.5" customHeight="1">
      <c r="B12" s="1315" t="s">
        <v>443</v>
      </c>
      <c r="C12" s="282" t="s">
        <v>176</v>
      </c>
      <c r="D12" s="830">
        <v>27885</v>
      </c>
      <c r="E12" s="828">
        <f>1815355/10</f>
        <v>181535.5</v>
      </c>
      <c r="F12" s="831">
        <f>+E12*10/D12</f>
        <v>65.101488255334402</v>
      </c>
      <c r="G12" s="47"/>
      <c r="H12" s="294"/>
      <c r="I12" s="567"/>
      <c r="J12" s="49"/>
      <c r="K12" s="275"/>
      <c r="L12" s="275"/>
      <c r="M12" s="398"/>
      <c r="N12" s="49"/>
    </row>
    <row r="13" spans="2:14" ht="16.5" customHeight="1">
      <c r="B13" s="1315"/>
      <c r="C13" s="282" t="s">
        <v>177</v>
      </c>
      <c r="D13" s="830">
        <v>1637</v>
      </c>
      <c r="E13" s="828">
        <f>112725/10</f>
        <v>11272.5</v>
      </c>
      <c r="F13" s="831">
        <f>+E13*10/D13</f>
        <v>68.860720830788026</v>
      </c>
      <c r="G13" s="47"/>
      <c r="H13" s="294"/>
      <c r="I13" s="567"/>
      <c r="J13" s="565"/>
      <c r="K13" s="275"/>
      <c r="L13" s="275"/>
      <c r="M13" s="398"/>
      <c r="N13" s="49"/>
    </row>
    <row r="14" spans="2:14" ht="16.5" customHeight="1">
      <c r="B14" s="1315"/>
      <c r="C14" s="282" t="s">
        <v>7</v>
      </c>
      <c r="D14" s="830">
        <f>+D12+D13</f>
        <v>29522</v>
      </c>
      <c r="E14" s="830">
        <f>+E12+E13</f>
        <v>192808</v>
      </c>
      <c r="F14" s="831">
        <f>+E14*10/D14</f>
        <v>65.309938351060225</v>
      </c>
      <c r="G14" s="47"/>
      <c r="H14" s="577"/>
      <c r="I14" s="579"/>
      <c r="J14" s="578"/>
      <c r="K14" s="275"/>
      <c r="L14" s="275"/>
      <c r="M14" s="398"/>
      <c r="N14" s="49"/>
    </row>
    <row r="15" spans="2:14" ht="16.5" customHeight="1">
      <c r="B15" s="1315" t="s">
        <v>479</v>
      </c>
      <c r="C15" s="282" t="s">
        <v>176</v>
      </c>
      <c r="D15" s="830">
        <v>23083</v>
      </c>
      <c r="E15" s="830">
        <v>154923.79999999999</v>
      </c>
      <c r="F15" s="831">
        <f>E15/D15*10</f>
        <v>67.115972793830963</v>
      </c>
      <c r="G15" s="47"/>
      <c r="H15" s="577"/>
      <c r="I15" s="579"/>
      <c r="J15" s="578"/>
      <c r="K15" s="275"/>
      <c r="L15" s="275"/>
      <c r="M15" s="398"/>
      <c r="N15" s="49"/>
    </row>
    <row r="16" spans="2:14" ht="16.5" customHeight="1">
      <c r="B16" s="1315"/>
      <c r="C16" s="282" t="s">
        <v>462</v>
      </c>
      <c r="D16" s="830">
        <v>3159</v>
      </c>
      <c r="E16" s="830">
        <v>19973.400000000001</v>
      </c>
      <c r="F16" s="831">
        <f>E16/D16*10</f>
        <v>63.226970560303897</v>
      </c>
      <c r="G16" s="47"/>
      <c r="H16" s="577"/>
      <c r="I16" s="579"/>
      <c r="J16" s="578"/>
      <c r="K16" s="275"/>
      <c r="L16" s="275"/>
      <c r="M16" s="398"/>
      <c r="N16" s="49"/>
    </row>
    <row r="17" spans="2:14" ht="16.5" customHeight="1">
      <c r="B17" s="1315"/>
      <c r="C17" s="282" t="s">
        <v>7</v>
      </c>
      <c r="D17" s="830">
        <v>26242</v>
      </c>
      <c r="E17" s="830">
        <v>174897.2</v>
      </c>
      <c r="F17" s="831">
        <v>66.599999999999994</v>
      </c>
      <c r="G17" s="47"/>
      <c r="H17" s="577"/>
      <c r="I17" s="579"/>
      <c r="J17" s="578"/>
      <c r="K17" s="275"/>
      <c r="L17" s="275"/>
      <c r="M17" s="398"/>
      <c r="N17" s="49"/>
    </row>
    <row r="18" spans="2:14" ht="16.5" customHeight="1">
      <c r="B18" s="1315" t="s">
        <v>621</v>
      </c>
      <c r="C18" s="282" t="s">
        <v>176</v>
      </c>
      <c r="D18" s="830">
        <v>20185</v>
      </c>
      <c r="E18" s="830">
        <v>126140.9</v>
      </c>
      <c r="F18" s="831">
        <f>E18/D18*10</f>
        <v>62.492395343076545</v>
      </c>
      <c r="G18" s="47"/>
      <c r="H18" s="577"/>
      <c r="I18" s="579"/>
      <c r="J18" s="913"/>
      <c r="K18" s="275"/>
      <c r="L18" s="275"/>
      <c r="M18" s="398"/>
      <c r="N18" s="49"/>
    </row>
    <row r="19" spans="2:14" ht="16.5" customHeight="1">
      <c r="B19" s="1315"/>
      <c r="C19" s="282" t="s">
        <v>462</v>
      </c>
      <c r="D19" s="830">
        <v>6209</v>
      </c>
      <c r="E19" s="830">
        <v>43555.6</v>
      </c>
      <c r="F19" s="831">
        <f>E19/D19*10</f>
        <v>70.149138347559997</v>
      </c>
      <c r="G19" s="47"/>
      <c r="H19" s="577"/>
      <c r="I19" s="579"/>
      <c r="J19" s="913"/>
      <c r="K19" s="275"/>
      <c r="L19" s="275"/>
      <c r="M19" s="398"/>
      <c r="N19" s="49"/>
    </row>
    <row r="20" spans="2:14" ht="16.5" customHeight="1">
      <c r="B20" s="1315"/>
      <c r="C20" s="282" t="s">
        <v>7</v>
      </c>
      <c r="D20" s="830">
        <f>D18+D19</f>
        <v>26394</v>
      </c>
      <c r="E20" s="830">
        <f>E18+E19</f>
        <v>169696.5</v>
      </c>
      <c r="F20" s="831">
        <f>E20/D20*10</f>
        <v>64.293589452148211</v>
      </c>
      <c r="G20" s="47"/>
      <c r="H20" s="577"/>
      <c r="I20" s="579"/>
      <c r="J20" s="578"/>
      <c r="K20" s="275"/>
      <c r="L20" s="275"/>
      <c r="M20" s="398"/>
      <c r="N20" s="49"/>
    </row>
    <row r="21" spans="2:14" ht="24" customHeight="1">
      <c r="B21" s="1314" t="s">
        <v>486</v>
      </c>
      <c r="C21" s="1314"/>
      <c r="D21" s="1314"/>
      <c r="E21" s="1314"/>
      <c r="F21" s="1314"/>
    </row>
    <row r="22" spans="2:14" ht="14.25">
      <c r="B22" s="632"/>
    </row>
    <row r="23" spans="2:14" ht="18">
      <c r="B23" s="632"/>
      <c r="D23" s="662"/>
    </row>
    <row r="24" spans="2:14" ht="18">
      <c r="B24" s="632"/>
      <c r="D24" s="662"/>
      <c r="E24" s="592"/>
      <c r="F24" s="569"/>
    </row>
    <row r="25" spans="2:14" ht="14.25">
      <c r="B25" s="632"/>
      <c r="E25" s="568"/>
      <c r="F25" s="569"/>
    </row>
    <row r="26" spans="2:14">
      <c r="F26" s="569"/>
    </row>
    <row r="27" spans="2:14">
      <c r="F27" s="569"/>
    </row>
    <row r="28" spans="2:14">
      <c r="F28" s="569"/>
    </row>
    <row r="29" spans="2:14">
      <c r="F29" s="569"/>
    </row>
  </sheetData>
  <mergeCells count="9">
    <mergeCell ref="B21:F21"/>
    <mergeCell ref="B1:F1"/>
    <mergeCell ref="B2:F2"/>
    <mergeCell ref="B3:F3"/>
    <mergeCell ref="B6:B8"/>
    <mergeCell ref="B9:B11"/>
    <mergeCell ref="B12:B14"/>
    <mergeCell ref="B18:B20"/>
    <mergeCell ref="B15:B17"/>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&amp;C&amp;11&amp;A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tint="0.79998168889431442"/>
    <pageSetUpPr fitToPage="1"/>
  </sheetPr>
  <dimension ref="B1:H31"/>
  <sheetViews>
    <sheetView zoomScaleNormal="100" workbookViewId="0">
      <selection activeCell="F12" sqref="F12"/>
    </sheetView>
  </sheetViews>
  <sheetFormatPr baseColWidth="10" defaultRowHeight="18"/>
  <cols>
    <col min="1" max="1" width="0.7265625" customWidth="1"/>
    <col min="2" max="2" width="18.453125" customWidth="1"/>
    <col min="3" max="3" width="5.90625" customWidth="1"/>
    <col min="4" max="4" width="10.26953125" customWidth="1"/>
    <col min="5" max="5" width="7.81640625" customWidth="1"/>
    <col min="6" max="6" width="18.90625" customWidth="1"/>
  </cols>
  <sheetData>
    <row r="1" spans="2:8">
      <c r="B1" s="1088" t="s">
        <v>37</v>
      </c>
      <c r="C1" s="1088"/>
      <c r="D1" s="1088"/>
      <c r="E1" s="1088"/>
      <c r="F1" s="1088"/>
    </row>
    <row r="2" spans="2:8" ht="17.45" customHeight="1">
      <c r="B2" s="1123" t="s">
        <v>483</v>
      </c>
      <c r="C2" s="1123"/>
      <c r="D2" s="1123"/>
      <c r="E2" s="1123"/>
      <c r="F2" s="1123"/>
    </row>
    <row r="3" spans="2:8">
      <c r="B3" s="1258" t="s">
        <v>720</v>
      </c>
      <c r="C3" s="1258"/>
      <c r="D3" s="1258"/>
      <c r="E3" s="1258"/>
      <c r="F3" s="1258"/>
    </row>
    <row r="4" spans="2:8">
      <c r="B4" s="1316" t="s">
        <v>721</v>
      </c>
      <c r="C4" s="1316"/>
      <c r="D4" s="1316"/>
      <c r="E4" s="1316"/>
      <c r="F4" s="1316"/>
    </row>
    <row r="5" spans="2:8" ht="17.45" customHeight="1"/>
    <row r="6" spans="2:8">
      <c r="B6" s="1106" t="s">
        <v>723</v>
      </c>
      <c r="C6" s="1106"/>
      <c r="D6" s="1260" t="s">
        <v>176</v>
      </c>
      <c r="E6" s="1260"/>
      <c r="F6" s="1037" t="s">
        <v>176</v>
      </c>
      <c r="G6" s="1036"/>
    </row>
    <row r="7" spans="2:8" ht="18" customHeight="1">
      <c r="B7" s="1105" t="s">
        <v>722</v>
      </c>
      <c r="C7" s="1324"/>
      <c r="D7" s="1325" t="s">
        <v>724</v>
      </c>
      <c r="E7" s="1323"/>
      <c r="F7" s="1037" t="s">
        <v>724</v>
      </c>
      <c r="G7" s="1036"/>
    </row>
    <row r="8" spans="2:8">
      <c r="B8" s="1105" t="s">
        <v>725</v>
      </c>
      <c r="C8" s="1324"/>
      <c r="D8" s="1325" t="s">
        <v>726</v>
      </c>
      <c r="E8" s="1323"/>
      <c r="F8" s="1037" t="s">
        <v>732</v>
      </c>
      <c r="G8" s="403"/>
      <c r="H8" s="1041"/>
    </row>
    <row r="9" spans="2:8" ht="18.95" customHeight="1">
      <c r="B9" s="1105" t="s">
        <v>727</v>
      </c>
      <c r="C9" s="1324"/>
      <c r="D9" s="1325" t="s">
        <v>728</v>
      </c>
      <c r="E9" s="1323"/>
      <c r="F9" s="1037" t="s">
        <v>733</v>
      </c>
      <c r="G9" s="403"/>
    </row>
    <row r="10" spans="2:8" ht="18.600000000000001" customHeight="1">
      <c r="B10" s="1106" t="s">
        <v>209</v>
      </c>
      <c r="C10" s="1106"/>
      <c r="D10" s="1260">
        <v>65</v>
      </c>
      <c r="E10" s="1260"/>
      <c r="F10" s="1037">
        <v>90</v>
      </c>
      <c r="G10" s="403"/>
    </row>
    <row r="11" spans="2:8" ht="21" customHeight="1">
      <c r="B11" s="1106" t="s">
        <v>313</v>
      </c>
      <c r="C11" s="1106"/>
      <c r="D11" s="1322" t="s">
        <v>211</v>
      </c>
      <c r="E11" s="1323"/>
      <c r="F11" s="1037" t="s">
        <v>211</v>
      </c>
      <c r="G11" s="63"/>
    </row>
    <row r="12" spans="2:8" ht="21" customHeight="1">
      <c r="B12" s="1317" t="s">
        <v>729</v>
      </c>
      <c r="C12" s="1318"/>
      <c r="D12" s="1319">
        <f>SUM(D13:E16)</f>
        <v>922237</v>
      </c>
      <c r="E12" s="1319"/>
      <c r="F12" s="1043">
        <f>SUM(F13:F16)</f>
        <v>1246384</v>
      </c>
    </row>
    <row r="13" spans="2:8">
      <c r="B13" s="1320" t="s">
        <v>97</v>
      </c>
      <c r="C13" s="1320"/>
      <c r="D13" s="1321">
        <v>128000</v>
      </c>
      <c r="E13" s="1321"/>
      <c r="F13" s="1038">
        <v>92000</v>
      </c>
    </row>
    <row r="14" spans="2:8">
      <c r="B14" s="1320" t="s">
        <v>98</v>
      </c>
      <c r="C14" s="1320"/>
      <c r="D14" s="1321">
        <v>270000</v>
      </c>
      <c r="E14" s="1321"/>
      <c r="F14" s="1038">
        <v>470000</v>
      </c>
    </row>
    <row r="15" spans="2:8">
      <c r="B15" s="1320" t="s">
        <v>72</v>
      </c>
      <c r="C15" s="1320"/>
      <c r="D15" s="1321">
        <v>480321</v>
      </c>
      <c r="E15" s="1321"/>
      <c r="F15" s="1038">
        <v>625032</v>
      </c>
    </row>
    <row r="16" spans="2:8">
      <c r="B16" s="1333" t="s">
        <v>730</v>
      </c>
      <c r="C16" s="1333"/>
      <c r="D16" s="1321">
        <v>43916</v>
      </c>
      <c r="E16" s="1321"/>
      <c r="F16" s="1038">
        <v>59352</v>
      </c>
    </row>
    <row r="17" spans="2:6">
      <c r="B17" s="1330" t="s">
        <v>731</v>
      </c>
      <c r="C17" s="1331"/>
      <c r="D17" s="1319">
        <v>62251</v>
      </c>
      <c r="E17" s="1319"/>
      <c r="F17" s="1043">
        <v>84131</v>
      </c>
    </row>
    <row r="18" spans="2:6">
      <c r="B18" s="1332" t="s">
        <v>99</v>
      </c>
      <c r="C18" s="1332"/>
      <c r="D18" s="1319">
        <f>SUM(D13:E17)</f>
        <v>984488</v>
      </c>
      <c r="E18" s="1319"/>
      <c r="F18" s="1043">
        <v>1330514</v>
      </c>
    </row>
    <row r="19" spans="2:6" ht="25.5" customHeight="1">
      <c r="B19" s="1119" t="s">
        <v>544</v>
      </c>
      <c r="C19" s="1119"/>
      <c r="D19" s="1119"/>
      <c r="E19" s="1119"/>
      <c r="F19" s="1042"/>
    </row>
    <row r="20" spans="2:6" ht="22.5" customHeight="1">
      <c r="B20" s="1327" t="s">
        <v>734</v>
      </c>
      <c r="C20" s="1328"/>
      <c r="D20" s="1328"/>
      <c r="E20" s="1328"/>
      <c r="F20" s="1329"/>
    </row>
    <row r="21" spans="2:6" ht="14.25" customHeight="1">
      <c r="B21" s="1326"/>
      <c r="C21" s="1326"/>
      <c r="D21" s="1326"/>
      <c r="E21" s="1326"/>
    </row>
    <row r="28" spans="2:6">
      <c r="C28" s="917"/>
      <c r="D28" s="917"/>
    </row>
    <row r="29" spans="2:6">
      <c r="C29" s="917"/>
      <c r="D29" s="917"/>
    </row>
    <row r="30" spans="2:6">
      <c r="C30" s="917"/>
      <c r="D30" s="917"/>
    </row>
    <row r="31" spans="2:6">
      <c r="C31" s="917"/>
      <c r="D31" s="917"/>
    </row>
  </sheetData>
  <mergeCells count="33">
    <mergeCell ref="B14:C14"/>
    <mergeCell ref="B15:C15"/>
    <mergeCell ref="D14:E14"/>
    <mergeCell ref="B18:C18"/>
    <mergeCell ref="D18:E18"/>
    <mergeCell ref="B16:C16"/>
    <mergeCell ref="D16:E16"/>
    <mergeCell ref="D15:E15"/>
    <mergeCell ref="B21:E21"/>
    <mergeCell ref="B19:E19"/>
    <mergeCell ref="B20:F20"/>
    <mergeCell ref="B17:C17"/>
    <mergeCell ref="D17:E17"/>
    <mergeCell ref="B13:C13"/>
    <mergeCell ref="D10:E10"/>
    <mergeCell ref="D13:E13"/>
    <mergeCell ref="D11:E11"/>
    <mergeCell ref="B10:C10"/>
    <mergeCell ref="B1:F1"/>
    <mergeCell ref="B2:F2"/>
    <mergeCell ref="B3:F3"/>
    <mergeCell ref="B4:F4"/>
    <mergeCell ref="B12:C12"/>
    <mergeCell ref="D12:E12"/>
    <mergeCell ref="D6:E6"/>
    <mergeCell ref="B6:C6"/>
    <mergeCell ref="B11:C11"/>
    <mergeCell ref="B7:C7"/>
    <mergeCell ref="D7:E7"/>
    <mergeCell ref="B8:C8"/>
    <mergeCell ref="D8:E8"/>
    <mergeCell ref="B9:C9"/>
    <mergeCell ref="D9:E9"/>
  </mergeCells>
  <pageMargins left="1.5748031496062993" right="0.98425196850393704" top="0.98425196850393704" bottom="0.98425196850393704" header="0.51181102362204722" footer="0.51181102362204722"/>
  <pageSetup paperSize="126" scale="88" orientation="portrait" r:id="rId1"/>
  <headerFooter>
    <oddFooter>&amp;C&amp;11&amp;A</oddFooter>
  </headerFooter>
  <ignoredErrors>
    <ignoredError sqref="F12" formulaRange="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tint="0.79998168889431442"/>
  </sheetPr>
  <dimension ref="B1:O50"/>
  <sheetViews>
    <sheetView zoomScaleNormal="100" workbookViewId="0">
      <selection activeCell="L28" sqref="L28"/>
    </sheetView>
  </sheetViews>
  <sheetFormatPr baseColWidth="10" defaultColWidth="9.6328125" defaultRowHeight="12"/>
  <cols>
    <col min="1" max="1" width="1.26953125" style="1" customWidth="1"/>
    <col min="2" max="2" width="7.6328125" style="1" customWidth="1"/>
    <col min="3" max="7" width="10.6328125" style="1" customWidth="1"/>
    <col min="8" max="8" width="2.08984375" style="1" customWidth="1"/>
    <col min="9" max="9" width="8.26953125" style="1" bestFit="1" customWidth="1"/>
    <col min="10" max="10" width="14.7265625" style="1" bestFit="1" customWidth="1"/>
    <col min="11" max="11" width="7.54296875" style="1" customWidth="1"/>
    <col min="12" max="15" width="9.6328125" style="2"/>
    <col min="16" max="16384" width="9.6328125" style="1"/>
  </cols>
  <sheetData>
    <row r="1" spans="2:15" s="23" customFormat="1" ht="18" customHeight="1">
      <c r="B1" s="1270" t="s">
        <v>74</v>
      </c>
      <c r="C1" s="1270"/>
      <c r="D1" s="1270"/>
      <c r="E1" s="1270"/>
      <c r="F1" s="1270"/>
      <c r="G1" s="1270"/>
      <c r="L1" s="31"/>
      <c r="M1" s="31"/>
      <c r="N1" s="31"/>
      <c r="O1" s="31"/>
    </row>
    <row r="2" spans="2:15" s="23" customFormat="1" ht="12.75">
      <c r="L2" s="31"/>
      <c r="M2" s="31"/>
      <c r="N2" s="31"/>
      <c r="O2" s="31"/>
    </row>
    <row r="3" spans="2:15" s="23" customFormat="1" ht="12.75">
      <c r="B3" s="1133" t="s">
        <v>471</v>
      </c>
      <c r="C3" s="1133"/>
      <c r="D3" s="1133"/>
      <c r="E3" s="1133"/>
      <c r="F3" s="1133"/>
      <c r="G3" s="1133"/>
      <c r="L3" s="31"/>
      <c r="M3" s="31"/>
      <c r="N3" s="31"/>
      <c r="O3" s="31"/>
    </row>
    <row r="4" spans="2:15" s="23" customFormat="1" ht="12.75">
      <c r="B4" s="1133" t="s">
        <v>702</v>
      </c>
      <c r="C4" s="1133"/>
      <c r="D4" s="1133"/>
      <c r="E4" s="1133"/>
      <c r="F4" s="1133"/>
      <c r="G4" s="1133"/>
      <c r="L4" s="31"/>
      <c r="M4" s="31"/>
      <c r="N4" s="31"/>
      <c r="O4" s="31"/>
    </row>
    <row r="5" spans="2:15" s="23" customFormat="1" ht="18">
      <c r="B5" s="1334" t="s">
        <v>222</v>
      </c>
      <c r="C5" s="1334"/>
      <c r="D5" s="1334"/>
      <c r="E5" s="1334"/>
      <c r="F5" s="1334"/>
      <c r="G5" s="1334"/>
      <c r="L5" s="31"/>
      <c r="M5" s="403"/>
      <c r="N5" s="403"/>
      <c r="O5" s="31"/>
    </row>
    <row r="6" spans="2:15" s="35" customFormat="1" ht="28.5" customHeight="1">
      <c r="B6" s="1131" t="s">
        <v>5</v>
      </c>
      <c r="C6" s="1131" t="s">
        <v>444</v>
      </c>
      <c r="D6" s="1335" t="s">
        <v>314</v>
      </c>
      <c r="E6" s="1131" t="s">
        <v>315</v>
      </c>
      <c r="F6" s="1131" t="s">
        <v>473</v>
      </c>
      <c r="G6" s="1134" t="s">
        <v>487</v>
      </c>
      <c r="L6" s="46"/>
      <c r="M6" s="403"/>
      <c r="N6" s="403"/>
      <c r="O6" s="46"/>
    </row>
    <row r="7" spans="2:15" s="35" customFormat="1" ht="18">
      <c r="B7" s="1131"/>
      <c r="C7" s="1131"/>
      <c r="D7" s="1335"/>
      <c r="E7" s="1131"/>
      <c r="F7" s="1131"/>
      <c r="G7" s="1135"/>
      <c r="I7" s="33"/>
      <c r="L7" s="46"/>
      <c r="M7" s="403"/>
      <c r="N7" s="187"/>
      <c r="O7" s="46"/>
    </row>
    <row r="8" spans="2:15" s="35" customFormat="1" ht="18">
      <c r="B8" s="95">
        <v>2008</v>
      </c>
      <c r="C8" s="406">
        <v>60700.1</v>
      </c>
      <c r="D8" s="406">
        <v>92816.909</v>
      </c>
      <c r="E8" s="406">
        <v>0</v>
      </c>
      <c r="F8" s="406">
        <v>153531.40909999999</v>
      </c>
      <c r="G8" s="635"/>
      <c r="I8" s="33"/>
      <c r="L8" s="46"/>
      <c r="M8" s="403"/>
      <c r="N8" s="187"/>
      <c r="O8" s="46"/>
    </row>
    <row r="9" spans="2:15" s="35" customFormat="1" ht="18">
      <c r="B9" s="95">
        <v>2009</v>
      </c>
      <c r="C9" s="406">
        <v>63655.6</v>
      </c>
      <c r="D9" s="406">
        <v>97500.551000000007</v>
      </c>
      <c r="E9" s="406">
        <v>0</v>
      </c>
      <c r="F9" s="406">
        <v>161156.15155000001</v>
      </c>
      <c r="G9" s="409">
        <f t="shared" ref="G9:G18" si="0">F9/F8*100-100</f>
        <v>4.9662427347577847</v>
      </c>
      <c r="I9" s="33"/>
      <c r="J9" s="18"/>
      <c r="L9" s="46"/>
      <c r="M9" s="403"/>
      <c r="N9" s="187"/>
      <c r="O9" s="46"/>
    </row>
    <row r="10" spans="2:15" s="35" customFormat="1" ht="18">
      <c r="B10" s="95">
        <v>2010</v>
      </c>
      <c r="C10" s="406">
        <v>47336.25</v>
      </c>
      <c r="D10" s="406">
        <v>98410.813999999998</v>
      </c>
      <c r="E10" s="406">
        <v>0</v>
      </c>
      <c r="F10" s="406">
        <v>145881.96455</v>
      </c>
      <c r="G10" s="409">
        <f t="shared" si="0"/>
        <v>-9.4778802131304758</v>
      </c>
      <c r="I10" s="33"/>
      <c r="J10" s="18"/>
      <c r="L10" s="46"/>
      <c r="M10" s="403"/>
      <c r="N10" s="187"/>
      <c r="O10" s="46"/>
    </row>
    <row r="11" spans="2:15" s="35" customFormat="1" ht="15.75" customHeight="1">
      <c r="B11" s="95">
        <v>2011</v>
      </c>
      <c r="C11" s="406">
        <v>70402.445999999996</v>
      </c>
      <c r="D11" s="406">
        <v>83594.012600000002</v>
      </c>
      <c r="E11" s="406">
        <v>346.1</v>
      </c>
      <c r="F11" s="406">
        <f t="shared" ref="F11:F18" si="1">C11+D11-E11</f>
        <v>153650.35860000001</v>
      </c>
      <c r="G11" s="409">
        <f t="shared" si="0"/>
        <v>5.3251230019852471</v>
      </c>
      <c r="I11" s="33"/>
      <c r="J11" s="18"/>
      <c r="K11" s="408"/>
      <c r="L11" s="46"/>
      <c r="M11" s="403"/>
      <c r="N11" s="187"/>
      <c r="O11" s="46"/>
    </row>
    <row r="12" spans="2:15" s="35" customFormat="1" ht="15.75" customHeight="1">
      <c r="B12" s="95">
        <v>2012</v>
      </c>
      <c r="C12" s="406">
        <v>80885.466</v>
      </c>
      <c r="D12" s="406">
        <v>93846.020999999993</v>
      </c>
      <c r="E12" s="407">
        <v>62.3</v>
      </c>
      <c r="F12" s="406">
        <f t="shared" si="1"/>
        <v>174669.18700000001</v>
      </c>
      <c r="G12" s="409">
        <f t="shared" si="0"/>
        <v>13.679648125468162</v>
      </c>
      <c r="I12" s="33"/>
      <c r="J12" s="18"/>
      <c r="K12" s="408"/>
      <c r="L12" s="46"/>
      <c r="M12" s="403"/>
      <c r="N12" s="187"/>
      <c r="O12" s="46"/>
    </row>
    <row r="13" spans="2:15" s="35" customFormat="1" ht="15.75" customHeight="1">
      <c r="B13" s="95">
        <v>2013</v>
      </c>
      <c r="C13" s="406">
        <v>70365.941999999995</v>
      </c>
      <c r="D13" s="406">
        <v>90685.751000000004</v>
      </c>
      <c r="E13" s="407">
        <v>2</v>
      </c>
      <c r="F13" s="406">
        <f t="shared" si="1"/>
        <v>161049.693</v>
      </c>
      <c r="G13" s="409">
        <f t="shared" si="0"/>
        <v>-7.797307718618967</v>
      </c>
      <c r="J13" s="18"/>
      <c r="K13" s="408"/>
      <c r="L13" s="46"/>
      <c r="M13" s="403"/>
      <c r="N13" s="187"/>
      <c r="O13" s="46"/>
    </row>
    <row r="14" spans="2:15" s="35" customFormat="1" ht="15.75" customHeight="1">
      <c r="B14" s="95">
        <v>2014</v>
      </c>
      <c r="C14" s="406">
        <v>72837.521999999997</v>
      </c>
      <c r="D14" s="406">
        <v>90177</v>
      </c>
      <c r="E14" s="407">
        <v>7217.1</v>
      </c>
      <c r="F14" s="406">
        <f t="shared" si="1"/>
        <v>155797.42199999999</v>
      </c>
      <c r="G14" s="409">
        <f t="shared" si="0"/>
        <v>-3.2612735250603748</v>
      </c>
      <c r="J14" s="18"/>
      <c r="K14" s="408"/>
      <c r="L14" s="46"/>
      <c r="M14" s="403"/>
      <c r="N14" s="187"/>
      <c r="O14" s="46"/>
    </row>
    <row r="15" spans="2:15" s="35" customFormat="1" ht="15.75" customHeight="1">
      <c r="B15" s="95">
        <v>2015</v>
      </c>
      <c r="C15" s="406">
        <v>88322.4</v>
      </c>
      <c r="D15" s="406">
        <v>118644</v>
      </c>
      <c r="E15" s="407">
        <v>3019</v>
      </c>
      <c r="F15" s="406">
        <f t="shared" si="1"/>
        <v>203947.4</v>
      </c>
      <c r="G15" s="409">
        <f t="shared" si="0"/>
        <v>30.905503686704151</v>
      </c>
      <c r="J15" s="18"/>
      <c r="K15" s="408"/>
      <c r="L15" s="46"/>
      <c r="M15" s="403"/>
      <c r="N15" s="187"/>
      <c r="O15" s="46"/>
    </row>
    <row r="16" spans="2:15" s="35" customFormat="1" ht="15.75" customHeight="1">
      <c r="B16" s="95">
        <v>2016</v>
      </c>
      <c r="C16" s="406">
        <v>93964</v>
      </c>
      <c r="D16" s="406">
        <v>103903.446</v>
      </c>
      <c r="E16" s="407">
        <v>1218.712</v>
      </c>
      <c r="F16" s="406">
        <f t="shared" si="1"/>
        <v>196648.734</v>
      </c>
      <c r="G16" s="409">
        <f t="shared" si="0"/>
        <v>-3.5787001942657781</v>
      </c>
      <c r="J16" s="18"/>
      <c r="K16" s="408"/>
      <c r="L16" s="46"/>
      <c r="M16" s="403"/>
      <c r="N16" s="187"/>
      <c r="O16" s="46"/>
    </row>
    <row r="17" spans="2:15" s="35" customFormat="1" ht="15.75" customHeight="1">
      <c r="B17" s="95">
        <v>2017</v>
      </c>
      <c r="C17" s="406">
        <f>+'48'!E11*0.56</f>
        <v>71604.954400000017</v>
      </c>
      <c r="D17" s="406">
        <f>'51'!D18</f>
        <v>133366.25400000002</v>
      </c>
      <c r="E17" s="407">
        <v>1483</v>
      </c>
      <c r="F17" s="406">
        <f t="shared" si="1"/>
        <v>203488.20840000003</v>
      </c>
      <c r="G17" s="409">
        <f t="shared" si="0"/>
        <v>3.4780159835659248</v>
      </c>
      <c r="I17" s="625"/>
      <c r="J17" s="625"/>
      <c r="K17" s="408"/>
      <c r="L17" s="46"/>
      <c r="M17" s="403"/>
      <c r="N17" s="187"/>
      <c r="O17" s="46"/>
    </row>
    <row r="18" spans="2:15" s="35" customFormat="1" ht="15.75" customHeight="1">
      <c r="B18" s="95">
        <v>2018</v>
      </c>
      <c r="C18" s="406">
        <f>+'48'!E14*0.56</f>
        <v>107972.48000000001</v>
      </c>
      <c r="D18" s="406">
        <f>+'51'!E18</f>
        <v>126281.10111</v>
      </c>
      <c r="E18" s="407">
        <f>4385587/1000</f>
        <v>4385.5870000000004</v>
      </c>
      <c r="F18" s="406">
        <f t="shared" si="1"/>
        <v>229867.99411000003</v>
      </c>
      <c r="G18" s="409">
        <f t="shared" si="0"/>
        <v>12.963790834574951</v>
      </c>
      <c r="I18" s="482"/>
      <c r="J18" s="740"/>
      <c r="K18" s="408"/>
      <c r="L18" s="46"/>
      <c r="M18" s="403"/>
      <c r="N18" s="187"/>
      <c r="O18" s="46"/>
    </row>
    <row r="19" spans="2:15" s="35" customFormat="1" ht="15.75" customHeight="1">
      <c r="B19" s="95">
        <v>2019</v>
      </c>
      <c r="C19" s="406">
        <f>+'48'!E17*0.56</f>
        <v>97942.432000000015</v>
      </c>
      <c r="D19" s="406">
        <f>+'51'!E18</f>
        <v>126281.10111</v>
      </c>
      <c r="E19" s="407">
        <v>3192</v>
      </c>
      <c r="F19" s="406">
        <f>C19+D19-E19</f>
        <v>221031.53311000002</v>
      </c>
      <c r="G19" s="409">
        <f>F19/F18*100-100</f>
        <v>-3.8441458691162751</v>
      </c>
      <c r="I19" s="624"/>
      <c r="J19" s="914"/>
      <c r="K19" s="408"/>
      <c r="L19" s="46"/>
      <c r="M19" s="403"/>
      <c r="N19" s="187"/>
      <c r="O19" s="46"/>
    </row>
    <row r="20" spans="2:15" s="35" customFormat="1" ht="15.75" customHeight="1">
      <c r="B20" s="95">
        <v>2020</v>
      </c>
      <c r="C20" s="406">
        <f>+'48'!E20*0.56</f>
        <v>95030.040000000008</v>
      </c>
      <c r="D20" s="406">
        <f>+'51'!F18</f>
        <v>167355.36387</v>
      </c>
      <c r="E20" s="407">
        <v>162</v>
      </c>
      <c r="F20" s="406">
        <f>C20+D20-E20</f>
        <v>262223.40387000004</v>
      </c>
      <c r="G20" s="409">
        <f>F20/F19*100-100</f>
        <v>18.636196465008538</v>
      </c>
      <c r="I20" s="624"/>
      <c r="J20" s="914"/>
      <c r="K20" s="408"/>
      <c r="L20" s="46"/>
      <c r="M20" s="403"/>
      <c r="N20" s="187"/>
      <c r="O20" s="46"/>
    </row>
    <row r="21" spans="2:15" s="35" customFormat="1" ht="21.75" customHeight="1">
      <c r="B21" s="1091" t="s">
        <v>406</v>
      </c>
      <c r="C21" s="1313"/>
      <c r="D21" s="1313"/>
      <c r="E21" s="1313"/>
      <c r="F21" s="1313"/>
      <c r="G21" s="1313"/>
      <c r="I21" s="18"/>
      <c r="J21" s="18"/>
      <c r="L21" s="46"/>
      <c r="M21" s="403"/>
      <c r="N21" s="187"/>
      <c r="O21" s="46"/>
    </row>
    <row r="22" spans="2:15" ht="24.75" customHeight="1"/>
    <row r="23" spans="2:15" ht="15.75" customHeight="1">
      <c r="J23" s="18"/>
    </row>
    <row r="24" spans="2:15" ht="15" customHeight="1"/>
    <row r="25" spans="2:15" ht="15" customHeight="1"/>
    <row r="26" spans="2:15" ht="15" customHeight="1"/>
    <row r="27" spans="2:15" ht="15" customHeight="1"/>
    <row r="28" spans="2:15" ht="15" customHeight="1"/>
    <row r="29" spans="2:15" ht="15" customHeight="1">
      <c r="G29" s="17"/>
    </row>
    <row r="30" spans="2:15" ht="15" customHeight="1">
      <c r="G30" s="18"/>
      <c r="L30" s="410"/>
    </row>
    <row r="31" spans="2:15" ht="15" customHeight="1">
      <c r="L31" s="410"/>
    </row>
    <row r="32" spans="2:15" ht="15" customHeight="1">
      <c r="L32" s="410"/>
    </row>
    <row r="33" spans="9:9" ht="15" customHeight="1"/>
    <row r="34" spans="9:9" ht="15" customHeight="1"/>
    <row r="35" spans="9:9" ht="15" customHeight="1"/>
    <row r="36" spans="9:9" ht="15" customHeight="1">
      <c r="I36" s="34"/>
    </row>
    <row r="37" spans="9:9" ht="7.5" customHeight="1"/>
    <row r="50" spans="2:11">
      <c r="B50" s="16"/>
      <c r="C50" s="16"/>
      <c r="D50" s="16"/>
      <c r="E50" s="16"/>
      <c r="F50" s="16"/>
      <c r="G50" s="16"/>
      <c r="H50" s="16"/>
      <c r="I50" s="16"/>
      <c r="J50" s="16"/>
      <c r="K50" s="16"/>
    </row>
  </sheetData>
  <mergeCells count="11">
    <mergeCell ref="B21:G21"/>
    <mergeCell ref="B1:G1"/>
    <mergeCell ref="B3:G3"/>
    <mergeCell ref="B4:G4"/>
    <mergeCell ref="B5:G5"/>
    <mergeCell ref="B6:B7"/>
    <mergeCell ref="C6:C7"/>
    <mergeCell ref="D6:D7"/>
    <mergeCell ref="E6:E7"/>
    <mergeCell ref="F6:F7"/>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1"/>
  <headerFooter alignWithMargins="0">
    <oddFooter>&amp;C&amp;11&amp;A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tint="0.79998168889431442"/>
  </sheetPr>
  <dimension ref="A1:L36"/>
  <sheetViews>
    <sheetView zoomScaleNormal="100" workbookViewId="0">
      <selection activeCell="G6" sqref="G6"/>
    </sheetView>
  </sheetViews>
  <sheetFormatPr baseColWidth="10" defaultColWidth="10.90625" defaultRowHeight="18"/>
  <cols>
    <col min="1" max="1" width="1.36328125" style="1" customWidth="1"/>
    <col min="2" max="2" width="9.453125" customWidth="1"/>
    <col min="3" max="6" width="9.08984375" customWidth="1"/>
    <col min="7" max="7" width="9.08984375" style="1" customWidth="1"/>
    <col min="8" max="8" width="7.90625" style="1" customWidth="1"/>
    <col min="9" max="9" width="13.7265625" style="1" bestFit="1" customWidth="1"/>
    <col min="10" max="16384" width="10.90625" style="1"/>
  </cols>
  <sheetData>
    <row r="1" spans="1:10" s="23" customFormat="1" ht="16.5" customHeight="1">
      <c r="B1" s="1085" t="s">
        <v>75</v>
      </c>
      <c r="C1" s="1085"/>
      <c r="D1" s="1085"/>
      <c r="E1" s="1085"/>
      <c r="F1" s="1085"/>
      <c r="G1" s="1085"/>
    </row>
    <row r="2" spans="1:10" s="23" customFormat="1" ht="11.25" customHeight="1">
      <c r="A2" s="25"/>
      <c r="B2" s="25"/>
      <c r="C2" s="25"/>
      <c r="D2" s="25"/>
      <c r="E2" s="24"/>
      <c r="F2" s="874"/>
      <c r="G2" s="38"/>
    </row>
    <row r="3" spans="1:10" s="23" customFormat="1" ht="24.75" customHeight="1">
      <c r="B3" s="1165" t="s">
        <v>423</v>
      </c>
      <c r="C3" s="1165"/>
      <c r="D3" s="1165"/>
      <c r="E3" s="1165"/>
      <c r="F3" s="1165"/>
      <c r="G3" s="1165"/>
    </row>
    <row r="4" spans="1:10" s="23" customFormat="1" ht="15.75" customHeight="1">
      <c r="B4" s="1141" t="s">
        <v>699</v>
      </c>
      <c r="C4" s="1141"/>
      <c r="D4" s="1141"/>
      <c r="E4" s="1141"/>
      <c r="F4" s="1141"/>
      <c r="G4" s="1141"/>
    </row>
    <row r="5" spans="1:10" s="35" customFormat="1" ht="15.75" customHeight="1">
      <c r="B5" s="272" t="s">
        <v>225</v>
      </c>
      <c r="C5" s="345">
        <v>2017</v>
      </c>
      <c r="D5" s="345">
        <v>2018</v>
      </c>
      <c r="E5" s="345">
        <v>2019</v>
      </c>
      <c r="F5" s="345">
        <v>2020</v>
      </c>
      <c r="G5" s="345">
        <v>2021</v>
      </c>
      <c r="I5" s="191"/>
      <c r="J5" s="191"/>
    </row>
    <row r="6" spans="1:10" s="35" customFormat="1" ht="15.75" customHeight="1">
      <c r="B6" s="39" t="str">
        <f>'52'!B7</f>
        <v>Enero</v>
      </c>
      <c r="C6" s="147">
        <v>9235.1319999999996</v>
      </c>
      <c r="D6" s="89">
        <v>9627.125</v>
      </c>
      <c r="E6" s="599">
        <v>9764.720800000001</v>
      </c>
      <c r="F6" s="599">
        <v>8803</v>
      </c>
      <c r="G6" s="147">
        <v>8285</v>
      </c>
      <c r="I6" s="18"/>
      <c r="J6" s="191"/>
    </row>
    <row r="7" spans="1:10" s="35" customFormat="1" ht="15.75" customHeight="1">
      <c r="B7" s="39" t="str">
        <f>'52'!B8</f>
        <v>Febrero</v>
      </c>
      <c r="C7" s="147">
        <v>11195.016</v>
      </c>
      <c r="D7" s="89">
        <v>9983.5290000000005</v>
      </c>
      <c r="E7" s="599">
        <v>9739</v>
      </c>
      <c r="F7" s="599">
        <v>10115</v>
      </c>
      <c r="G7" s="598"/>
      <c r="H7" s="41"/>
    </row>
    <row r="8" spans="1:10" s="35" customFormat="1" ht="15.75" customHeight="1">
      <c r="B8" s="39" t="str">
        <f>'52'!B9</f>
        <v>Marzo</v>
      </c>
      <c r="C8" s="147">
        <v>10120.942999999999</v>
      </c>
      <c r="D8" s="89">
        <v>13439</v>
      </c>
      <c r="E8" s="599">
        <v>9720.3803099999986</v>
      </c>
      <c r="F8" s="599">
        <v>10593.363869999997</v>
      </c>
      <c r="G8" s="598"/>
      <c r="H8" s="411"/>
    </row>
    <row r="9" spans="1:10" s="35" customFormat="1" ht="15.75" customHeight="1">
      <c r="B9" s="39" t="str">
        <f>'52'!B10</f>
        <v>Abril</v>
      </c>
      <c r="C9" s="147">
        <v>8924.0339999999997</v>
      </c>
      <c r="D9" s="89">
        <v>13435</v>
      </c>
      <c r="E9" s="599">
        <v>11090</v>
      </c>
      <c r="F9" s="599">
        <v>16660</v>
      </c>
      <c r="G9" s="598"/>
      <c r="H9" s="134"/>
      <c r="I9" s="482"/>
    </row>
    <row r="10" spans="1:10" s="35" customFormat="1" ht="15.75" customHeight="1">
      <c r="B10" s="39" t="str">
        <f>'52'!B11</f>
        <v>Mayo</v>
      </c>
      <c r="C10" s="147">
        <v>13123.982</v>
      </c>
      <c r="D10" s="89">
        <v>15360</v>
      </c>
      <c r="E10" s="599">
        <v>10562</v>
      </c>
      <c r="F10" s="599">
        <v>14952</v>
      </c>
      <c r="G10" s="598"/>
    </row>
    <row r="11" spans="1:10" s="35" customFormat="1" ht="15.75" customHeight="1">
      <c r="B11" s="39" t="str">
        <f>'52'!B12</f>
        <v>Junio</v>
      </c>
      <c r="C11" s="147">
        <v>12962.114</v>
      </c>
      <c r="D11" s="89">
        <v>11595.6</v>
      </c>
      <c r="E11" s="599">
        <v>10405</v>
      </c>
      <c r="F11" s="599">
        <v>15182</v>
      </c>
      <c r="G11" s="598"/>
      <c r="H11" s="260"/>
    </row>
    <row r="12" spans="1:10" s="35" customFormat="1" ht="15.75" customHeight="1">
      <c r="B12" s="39" t="str">
        <f>'52'!B13</f>
        <v>Julio</v>
      </c>
      <c r="C12" s="147">
        <v>12560.826999999999</v>
      </c>
      <c r="D12" s="89">
        <v>10589</v>
      </c>
      <c r="E12" s="599">
        <v>9905</v>
      </c>
      <c r="F12" s="599">
        <v>19199</v>
      </c>
      <c r="G12" s="598"/>
    </row>
    <row r="13" spans="1:10" s="35" customFormat="1" ht="15.75" customHeight="1">
      <c r="B13" s="39" t="str">
        <f>'52'!B14</f>
        <v>Agosto</v>
      </c>
      <c r="C13" s="147">
        <v>14281.903</v>
      </c>
      <c r="D13" s="147">
        <v>12381</v>
      </c>
      <c r="E13" s="599">
        <v>11502</v>
      </c>
      <c r="F13" s="599">
        <v>19294</v>
      </c>
      <c r="G13" s="598"/>
    </row>
    <row r="14" spans="1:10" s="35" customFormat="1" ht="15.75" customHeight="1">
      <c r="B14" s="39" t="str">
        <f>'52'!B15</f>
        <v>Septiembre</v>
      </c>
      <c r="C14" s="147">
        <v>9888.2260000000006</v>
      </c>
      <c r="D14" s="147">
        <v>6745</v>
      </c>
      <c r="E14" s="599">
        <v>11560</v>
      </c>
      <c r="F14" s="599">
        <v>21882</v>
      </c>
      <c r="G14" s="598"/>
      <c r="H14" s="191"/>
    </row>
    <row r="15" spans="1:10" s="35" customFormat="1" ht="15.75" customHeight="1">
      <c r="B15" s="39" t="str">
        <f>'52'!B16</f>
        <v>Octubre</v>
      </c>
      <c r="C15" s="147">
        <v>8391.1949999999997</v>
      </c>
      <c r="D15" s="147">
        <v>11079</v>
      </c>
      <c r="E15" s="599">
        <v>8853</v>
      </c>
      <c r="F15" s="599">
        <v>13942</v>
      </c>
      <c r="G15" s="598"/>
    </row>
    <row r="16" spans="1:10" s="35" customFormat="1" ht="15.75" customHeight="1">
      <c r="B16" s="39" t="str">
        <f>'52'!B17</f>
        <v>Noviembre</v>
      </c>
      <c r="C16" s="147">
        <v>13242.468999999999</v>
      </c>
      <c r="D16" s="147">
        <v>10817</v>
      </c>
      <c r="E16" s="599">
        <v>11852</v>
      </c>
      <c r="F16" s="599">
        <v>6854</v>
      </c>
      <c r="G16" s="598"/>
    </row>
    <row r="17" spans="2:12" s="35" customFormat="1" ht="15.75" customHeight="1">
      <c r="B17" s="39" t="str">
        <f>'52'!B18</f>
        <v>Diciembre</v>
      </c>
      <c r="C17" s="147">
        <v>7286</v>
      </c>
      <c r="D17" s="147">
        <v>8315</v>
      </c>
      <c r="E17" s="599">
        <v>11328</v>
      </c>
      <c r="F17" s="599">
        <v>9879</v>
      </c>
      <c r="G17" s="598"/>
    </row>
    <row r="18" spans="2:12" s="35" customFormat="1" ht="15.75" customHeight="1">
      <c r="B18" s="39" t="s">
        <v>64</v>
      </c>
      <c r="C18" s="89">
        <v>131211.84099999999</v>
      </c>
      <c r="D18" s="89">
        <f>SUM(D6:D17)</f>
        <v>133366.25400000002</v>
      </c>
      <c r="E18" s="599">
        <f>SUM(E6:E17)</f>
        <v>126281.10111</v>
      </c>
      <c r="F18" s="599">
        <f>SUM(F6:F17)</f>
        <v>167355.36387</v>
      </c>
      <c r="G18" s="598"/>
      <c r="H18" s="191"/>
      <c r="I18" s="18"/>
      <c r="J18" s="191"/>
      <c r="K18" s="491"/>
      <c r="L18" s="191"/>
    </row>
    <row r="19" spans="2:12" ht="18" customHeight="1">
      <c r="B19" s="1119" t="s">
        <v>123</v>
      </c>
      <c r="C19" s="1119"/>
      <c r="D19" s="1119"/>
      <c r="E19" s="1119"/>
      <c r="F19" s="1119"/>
      <c r="G19" s="1119"/>
      <c r="H19" s="339"/>
    </row>
    <row r="20" spans="2:12" ht="15" customHeight="1">
      <c r="B20" s="1"/>
      <c r="C20" s="1"/>
      <c r="D20" s="1"/>
      <c r="E20" s="1"/>
      <c r="F20" s="1"/>
    </row>
    <row r="21" spans="2:12" ht="15" customHeight="1">
      <c r="B21" s="1"/>
      <c r="C21" s="1"/>
      <c r="D21" s="1"/>
      <c r="E21" s="1"/>
      <c r="F21" s="1"/>
    </row>
    <row r="22" spans="2:12" ht="15" customHeight="1">
      <c r="B22" s="1"/>
      <c r="C22" s="1"/>
      <c r="D22" s="1"/>
      <c r="E22" s="1"/>
      <c r="F22" s="1"/>
    </row>
    <row r="23" spans="2:12" ht="15" customHeight="1">
      <c r="B23" s="1"/>
      <c r="C23" s="1"/>
      <c r="D23" s="1"/>
      <c r="E23" s="1"/>
      <c r="F23" s="1"/>
    </row>
    <row r="24" spans="2:12" ht="15" customHeight="1">
      <c r="B24" s="1"/>
      <c r="C24" s="1"/>
      <c r="D24" s="1"/>
      <c r="E24" s="1"/>
      <c r="F24" s="1"/>
    </row>
    <row r="25" spans="2:12" ht="15" customHeight="1">
      <c r="B25" s="1"/>
      <c r="C25" s="1"/>
      <c r="D25" s="1"/>
      <c r="E25" s="1"/>
      <c r="F25" s="1"/>
    </row>
    <row r="26" spans="2:12" ht="15" customHeight="1">
      <c r="B26" s="1"/>
      <c r="C26" s="1"/>
      <c r="D26" s="1"/>
      <c r="E26" s="1"/>
      <c r="F26" s="1"/>
    </row>
    <row r="27" spans="2:12" ht="15" customHeight="1">
      <c r="B27" s="1"/>
      <c r="C27" s="1"/>
      <c r="D27" s="1"/>
      <c r="E27" s="1"/>
      <c r="F27" s="1"/>
    </row>
    <row r="28" spans="2:12" ht="15" customHeight="1">
      <c r="B28" s="1"/>
      <c r="C28" s="1"/>
      <c r="D28" s="1"/>
      <c r="E28" s="1"/>
      <c r="F28" s="1"/>
    </row>
    <row r="29" spans="2:12" ht="15" customHeight="1">
      <c r="B29" s="1"/>
      <c r="C29" s="1"/>
      <c r="D29" s="1"/>
      <c r="E29" s="1"/>
      <c r="F29" s="1"/>
    </row>
    <row r="30" spans="2:12" ht="15" customHeight="1">
      <c r="B30" s="1"/>
      <c r="C30" s="1"/>
      <c r="D30" s="1"/>
      <c r="E30" s="1"/>
      <c r="F30" s="1"/>
    </row>
    <row r="31" spans="2:12" ht="15" customHeight="1">
      <c r="B31" s="1"/>
      <c r="C31" s="1"/>
      <c r="D31" s="1"/>
      <c r="E31" s="1"/>
      <c r="F31" s="1"/>
    </row>
    <row r="32" spans="2:12" ht="15" customHeight="1">
      <c r="B32" s="1"/>
      <c r="C32" s="1"/>
      <c r="D32" s="1"/>
      <c r="E32" s="1"/>
      <c r="F32" s="1"/>
    </row>
    <row r="33" s="1" customFormat="1" ht="15" customHeight="1"/>
    <row r="34" s="1" customFormat="1" ht="15" customHeight="1"/>
    <row r="35" s="1" customFormat="1" ht="15" customHeight="1"/>
    <row r="36" s="1" customFormat="1" ht="15" customHeight="1"/>
  </sheetData>
  <mergeCells count="4">
    <mergeCell ref="B1:G1"/>
    <mergeCell ref="B3:G3"/>
    <mergeCell ref="B4:G4"/>
    <mergeCell ref="B19:G19"/>
  </mergeCells>
  <printOptions horizontalCentered="1"/>
  <pageMargins left="0.55118110236220474" right="0.43307086614173229" top="1.299212598425197" bottom="0.78740157480314965" header="0.51181102362204722" footer="0.59055118110236227"/>
  <pageSetup paperSize="126" firstPageNumber="0" orientation="portrait" r:id="rId1"/>
  <headerFooter alignWithMargins="0">
    <oddFooter>&amp;C&amp;10&amp;A</oddFooter>
  </headerFooter>
  <ignoredErrors>
    <ignoredError sqref="D18:F18" formulaRange="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6" tint="0.79998168889431442"/>
    <pageSetUpPr fitToPage="1"/>
  </sheetPr>
  <dimension ref="B1:AB39"/>
  <sheetViews>
    <sheetView zoomScaleNormal="100" workbookViewId="0">
      <selection activeCell="O18" sqref="O18"/>
    </sheetView>
  </sheetViews>
  <sheetFormatPr baseColWidth="10" defaultColWidth="10.90625" defaultRowHeight="12"/>
  <cols>
    <col min="1" max="1" width="1.26953125" style="1" customWidth="1"/>
    <col min="2" max="2" width="8.453125" style="1" customWidth="1"/>
    <col min="3" max="4" width="4.90625" style="1" customWidth="1"/>
    <col min="5" max="6" width="4.90625" style="142" customWidth="1"/>
    <col min="7" max="10" width="4.90625" style="773" customWidth="1"/>
    <col min="11" max="12" width="5.81640625" style="773" customWidth="1"/>
    <col min="13" max="13" width="4.7265625" style="1" bestFit="1" customWidth="1"/>
    <col min="14" max="14" width="6" style="16" customWidth="1"/>
    <col min="15" max="15" width="6.453125" style="16" bestFit="1" customWidth="1"/>
    <col min="16" max="16" width="6.1796875" style="16" bestFit="1" customWidth="1"/>
    <col min="17" max="17" width="5.90625" style="16" customWidth="1"/>
    <col min="18" max="18" width="7.6328125" style="989" customWidth="1"/>
    <col min="19" max="19" width="5.90625" style="989" customWidth="1"/>
    <col min="20" max="20" width="6.26953125" style="989" bestFit="1" customWidth="1"/>
    <col min="21" max="21" width="5.26953125" style="989" customWidth="1"/>
    <col min="22" max="22" width="10.90625" style="989"/>
    <col min="23" max="23" width="10.90625" style="873"/>
    <col min="24" max="27" width="10.90625" style="1"/>
    <col min="28" max="28" width="4.7265625" style="1" customWidth="1"/>
    <col min="29" max="16384" width="10.90625" style="1"/>
  </cols>
  <sheetData>
    <row r="1" spans="2:23" s="23" customFormat="1" ht="12.75">
      <c r="B1" s="1079" t="s">
        <v>4</v>
      </c>
      <c r="C1" s="1079"/>
      <c r="D1" s="1079"/>
      <c r="E1" s="1079"/>
      <c r="F1" s="1079"/>
      <c r="G1" s="1079"/>
      <c r="H1" s="1079"/>
      <c r="I1" s="1079"/>
      <c r="J1" s="1079"/>
      <c r="K1" s="1079"/>
      <c r="L1" s="1079"/>
      <c r="M1" s="1079"/>
      <c r="N1" s="26"/>
      <c r="O1" s="26"/>
      <c r="P1" s="26"/>
      <c r="Q1" s="35"/>
      <c r="R1" s="590" t="str">
        <f>C5</f>
        <v>Argentina</v>
      </c>
      <c r="S1" s="590" t="str">
        <f>E5</f>
        <v>Uruguay</v>
      </c>
      <c r="T1" s="590" t="str">
        <f>I5</f>
        <v>Pakistán</v>
      </c>
      <c r="U1" s="984" t="str">
        <f>G5</f>
        <v>Paraguay</v>
      </c>
      <c r="V1" s="984" t="s">
        <v>59</v>
      </c>
      <c r="W1" s="775"/>
    </row>
    <row r="2" spans="2:23" s="23" customFormat="1" ht="18">
      <c r="B2" s="1085" t="s">
        <v>255</v>
      </c>
      <c r="C2" s="1085"/>
      <c r="D2" s="1085"/>
      <c r="E2" s="1085"/>
      <c r="F2" s="1085"/>
      <c r="G2" s="1085"/>
      <c r="H2" s="1085"/>
      <c r="I2" s="1085"/>
      <c r="J2" s="1085"/>
      <c r="K2" s="1085"/>
      <c r="L2" s="1085"/>
      <c r="M2" s="1085"/>
      <c r="N2" s="26"/>
      <c r="P2" s="26"/>
      <c r="Q2" s="35"/>
      <c r="R2" s="996">
        <f>D20</f>
        <v>0.32243814121907061</v>
      </c>
      <c r="S2" s="996">
        <f>F20</f>
        <v>4.3452263126131561E-2</v>
      </c>
      <c r="T2" s="996">
        <f>J20</f>
        <v>3.9831019915509955E-2</v>
      </c>
      <c r="U2" s="997">
        <f>H20</f>
        <v>0.14887145443572722</v>
      </c>
      <c r="V2" s="997">
        <f>1-(SUM(U2+T2+S2+R2))</f>
        <v>0.44540712130356064</v>
      </c>
      <c r="W2" s="775"/>
    </row>
    <row r="3" spans="2:23" s="23" customFormat="1" ht="12.75">
      <c r="B3" s="1141" t="s">
        <v>687</v>
      </c>
      <c r="C3" s="1141"/>
      <c r="D3" s="1141"/>
      <c r="E3" s="1141"/>
      <c r="F3" s="1141"/>
      <c r="G3" s="1141"/>
      <c r="H3" s="1141"/>
      <c r="I3" s="1141"/>
      <c r="J3" s="1141"/>
      <c r="K3" s="1141"/>
      <c r="L3" s="1141"/>
      <c r="M3" s="1141"/>
      <c r="N3" s="26"/>
      <c r="P3" s="26"/>
      <c r="Q3" s="36"/>
      <c r="R3" s="998"/>
      <c r="S3" s="998"/>
      <c r="T3" s="998"/>
      <c r="U3" s="998"/>
      <c r="V3" s="998"/>
      <c r="W3" s="775"/>
    </row>
    <row r="4" spans="2:23" s="23" customFormat="1" ht="12.75">
      <c r="B4" s="535"/>
      <c r="C4" s="535"/>
      <c r="D4" s="535"/>
      <c r="E4" s="535"/>
      <c r="F4" s="535"/>
      <c r="G4" s="926"/>
      <c r="H4" s="926"/>
      <c r="I4" s="926"/>
      <c r="J4" s="926"/>
      <c r="K4" s="926"/>
      <c r="L4" s="926"/>
      <c r="M4" s="535"/>
      <c r="N4" s="26"/>
      <c r="P4" s="26"/>
      <c r="Q4" s="36"/>
      <c r="R4" s="998"/>
      <c r="S4" s="998"/>
      <c r="T4" s="998"/>
      <c r="U4" s="998"/>
      <c r="V4" s="998"/>
      <c r="W4" s="775"/>
    </row>
    <row r="5" spans="2:23" s="35" customFormat="1" ht="15.75" customHeight="1">
      <c r="B5" s="272" t="s">
        <v>226</v>
      </c>
      <c r="C5" s="1158" t="s">
        <v>9</v>
      </c>
      <c r="D5" s="1158"/>
      <c r="E5" s="1272" t="s">
        <v>310</v>
      </c>
      <c r="F5" s="1272"/>
      <c r="G5" s="1336" t="s">
        <v>201</v>
      </c>
      <c r="H5" s="1336"/>
      <c r="I5" s="1343" t="s">
        <v>308</v>
      </c>
      <c r="J5" s="1344"/>
      <c r="K5" s="1339" t="s">
        <v>64</v>
      </c>
      <c r="L5" s="1340"/>
      <c r="M5" s="1341"/>
      <c r="N5" s="36"/>
      <c r="P5" s="36"/>
      <c r="Q5" s="36"/>
      <c r="R5" s="984"/>
      <c r="S5" s="984"/>
      <c r="T5" s="984"/>
      <c r="U5" s="984"/>
      <c r="V5" s="984"/>
      <c r="W5" s="775"/>
    </row>
    <row r="6" spans="2:23" s="35" customFormat="1" ht="15.75" customHeight="1">
      <c r="B6" s="39"/>
      <c r="C6" s="412">
        <v>2020</v>
      </c>
      <c r="D6" s="412">
        <v>2021</v>
      </c>
      <c r="E6" s="412">
        <v>2020</v>
      </c>
      <c r="F6" s="412">
        <v>2021</v>
      </c>
      <c r="G6" s="927">
        <v>2020</v>
      </c>
      <c r="H6" s="927">
        <v>2021</v>
      </c>
      <c r="I6" s="927">
        <v>2020</v>
      </c>
      <c r="J6" s="927">
        <v>2021</v>
      </c>
      <c r="K6" s="927">
        <v>2020</v>
      </c>
      <c r="L6" s="927">
        <v>2021</v>
      </c>
      <c r="M6" s="413" t="s">
        <v>8</v>
      </c>
      <c r="N6" s="36"/>
      <c r="P6" s="36"/>
      <c r="Q6" s="36"/>
      <c r="R6" s="984"/>
      <c r="S6" s="984"/>
      <c r="T6" s="984"/>
      <c r="U6" s="984"/>
      <c r="V6" s="984"/>
      <c r="W6" s="775"/>
    </row>
    <row r="7" spans="2:23" s="35" customFormat="1" ht="15.75" customHeight="1">
      <c r="B7" s="39" t="s">
        <v>47</v>
      </c>
      <c r="C7" s="315">
        <v>3683.4</v>
      </c>
      <c r="D7" s="315">
        <v>2671.4</v>
      </c>
      <c r="E7" s="315">
        <v>1064</v>
      </c>
      <c r="F7" s="315">
        <v>360.00200000000001</v>
      </c>
      <c r="G7" s="928">
        <v>2826.64</v>
      </c>
      <c r="H7" s="928">
        <v>1233.4000000000001</v>
      </c>
      <c r="I7" s="928">
        <v>0</v>
      </c>
      <c r="J7" s="928">
        <v>330</v>
      </c>
      <c r="K7" s="928">
        <v>8802.5863700000009</v>
      </c>
      <c r="L7" s="928">
        <v>8285</v>
      </c>
      <c r="M7" s="427">
        <f>L7/K7*100-100</f>
        <v>-5.8799351491055063</v>
      </c>
      <c r="N7" s="36"/>
      <c r="O7" s="414"/>
      <c r="P7" s="414"/>
      <c r="Q7" s="36"/>
      <c r="R7" s="984"/>
      <c r="S7" s="984"/>
      <c r="T7" s="984"/>
      <c r="U7" s="984"/>
      <c r="V7" s="984"/>
      <c r="W7" s="775"/>
    </row>
    <row r="8" spans="2:23" s="35" customFormat="1" ht="15.75" customHeight="1">
      <c r="B8" s="39" t="s">
        <v>48</v>
      </c>
      <c r="C8" s="315">
        <v>5046.8</v>
      </c>
      <c r="D8" s="315"/>
      <c r="E8" s="315">
        <v>1996.78</v>
      </c>
      <c r="F8" s="315"/>
      <c r="G8" s="928">
        <v>2555.0079999999998</v>
      </c>
      <c r="H8" s="928"/>
      <c r="I8" s="928">
        <v>160</v>
      </c>
      <c r="J8" s="928"/>
      <c r="K8" s="928">
        <v>10115.096129999998</v>
      </c>
      <c r="L8" s="928"/>
      <c r="M8" s="427"/>
      <c r="N8" s="36"/>
      <c r="O8" s="414"/>
      <c r="P8" s="36"/>
      <c r="Q8" s="36"/>
      <c r="R8" s="984"/>
      <c r="S8" s="984"/>
      <c r="T8" s="984"/>
      <c r="U8" s="984"/>
      <c r="V8" s="984"/>
      <c r="W8" s="775"/>
    </row>
    <row r="9" spans="2:23" s="35" customFormat="1" ht="15.75" customHeight="1">
      <c r="B9" s="39" t="s">
        <v>49</v>
      </c>
      <c r="C9" s="315">
        <v>5865.3209999999999</v>
      </c>
      <c r="D9" s="315"/>
      <c r="E9" s="315">
        <v>1064</v>
      </c>
      <c r="F9" s="315"/>
      <c r="G9" s="928">
        <v>3342.6877999999997</v>
      </c>
      <c r="H9" s="928"/>
      <c r="I9" s="928">
        <v>162</v>
      </c>
      <c r="J9" s="928"/>
      <c r="K9" s="928">
        <v>10593.363869999997</v>
      </c>
      <c r="L9" s="928"/>
      <c r="M9" s="427"/>
      <c r="N9" s="36"/>
      <c r="O9" s="414"/>
      <c r="P9" s="36"/>
      <c r="Q9" s="978"/>
      <c r="R9" s="999"/>
      <c r="S9" s="999"/>
      <c r="T9" s="999"/>
      <c r="U9" s="984"/>
      <c r="V9" s="984"/>
      <c r="W9" s="775"/>
    </row>
    <row r="10" spans="2:23" s="35" customFormat="1" ht="15.75" customHeight="1">
      <c r="B10" s="39" t="s">
        <v>57</v>
      </c>
      <c r="C10" s="315">
        <v>8930.14</v>
      </c>
      <c r="D10" s="315"/>
      <c r="E10" s="315">
        <v>1064</v>
      </c>
      <c r="F10" s="315"/>
      <c r="G10" s="928">
        <v>5843.2860000000001</v>
      </c>
      <c r="H10" s="928"/>
      <c r="I10" s="928">
        <v>25.001000000000001</v>
      </c>
      <c r="J10" s="928"/>
      <c r="K10" s="928">
        <v>16660.440490000001</v>
      </c>
      <c r="L10" s="928"/>
      <c r="M10" s="427"/>
      <c r="N10" s="36"/>
      <c r="O10" s="414"/>
      <c r="P10" s="36"/>
      <c r="Q10" s="197"/>
      <c r="R10" s="984"/>
      <c r="S10" s="984"/>
      <c r="T10" s="984"/>
      <c r="U10" s="984"/>
      <c r="V10" s="984"/>
      <c r="W10" s="775"/>
    </row>
    <row r="11" spans="2:23" s="35" customFormat="1" ht="15.75" customHeight="1">
      <c r="B11" s="39" t="s">
        <v>58</v>
      </c>
      <c r="C11" s="315">
        <v>6266.8959999999997</v>
      </c>
      <c r="D11" s="315"/>
      <c r="E11" s="315">
        <v>1260</v>
      </c>
      <c r="F11" s="315"/>
      <c r="G11" s="928">
        <v>6156.1279999999997</v>
      </c>
      <c r="H11" s="928"/>
      <c r="I11" s="928">
        <v>50</v>
      </c>
      <c r="J11" s="928"/>
      <c r="K11" s="928">
        <v>14951.71522</v>
      </c>
      <c r="L11" s="928"/>
      <c r="M11" s="427"/>
      <c r="N11" s="36"/>
      <c r="O11" s="414"/>
      <c r="P11" s="36"/>
      <c r="Q11" s="197"/>
      <c r="R11" s="984"/>
      <c r="S11" s="984"/>
      <c r="T11" s="984"/>
      <c r="U11" s="984"/>
      <c r="V11" s="984"/>
      <c r="W11" s="775"/>
    </row>
    <row r="12" spans="2:23" s="35" customFormat="1" ht="15.75" customHeight="1">
      <c r="B12" s="39" t="s">
        <v>50</v>
      </c>
      <c r="C12" s="315">
        <v>6958.9261999999999</v>
      </c>
      <c r="D12" s="315"/>
      <c r="E12" s="315">
        <v>1221.92</v>
      </c>
      <c r="F12" s="315"/>
      <c r="G12" s="928">
        <v>5956.6</v>
      </c>
      <c r="H12" s="928"/>
      <c r="I12" s="928">
        <v>164.97454999999999</v>
      </c>
      <c r="J12" s="928"/>
      <c r="K12" s="928">
        <v>15181.77275</v>
      </c>
      <c r="L12" s="928"/>
      <c r="M12" s="427"/>
      <c r="N12" s="36"/>
      <c r="O12" s="414"/>
      <c r="P12" s="36"/>
      <c r="Q12" s="197"/>
      <c r="R12" s="984"/>
      <c r="S12" s="984"/>
      <c r="T12" s="984"/>
      <c r="U12" s="984"/>
      <c r="V12" s="984"/>
      <c r="W12" s="775"/>
    </row>
    <row r="13" spans="2:23" s="35" customFormat="1" ht="15.75" customHeight="1">
      <c r="B13" s="39" t="s">
        <v>51</v>
      </c>
      <c r="C13" s="315">
        <v>8011.84</v>
      </c>
      <c r="D13" s="315"/>
      <c r="E13" s="315">
        <v>1960</v>
      </c>
      <c r="F13" s="315"/>
      <c r="G13" s="928">
        <v>8029.2</v>
      </c>
      <c r="H13" s="928"/>
      <c r="I13" s="928">
        <v>3.36</v>
      </c>
      <c r="J13" s="928"/>
      <c r="K13" s="928">
        <v>19198.67109</v>
      </c>
      <c r="L13" s="928"/>
      <c r="M13" s="427"/>
      <c r="N13" s="36"/>
      <c r="O13" s="414"/>
      <c r="P13" s="36"/>
      <c r="Q13" s="197"/>
      <c r="R13" s="984"/>
      <c r="S13" s="984"/>
      <c r="T13" s="984"/>
      <c r="U13" s="984"/>
      <c r="V13" s="984"/>
      <c r="W13" s="775"/>
    </row>
    <row r="14" spans="2:23" s="35" customFormat="1" ht="15.75" customHeight="1">
      <c r="B14" s="39" t="s">
        <v>52</v>
      </c>
      <c r="C14" s="315">
        <v>8167.3909199999998</v>
      </c>
      <c r="D14" s="315"/>
      <c r="E14" s="315">
        <v>1079</v>
      </c>
      <c r="F14" s="315"/>
      <c r="G14" s="928">
        <v>8890.6820000000007</v>
      </c>
      <c r="H14" s="928"/>
      <c r="I14" s="928">
        <v>150</v>
      </c>
      <c r="J14" s="928"/>
      <c r="K14" s="928">
        <v>19293.829839999999</v>
      </c>
      <c r="L14" s="928"/>
      <c r="M14" s="427"/>
      <c r="N14" s="36"/>
      <c r="O14" s="414"/>
      <c r="P14" s="36"/>
      <c r="Q14" s="197"/>
      <c r="R14" s="984"/>
      <c r="S14" s="984"/>
      <c r="T14" s="984"/>
      <c r="U14" s="984"/>
      <c r="V14" s="984"/>
      <c r="W14" s="775"/>
    </row>
    <row r="15" spans="2:23" s="35" customFormat="1" ht="15.75" customHeight="1">
      <c r="B15" s="39" t="s">
        <v>53</v>
      </c>
      <c r="C15" s="315">
        <v>13370.9</v>
      </c>
      <c r="D15" s="315"/>
      <c r="E15" s="315">
        <v>1229</v>
      </c>
      <c r="F15" s="315"/>
      <c r="G15" s="928">
        <v>4430.1000000000004</v>
      </c>
      <c r="H15" s="928"/>
      <c r="I15" s="928">
        <v>489.36</v>
      </c>
      <c r="J15" s="928"/>
      <c r="K15" s="928">
        <v>21881.643230000001</v>
      </c>
      <c r="L15" s="928"/>
      <c r="M15" s="427"/>
      <c r="N15" s="36"/>
      <c r="O15" s="735"/>
      <c r="P15" s="36"/>
      <c r="Q15" s="197"/>
      <c r="R15" s="984"/>
      <c r="S15" s="984"/>
      <c r="T15" s="984"/>
      <c r="U15" s="984"/>
      <c r="V15" s="984"/>
      <c r="W15" s="775"/>
    </row>
    <row r="16" spans="2:23" s="35" customFormat="1" ht="15.75" customHeight="1">
      <c r="B16" s="39" t="s">
        <v>54</v>
      </c>
      <c r="C16" s="315">
        <v>6652.49</v>
      </c>
      <c r="D16" s="315"/>
      <c r="E16" s="315">
        <v>2314</v>
      </c>
      <c r="F16" s="315"/>
      <c r="G16" s="928">
        <v>3890.8</v>
      </c>
      <c r="H16" s="928"/>
      <c r="I16" s="928">
        <v>25</v>
      </c>
      <c r="J16" s="928"/>
      <c r="K16" s="928">
        <v>13942.341370000004</v>
      </c>
      <c r="L16" s="928"/>
      <c r="M16" s="427"/>
      <c r="O16" s="414"/>
      <c r="P16" s="898"/>
      <c r="Q16" s="197"/>
      <c r="R16" s="984" t="s">
        <v>636</v>
      </c>
      <c r="S16" s="984"/>
      <c r="T16" s="984"/>
      <c r="U16" s="984"/>
      <c r="V16" s="984"/>
      <c r="W16" s="775"/>
    </row>
    <row r="17" spans="2:27" s="35" customFormat="1" ht="15.75" customHeight="1">
      <c r="B17" s="39" t="s">
        <v>55</v>
      </c>
      <c r="C17" s="315">
        <v>2060.3000000000002</v>
      </c>
      <c r="D17" s="315"/>
      <c r="E17" s="315">
        <v>1932</v>
      </c>
      <c r="F17" s="315"/>
      <c r="G17" s="928">
        <v>1319.4</v>
      </c>
      <c r="H17" s="928"/>
      <c r="I17" s="928">
        <v>752</v>
      </c>
      <c r="J17" s="928"/>
      <c r="K17" s="928">
        <v>6853.6396699999996</v>
      </c>
      <c r="L17" s="928"/>
      <c r="M17" s="427"/>
      <c r="N17" s="36"/>
      <c r="O17" s="415"/>
      <c r="P17" s="536"/>
      <c r="Q17" s="197"/>
      <c r="R17" s="984"/>
      <c r="S17" s="984"/>
      <c r="T17" s="984"/>
      <c r="U17" s="984"/>
      <c r="V17" s="984"/>
      <c r="W17" s="775"/>
    </row>
    <row r="18" spans="2:27" s="35" customFormat="1" ht="15.75" customHeight="1">
      <c r="B18" s="39" t="s">
        <v>56</v>
      </c>
      <c r="C18" s="315">
        <v>2014</v>
      </c>
      <c r="D18" s="315"/>
      <c r="E18" s="315">
        <v>893</v>
      </c>
      <c r="F18" s="315"/>
      <c r="G18" s="928">
        <v>429.8</v>
      </c>
      <c r="H18" s="928"/>
      <c r="I18" s="928">
        <v>1294</v>
      </c>
      <c r="J18" s="928"/>
      <c r="K18" s="928">
        <v>9879.2945199999995</v>
      </c>
      <c r="L18" s="928"/>
      <c r="M18" s="427"/>
      <c r="N18" s="36"/>
      <c r="O18" s="736"/>
      <c r="P18" s="536"/>
      <c r="Q18" s="197"/>
      <c r="R18" s="984"/>
      <c r="S18" s="984"/>
      <c r="T18" s="984"/>
      <c r="U18" s="984"/>
      <c r="V18" s="984"/>
      <c r="W18" s="775"/>
    </row>
    <row r="19" spans="2:27" s="35" customFormat="1" ht="15.75" customHeight="1">
      <c r="B19" s="430" t="s">
        <v>64</v>
      </c>
      <c r="C19" s="315">
        <f t="shared" ref="C19:L19" si="0">SUM(C7:C18)</f>
        <v>77028.404120000007</v>
      </c>
      <c r="D19" s="315">
        <f t="shared" si="0"/>
        <v>2671.4</v>
      </c>
      <c r="E19" s="315">
        <f t="shared" si="0"/>
        <v>17077.7</v>
      </c>
      <c r="F19" s="315">
        <f t="shared" si="0"/>
        <v>360.00200000000001</v>
      </c>
      <c r="G19" s="928">
        <f t="shared" si="0"/>
        <v>53670.3318</v>
      </c>
      <c r="H19" s="928">
        <f t="shared" si="0"/>
        <v>1233.4000000000001</v>
      </c>
      <c r="I19" s="928">
        <f>SUM(I7:I18)</f>
        <v>3275.6955499999999</v>
      </c>
      <c r="J19" s="928">
        <f>SUM(J7:J18)</f>
        <v>330</v>
      </c>
      <c r="K19" s="928">
        <f t="shared" si="0"/>
        <v>167354.39455</v>
      </c>
      <c r="L19" s="928">
        <f t="shared" si="0"/>
        <v>8285</v>
      </c>
      <c r="M19" s="427"/>
      <c r="N19" s="36"/>
      <c r="O19" s="797"/>
      <c r="P19" s="764"/>
      <c r="Q19" s="197"/>
      <c r="R19" s="984"/>
      <c r="S19" s="984"/>
      <c r="T19" s="984"/>
      <c r="U19" s="984"/>
      <c r="V19" s="984"/>
      <c r="W19" s="775"/>
    </row>
    <row r="20" spans="2:27" s="35" customFormat="1" ht="15.75" customHeight="1">
      <c r="B20" s="483" t="s">
        <v>424</v>
      </c>
      <c r="C20" s="428">
        <f>C19/K19</f>
        <v>0.46027117678697377</v>
      </c>
      <c r="D20" s="428">
        <f>D19/L19</f>
        <v>0.32243814121907061</v>
      </c>
      <c r="E20" s="428">
        <f>E19/K19</f>
        <v>0.10204512433581626</v>
      </c>
      <c r="F20" s="428">
        <f>F19/L19</f>
        <v>4.3452263126131561E-2</v>
      </c>
      <c r="G20" s="929">
        <f>G19/K19</f>
        <v>0.32069867029374644</v>
      </c>
      <c r="H20" s="929">
        <f>H19/L19</f>
        <v>0.14887145443572722</v>
      </c>
      <c r="I20" s="929">
        <f>I19/K19</f>
        <v>1.957340623655586E-2</v>
      </c>
      <c r="J20" s="929">
        <f>J19/L19</f>
        <v>3.9831019915509955E-2</v>
      </c>
      <c r="K20" s="929">
        <f>+K19/K19</f>
        <v>1</v>
      </c>
      <c r="L20" s="929">
        <f>+L19/L19</f>
        <v>1</v>
      </c>
      <c r="M20" s="427"/>
      <c r="N20" s="36"/>
      <c r="O20" s="798"/>
      <c r="P20" s="536"/>
      <c r="Q20" s="197"/>
      <c r="R20" s="984"/>
      <c r="S20" s="984"/>
      <c r="T20" s="984"/>
      <c r="U20" s="984"/>
      <c r="V20" s="984"/>
      <c r="W20" s="775"/>
    </row>
    <row r="21" spans="2:27" s="35" customFormat="1" ht="23.25" customHeight="1">
      <c r="B21" s="1342" t="s">
        <v>422</v>
      </c>
      <c r="C21" s="1342"/>
      <c r="D21" s="1342"/>
      <c r="E21" s="1342"/>
      <c r="F21" s="1342"/>
      <c r="G21" s="1342"/>
      <c r="H21" s="1342"/>
      <c r="I21" s="1342"/>
      <c r="J21" s="1342"/>
      <c r="K21" s="1342"/>
      <c r="L21" s="1342"/>
      <c r="M21" s="1342"/>
      <c r="N21" s="36"/>
      <c r="O21" s="761"/>
      <c r="P21" s="536"/>
      <c r="Q21" s="197"/>
      <c r="R21" s="984"/>
      <c r="S21" s="984"/>
      <c r="T21" s="984"/>
      <c r="U21" s="984"/>
      <c r="V21" s="984"/>
      <c r="W21" s="775"/>
    </row>
    <row r="22" spans="2:27" ht="17.25" customHeight="1">
      <c r="B22" s="1337"/>
      <c r="C22" s="1338"/>
      <c r="D22" s="1338"/>
      <c r="E22" s="1338"/>
      <c r="F22" s="1338"/>
      <c r="G22" s="1338"/>
      <c r="H22" s="1338"/>
      <c r="I22" s="1338"/>
      <c r="J22" s="1338"/>
      <c r="K22" s="1338"/>
      <c r="L22" s="1338"/>
      <c r="M22" s="1338"/>
      <c r="P22" s="899"/>
      <c r="Q22" s="14"/>
    </row>
    <row r="23" spans="2:27" ht="15" customHeight="1">
      <c r="N23" s="1"/>
      <c r="O23" s="1"/>
      <c r="P23" s="536"/>
      <c r="Q23" s="2"/>
      <c r="R23" s="759"/>
      <c r="S23" s="759"/>
      <c r="T23" s="759"/>
    </row>
    <row r="24" spans="2:27" ht="15" customHeight="1">
      <c r="N24" s="1"/>
      <c r="O24" s="1"/>
      <c r="P24" s="536"/>
      <c r="Q24" s="2"/>
      <c r="R24" s="759"/>
      <c r="S24" s="759"/>
      <c r="T24" s="759"/>
    </row>
    <row r="25" spans="2:27" ht="15" customHeight="1">
      <c r="N25" s="1"/>
      <c r="O25" s="1"/>
      <c r="P25" s="536"/>
      <c r="Q25" s="2"/>
      <c r="R25" s="759"/>
      <c r="S25" s="759"/>
      <c r="T25" s="759"/>
      <c r="X25" s="16"/>
      <c r="Y25" s="16"/>
      <c r="Z25" s="16"/>
      <c r="AA25" s="16"/>
    </row>
    <row r="26" spans="2:27" ht="15" customHeight="1">
      <c r="N26" s="1"/>
      <c r="O26" s="1"/>
      <c r="P26" s="536"/>
      <c r="Q26" s="2"/>
      <c r="R26" s="759"/>
      <c r="S26" s="759"/>
      <c r="T26" s="759"/>
    </row>
    <row r="27" spans="2:27" ht="15" customHeight="1">
      <c r="N27" s="1"/>
      <c r="O27" s="1"/>
      <c r="P27" s="536"/>
      <c r="Q27" s="2"/>
      <c r="R27" s="759"/>
      <c r="S27" s="759"/>
      <c r="T27" s="759"/>
    </row>
    <row r="28" spans="2:27" ht="15" customHeight="1">
      <c r="N28" s="1"/>
      <c r="O28" s="1"/>
      <c r="P28" s="2"/>
      <c r="Q28" s="2"/>
      <c r="R28" s="759"/>
      <c r="S28" s="759"/>
      <c r="T28" s="759"/>
    </row>
    <row r="29" spans="2:27" ht="15" customHeight="1">
      <c r="N29" s="1"/>
      <c r="O29" s="1"/>
      <c r="P29" s="1"/>
      <c r="Q29" s="1"/>
      <c r="R29" s="759"/>
      <c r="S29" s="759"/>
      <c r="T29" s="759"/>
    </row>
    <row r="30" spans="2:27" ht="15" customHeight="1">
      <c r="N30" s="1"/>
      <c r="O30" s="1"/>
      <c r="P30" s="1"/>
      <c r="Q30" s="1"/>
      <c r="R30" s="759"/>
      <c r="S30" s="759"/>
      <c r="T30" s="759"/>
    </row>
    <row r="32" spans="2:27" ht="15" customHeight="1">
      <c r="N32" s="1"/>
      <c r="O32" s="1"/>
      <c r="P32" s="1"/>
      <c r="Q32" s="1"/>
      <c r="R32" s="759"/>
      <c r="S32" s="759"/>
      <c r="T32" s="759"/>
    </row>
    <row r="33" spans="2:28" ht="15" customHeight="1">
      <c r="N33" s="1"/>
      <c r="O33" s="1"/>
      <c r="P33" s="1"/>
      <c r="Q33" s="1"/>
      <c r="R33" s="759"/>
      <c r="S33" s="759"/>
      <c r="T33" s="759"/>
      <c r="AB33" s="15"/>
    </row>
    <row r="34" spans="2:28" ht="15" customHeight="1">
      <c r="N34" s="1"/>
      <c r="O34" s="1"/>
      <c r="P34" s="1"/>
      <c r="Q34" s="1"/>
      <c r="R34" s="759"/>
      <c r="S34" s="759"/>
      <c r="T34" s="759"/>
    </row>
    <row r="35" spans="2:28" ht="15" customHeight="1">
      <c r="N35" s="1"/>
      <c r="O35" s="1"/>
      <c r="P35" s="1"/>
      <c r="Q35" s="1"/>
      <c r="R35" s="759"/>
      <c r="S35" s="759"/>
      <c r="T35" s="759"/>
    </row>
    <row r="36" spans="2:28" ht="15" customHeight="1">
      <c r="N36" s="1"/>
      <c r="O36" s="1"/>
      <c r="P36" s="1"/>
      <c r="Q36" s="1"/>
      <c r="R36" s="759"/>
      <c r="S36" s="759"/>
      <c r="T36" s="759"/>
    </row>
    <row r="37" spans="2:28" ht="15" customHeight="1">
      <c r="N37" s="1"/>
      <c r="O37" s="1"/>
      <c r="P37" s="1"/>
      <c r="Q37" s="1"/>
      <c r="R37" s="759"/>
      <c r="S37" s="759"/>
      <c r="T37" s="759"/>
    </row>
    <row r="39" spans="2:28" ht="15.75" customHeight="1">
      <c r="B39" s="1150" t="s">
        <v>422</v>
      </c>
      <c r="C39" s="1150"/>
      <c r="D39" s="1150"/>
      <c r="E39" s="1150"/>
      <c r="F39" s="1150"/>
      <c r="G39" s="1150"/>
      <c r="H39" s="1150"/>
      <c r="I39" s="1150"/>
      <c r="J39" s="1150"/>
      <c r="K39" s="1150"/>
      <c r="L39" s="1150"/>
      <c r="M39" s="1150"/>
    </row>
  </sheetData>
  <mergeCells count="11">
    <mergeCell ref="C5:D5"/>
    <mergeCell ref="G5:H5"/>
    <mergeCell ref="B39:M39"/>
    <mergeCell ref="B22:M22"/>
    <mergeCell ref="B1:M1"/>
    <mergeCell ref="B2:M2"/>
    <mergeCell ref="B3:M3"/>
    <mergeCell ref="K5:M5"/>
    <mergeCell ref="B21:M21"/>
    <mergeCell ref="E5:F5"/>
    <mergeCell ref="I5:J5"/>
  </mergeCells>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colBreaks count="2" manualBreakCount="2">
    <brk id="14" max="39" man="1"/>
    <brk id="23" max="39" man="1"/>
  </colBreaks>
  <ignoredErrors>
    <ignoredError sqref="C19 K19 G19 E19 D19 F19 H19 L19" formulaRange="1"/>
  </ignoredError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6" tint="0.79998168889431442"/>
    <pageSetUpPr fitToPage="1"/>
  </sheetPr>
  <dimension ref="B1:X32"/>
  <sheetViews>
    <sheetView zoomScaleNormal="100" workbookViewId="0">
      <selection activeCell="N16" sqref="N16"/>
    </sheetView>
  </sheetViews>
  <sheetFormatPr baseColWidth="10" defaultColWidth="10.90625" defaultRowHeight="12"/>
  <cols>
    <col min="1" max="1" width="1.6328125" style="1" customWidth="1"/>
    <col min="2" max="2" width="6.1796875" style="1" customWidth="1"/>
    <col min="3" max="4" width="6.453125" style="1" customWidth="1"/>
    <col min="5" max="5" width="7.90625" style="1" bestFit="1" customWidth="1"/>
    <col min="6" max="6" width="8.453125" style="1" bestFit="1" customWidth="1"/>
    <col min="7" max="7" width="7.90625" style="1" bestFit="1" customWidth="1"/>
    <col min="8" max="8" width="8.26953125" style="1" customWidth="1"/>
    <col min="9" max="9" width="6.453125" style="1" customWidth="1"/>
    <col min="10" max="10" width="1.90625" style="1" customWidth="1"/>
    <col min="11" max="11" width="2.90625" style="1" customWidth="1"/>
    <col min="12" max="12" width="5.08984375" style="1" bestFit="1" customWidth="1"/>
    <col min="13" max="13" width="3.54296875" style="1" customWidth="1"/>
    <col min="14" max="14" width="11.36328125" style="1" customWidth="1"/>
    <col min="15" max="16" width="3.54296875" style="1" customWidth="1"/>
    <col min="17" max="17" width="7.90625" style="1" customWidth="1"/>
    <col min="18" max="18" width="2" style="1" customWidth="1"/>
    <col min="19" max="24" width="3" style="4" customWidth="1"/>
    <col min="25" max="16384" width="10.90625" style="1"/>
  </cols>
  <sheetData>
    <row r="1" spans="2:15" s="35" customFormat="1" ht="12.75" customHeight="1">
      <c r="B1" s="1165" t="s">
        <v>38</v>
      </c>
      <c r="C1" s="1165"/>
      <c r="D1" s="1165"/>
      <c r="E1" s="1165"/>
      <c r="F1" s="1165"/>
      <c r="G1" s="1165"/>
      <c r="H1" s="1165"/>
      <c r="I1" s="1165"/>
    </row>
    <row r="2" spans="2:15" s="35" customFormat="1" ht="6" customHeight="1">
      <c r="B2" s="46"/>
      <c r="C2" s="46"/>
      <c r="D2" s="46"/>
      <c r="E2" s="46"/>
      <c r="F2" s="46"/>
      <c r="G2" s="46"/>
      <c r="H2" s="46"/>
    </row>
    <row r="3" spans="2:15" s="35" customFormat="1" ht="12.75">
      <c r="B3" s="1085" t="s">
        <v>316</v>
      </c>
      <c r="C3" s="1085"/>
      <c r="D3" s="1085"/>
      <c r="E3" s="1085"/>
      <c r="F3" s="1085"/>
      <c r="G3" s="1085"/>
      <c r="H3" s="1085"/>
      <c r="I3" s="1085"/>
    </row>
    <row r="4" spans="2:15" s="35" customFormat="1" ht="12.75">
      <c r="B4" s="1141" t="s">
        <v>703</v>
      </c>
      <c r="C4" s="1141"/>
      <c r="D4" s="1141"/>
      <c r="E4" s="1141"/>
      <c r="F4" s="1141"/>
      <c r="G4" s="1141"/>
      <c r="H4" s="1141"/>
      <c r="I4" s="1141"/>
    </row>
    <row r="5" spans="2:15" s="35" customFormat="1" ht="15" customHeight="1">
      <c r="B5" s="1085" t="s">
        <v>317</v>
      </c>
      <c r="C5" s="1085"/>
      <c r="D5" s="1085"/>
      <c r="E5" s="1085"/>
      <c r="F5" s="1085"/>
      <c r="G5" s="1085"/>
      <c r="H5" s="1085"/>
      <c r="I5" s="1085"/>
    </row>
    <row r="6" spans="2:15" s="35" customFormat="1" ht="50.25" customHeight="1">
      <c r="B6" s="233" t="s">
        <v>231</v>
      </c>
      <c r="C6" s="233" t="s">
        <v>318</v>
      </c>
      <c r="D6" s="233" t="s">
        <v>319</v>
      </c>
      <c r="E6" s="233" t="s">
        <v>320</v>
      </c>
      <c r="F6" s="233" t="s">
        <v>321</v>
      </c>
      <c r="G6" s="233" t="s">
        <v>322</v>
      </c>
      <c r="H6" s="233" t="s">
        <v>323</v>
      </c>
      <c r="I6" s="233" t="s">
        <v>324</v>
      </c>
      <c r="M6" s="403"/>
      <c r="N6" s="403"/>
      <c r="O6" s="46"/>
    </row>
    <row r="7" spans="2:15" s="35" customFormat="1" ht="86.45" customHeight="1">
      <c r="B7" s="341" t="s">
        <v>161</v>
      </c>
      <c r="C7" s="351" t="s">
        <v>325</v>
      </c>
      <c r="D7" s="351" t="s">
        <v>326</v>
      </c>
      <c r="E7" s="351" t="s">
        <v>327</v>
      </c>
      <c r="F7" s="351" t="s">
        <v>328</v>
      </c>
      <c r="G7" s="351" t="s">
        <v>329</v>
      </c>
      <c r="H7" s="351" t="s">
        <v>330</v>
      </c>
      <c r="I7" s="351" t="s">
        <v>331</v>
      </c>
      <c r="M7" s="403"/>
      <c r="N7" s="403"/>
      <c r="O7" s="46"/>
    </row>
    <row r="8" spans="2:15" s="35" customFormat="1" ht="15.75" customHeight="1">
      <c r="B8" s="232">
        <v>2014</v>
      </c>
      <c r="C8" s="89">
        <v>1E-3</v>
      </c>
      <c r="D8" s="89">
        <v>82.86</v>
      </c>
      <c r="E8" s="89">
        <v>37927.044999999998</v>
      </c>
      <c r="F8" s="89">
        <v>50009.249000000003</v>
      </c>
      <c r="G8" s="89">
        <v>2240.489</v>
      </c>
      <c r="H8" s="89">
        <v>90176.782999999996</v>
      </c>
      <c r="I8" s="89">
        <v>19488.277999999998</v>
      </c>
      <c r="J8" s="191"/>
      <c r="M8" s="403"/>
      <c r="N8" s="187"/>
      <c r="O8" s="46"/>
    </row>
    <row r="9" spans="2:15" s="35" customFormat="1" ht="15.75" customHeight="1">
      <c r="B9" s="232">
        <v>2015</v>
      </c>
      <c r="C9" s="89">
        <v>0.184</v>
      </c>
      <c r="D9" s="89">
        <v>165.41900000000001</v>
      </c>
      <c r="E9" s="89">
        <v>33427.444000000003</v>
      </c>
      <c r="F9" s="89">
        <v>79329.955000000002</v>
      </c>
      <c r="G9" s="89">
        <v>5746.4930000000004</v>
      </c>
      <c r="H9" s="89">
        <v>118503.89200000001</v>
      </c>
      <c r="I9" s="89">
        <v>23403.947</v>
      </c>
      <c r="J9" s="191"/>
      <c r="M9" s="403"/>
      <c r="N9" s="187"/>
      <c r="O9" s="46"/>
    </row>
    <row r="10" spans="2:15" s="35" customFormat="1" ht="15.75" customHeight="1">
      <c r="B10" s="232">
        <v>2016</v>
      </c>
      <c r="C10" s="89">
        <v>2.65</v>
      </c>
      <c r="D10" s="89">
        <v>245.19800000000001</v>
      </c>
      <c r="E10" s="89">
        <v>32468.589</v>
      </c>
      <c r="F10" s="89">
        <v>63325.135999999999</v>
      </c>
      <c r="G10" s="89">
        <v>8109.7209999999995</v>
      </c>
      <c r="H10" s="89">
        <v>103903.44600000001</v>
      </c>
      <c r="I10" s="89">
        <v>25158.268</v>
      </c>
      <c r="J10" s="191"/>
      <c r="M10" s="403"/>
      <c r="N10" s="187"/>
      <c r="O10" s="46"/>
    </row>
    <row r="11" spans="2:15" s="35" customFormat="1" ht="15.75" customHeight="1">
      <c r="B11" s="232">
        <v>2017</v>
      </c>
      <c r="C11" s="89">
        <v>0</v>
      </c>
      <c r="D11" s="89">
        <v>251</v>
      </c>
      <c r="E11" s="89">
        <v>51251.331999999995</v>
      </c>
      <c r="F11" s="89">
        <v>71736.990999999995</v>
      </c>
      <c r="G11" s="89">
        <v>8223.1779999999999</v>
      </c>
      <c r="H11" s="89">
        <v>131211.50099999999</v>
      </c>
      <c r="I11" s="89">
        <v>23480.124</v>
      </c>
      <c r="J11" s="191"/>
      <c r="M11" s="403"/>
      <c r="N11" s="187"/>
      <c r="O11" s="46"/>
    </row>
    <row r="12" spans="2:15" s="132" customFormat="1" ht="15.75" customHeight="1">
      <c r="B12" s="232">
        <v>2018</v>
      </c>
      <c r="C12" s="89">
        <v>2.6</v>
      </c>
      <c r="D12" s="89">
        <v>132</v>
      </c>
      <c r="E12" s="89">
        <v>34146.11952</v>
      </c>
      <c r="F12" s="89">
        <v>88590.467260000005</v>
      </c>
      <c r="G12" s="89">
        <v>10628.6798</v>
      </c>
      <c r="H12" s="89">
        <v>133365</v>
      </c>
      <c r="I12" s="89">
        <v>30688.84042</v>
      </c>
      <c r="J12" s="435"/>
      <c r="M12" s="438"/>
      <c r="N12" s="538"/>
      <c r="O12" s="138"/>
    </row>
    <row r="13" spans="2:15" s="132" customFormat="1" ht="15.75" customHeight="1">
      <c r="B13" s="232">
        <v>2019</v>
      </c>
      <c r="C13" s="89">
        <v>11</v>
      </c>
      <c r="D13" s="89">
        <v>291</v>
      </c>
      <c r="E13" s="89">
        <v>36413</v>
      </c>
      <c r="F13" s="89">
        <v>84744.584040000016</v>
      </c>
      <c r="G13" s="89">
        <v>5123.49629</v>
      </c>
      <c r="H13" s="89">
        <v>126281.55284999999</v>
      </c>
      <c r="I13" s="89">
        <v>27380.79</v>
      </c>
      <c r="J13" s="435"/>
      <c r="L13" s="435"/>
      <c r="M13" s="438"/>
      <c r="N13" s="538"/>
      <c r="O13" s="138"/>
    </row>
    <row r="14" spans="2:15" s="132" customFormat="1" ht="15.75" customHeight="1">
      <c r="B14" s="960">
        <v>2020</v>
      </c>
      <c r="C14" s="89">
        <v>36.160879999999999</v>
      </c>
      <c r="D14" s="89">
        <v>361.52414999999996</v>
      </c>
      <c r="E14" s="89">
        <v>52918.822890000003</v>
      </c>
      <c r="F14" s="89">
        <v>100601.82218000002</v>
      </c>
      <c r="G14" s="89">
        <v>13833.749479999999</v>
      </c>
      <c r="H14" s="89">
        <v>167354.39455000003</v>
      </c>
      <c r="I14" s="89">
        <v>30916.17628</v>
      </c>
      <c r="J14" s="435"/>
      <c r="L14" s="435"/>
      <c r="M14" s="438"/>
      <c r="N14" s="538"/>
      <c r="O14" s="138"/>
    </row>
    <row r="15" spans="2:15" s="132" customFormat="1" ht="15.75" customHeight="1">
      <c r="B15" s="771">
        <v>2021</v>
      </c>
      <c r="C15" s="89">
        <v>0</v>
      </c>
      <c r="D15" s="89">
        <v>6.2380600000000008</v>
      </c>
      <c r="E15" s="89">
        <v>2269.1010799999999</v>
      </c>
      <c r="F15" s="89">
        <v>5729.7388600000004</v>
      </c>
      <c r="G15" s="89">
        <v>285.93983999999995</v>
      </c>
      <c r="H15" s="89">
        <v>8284.7797799999989</v>
      </c>
      <c r="I15" s="89">
        <v>3193.2851099999998</v>
      </c>
      <c r="J15" s="435"/>
      <c r="L15" s="435"/>
      <c r="M15" s="438"/>
      <c r="N15" s="538"/>
      <c r="O15" s="138"/>
    </row>
    <row r="16" spans="2:15" s="35" customFormat="1" ht="27" customHeight="1">
      <c r="B16" s="1177" t="s">
        <v>664</v>
      </c>
      <c r="C16" s="1177"/>
      <c r="D16" s="1177"/>
      <c r="E16" s="1177"/>
      <c r="F16" s="1177"/>
      <c r="G16" s="1177"/>
      <c r="H16" s="1177"/>
      <c r="I16" s="1177"/>
      <c r="J16" s="191"/>
      <c r="M16" s="46"/>
      <c r="N16" s="46"/>
      <c r="O16" s="46"/>
    </row>
    <row r="17" spans="2:24" ht="29.25" customHeight="1">
      <c r="C17" s="339"/>
      <c r="D17" s="339"/>
      <c r="E17" s="339"/>
      <c r="F17" s="339"/>
      <c r="G17" s="339"/>
      <c r="H17" s="339"/>
      <c r="K17" s="35"/>
      <c r="L17" s="35"/>
      <c r="M17" s="46"/>
      <c r="N17" s="46"/>
      <c r="O17" s="46"/>
    </row>
    <row r="18" spans="2:24" ht="12.75">
      <c r="C18" s="339"/>
      <c r="D18" s="339"/>
      <c r="E18" s="339"/>
      <c r="F18" s="339"/>
      <c r="G18" s="339"/>
      <c r="H18" s="339"/>
      <c r="J18" s="339"/>
      <c r="K18" s="35"/>
      <c r="L18" s="35"/>
      <c r="M18" s="46"/>
      <c r="N18" s="46"/>
      <c r="O18" s="46"/>
    </row>
    <row r="19" spans="2:24">
      <c r="C19" s="339"/>
      <c r="D19" s="339"/>
      <c r="E19" s="339"/>
      <c r="F19" s="339"/>
      <c r="G19" s="339"/>
      <c r="H19" s="339"/>
    </row>
    <row r="21" spans="2:24" ht="15" customHeight="1">
      <c r="C21" s="14"/>
      <c r="E21" s="14"/>
      <c r="F21" s="14"/>
      <c r="G21" s="14"/>
      <c r="H21" s="14"/>
    </row>
    <row r="22" spans="2:24" ht="15" customHeight="1">
      <c r="B22" s="8"/>
      <c r="C22" s="8"/>
      <c r="D22" s="8"/>
      <c r="E22" s="8"/>
      <c r="F22" s="8"/>
      <c r="G22" s="8"/>
      <c r="H22" s="8"/>
    </row>
    <row r="23" spans="2:24" ht="15" customHeight="1"/>
    <row r="24" spans="2:24" ht="15" customHeight="1"/>
    <row r="25" spans="2:24" ht="27" customHeight="1"/>
    <row r="26" spans="2:24" ht="15" customHeight="1"/>
    <row r="27" spans="2:24" ht="15" customHeight="1"/>
    <row r="28" spans="2:24" ht="15" customHeight="1"/>
    <row r="29" spans="2:24" ht="15" customHeight="1">
      <c r="S29" s="1"/>
      <c r="T29" s="1"/>
      <c r="U29" s="1"/>
      <c r="V29" s="1"/>
      <c r="W29" s="1"/>
      <c r="X29" s="1"/>
    </row>
    <row r="30" spans="2:24" ht="15" customHeight="1"/>
    <row r="31" spans="2:24" ht="56.25" customHeight="1"/>
    <row r="32" spans="2:24" ht="14.1" customHeight="1">
      <c r="S32" s="6"/>
      <c r="T32" s="7"/>
      <c r="U32" s="7"/>
      <c r="V32" s="7"/>
    </row>
  </sheetData>
  <mergeCells count="5">
    <mergeCell ref="B1:I1"/>
    <mergeCell ref="B3:I3"/>
    <mergeCell ref="B4:I4"/>
    <mergeCell ref="B5:I5"/>
    <mergeCell ref="B16:I16"/>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D6:I6" numberStoredAsText="1"/>
  </ignoredError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6" tint="0.79998168889431442"/>
  </sheetPr>
  <dimension ref="A1:AG57"/>
  <sheetViews>
    <sheetView topLeftCell="A7" zoomScaleNormal="100" workbookViewId="0">
      <selection activeCell="L33" sqref="L33"/>
    </sheetView>
  </sheetViews>
  <sheetFormatPr baseColWidth="10" defaultColWidth="10.90625" defaultRowHeight="12"/>
  <cols>
    <col min="1" max="1" width="1" style="1" customWidth="1"/>
    <col min="2" max="7" width="8.81640625" style="1" customWidth="1"/>
    <col min="8" max="8" width="1.54296875" style="1" customWidth="1"/>
    <col min="9" max="9" width="4.453125" style="1" customWidth="1"/>
    <col min="10" max="10" width="4" style="1" customWidth="1"/>
    <col min="11" max="11" width="7.36328125" style="1" bestFit="1" customWidth="1"/>
    <col min="12" max="12" width="4.26953125" style="2" customWidth="1"/>
    <col min="13" max="13" width="4.7265625" style="1" customWidth="1"/>
    <col min="14" max="25" width="3.54296875" style="1" customWidth="1"/>
    <col min="26" max="26" width="7.90625" style="1" customWidth="1"/>
    <col min="27" max="27" width="2" style="1" customWidth="1"/>
    <col min="28" max="33" width="3" style="4" customWidth="1"/>
    <col min="34" max="16384" width="10.90625" style="1"/>
  </cols>
  <sheetData>
    <row r="1" spans="2:20" s="35" customFormat="1" ht="12.75" customHeight="1">
      <c r="B1" s="1345" t="s">
        <v>76</v>
      </c>
      <c r="C1" s="1345"/>
      <c r="D1" s="1345"/>
      <c r="E1" s="1345"/>
      <c r="F1" s="1345"/>
      <c r="G1" s="1345"/>
      <c r="L1" s="46"/>
    </row>
    <row r="2" spans="2:20" s="35" customFormat="1" ht="6" customHeight="1">
      <c r="L2" s="46"/>
    </row>
    <row r="3" spans="2:20" s="35" customFormat="1" ht="12.75">
      <c r="B3" s="1085" t="s">
        <v>316</v>
      </c>
      <c r="C3" s="1085"/>
      <c r="D3" s="1085"/>
      <c r="E3" s="1085"/>
      <c r="F3" s="1085"/>
      <c r="G3" s="1085"/>
      <c r="L3" s="46"/>
    </row>
    <row r="4" spans="2:20" s="35" customFormat="1" ht="15" customHeight="1">
      <c r="B4" s="1085" t="s">
        <v>665</v>
      </c>
      <c r="C4" s="1085"/>
      <c r="D4" s="1085"/>
      <c r="E4" s="1085"/>
      <c r="F4" s="1085"/>
      <c r="G4" s="1085"/>
      <c r="L4" s="46"/>
    </row>
    <row r="5" spans="2:20" s="35" customFormat="1" ht="12.75">
      <c r="B5" s="1141" t="s">
        <v>705</v>
      </c>
      <c r="C5" s="1141"/>
      <c r="D5" s="1141"/>
      <c r="E5" s="1141"/>
      <c r="F5" s="1141"/>
      <c r="G5" s="1141"/>
      <c r="L5" s="46"/>
    </row>
    <row r="6" spans="2:20" s="35" customFormat="1" ht="12.75">
      <c r="B6" s="1141" t="s">
        <v>239</v>
      </c>
      <c r="C6" s="1141"/>
      <c r="D6" s="1141"/>
      <c r="E6" s="1141"/>
      <c r="F6" s="1141"/>
      <c r="G6" s="1141"/>
      <c r="L6" s="46"/>
    </row>
    <row r="7" spans="2:20" s="35" customFormat="1" ht="43.5" customHeight="1">
      <c r="B7" s="234" t="str">
        <f>'53'!B6</f>
        <v>Código aduanas</v>
      </c>
      <c r="C7" s="234" t="str">
        <f>'53'!E6</f>
        <v>10063010</v>
      </c>
      <c r="D7" s="234" t="str">
        <f>'53'!F6</f>
        <v>10063020</v>
      </c>
      <c r="E7" s="234" t="str">
        <f>'53'!G6</f>
        <v>10063090</v>
      </c>
      <c r="F7" s="233" t="s">
        <v>403</v>
      </c>
      <c r="G7" s="234" t="str">
        <f>'53'!I6</f>
        <v>10064000</v>
      </c>
      <c r="L7" s="46"/>
    </row>
    <row r="8" spans="2:20" s="35" customFormat="1" ht="81" customHeight="1">
      <c r="B8" s="272" t="s">
        <v>161</v>
      </c>
      <c r="C8" s="238" t="s">
        <v>327</v>
      </c>
      <c r="D8" s="238" t="s">
        <v>332</v>
      </c>
      <c r="E8" s="238" t="s">
        <v>329</v>
      </c>
      <c r="F8" s="351" t="str">
        <f>'53'!H7</f>
        <v>Arroz semi o blanqueado (total)</v>
      </c>
      <c r="G8" s="238" t="str">
        <f>'53'!I7</f>
        <v>Arroz partido</v>
      </c>
      <c r="K8" s="115"/>
      <c r="L8" s="193"/>
    </row>
    <row r="9" spans="2:20" s="35" customFormat="1" ht="15.75" customHeight="1">
      <c r="B9" s="394">
        <v>2014</v>
      </c>
      <c r="C9" s="147">
        <v>582.45726076044014</v>
      </c>
      <c r="D9" s="147">
        <v>548.50757282839425</v>
      </c>
      <c r="E9" s="147">
        <v>875.35253475216177</v>
      </c>
      <c r="F9" s="89">
        <v>567.93874023715057</v>
      </c>
      <c r="G9" s="147">
        <v>398.79743531568829</v>
      </c>
      <c r="J9" s="416"/>
      <c r="K9" s="417"/>
      <c r="L9" s="192"/>
      <c r="M9" s="418"/>
      <c r="P9" s="191"/>
      <c r="Q9" s="191"/>
      <c r="R9" s="191"/>
      <c r="S9" s="191"/>
      <c r="T9" s="191"/>
    </row>
    <row r="10" spans="2:20" s="35" customFormat="1" ht="15.75" customHeight="1">
      <c r="B10" s="394">
        <v>2015</v>
      </c>
      <c r="C10" s="89">
        <v>531.85660859980794</v>
      </c>
      <c r="D10" s="89">
        <v>516.63461789193218</v>
      </c>
      <c r="E10" s="89">
        <v>560.80778311223924</v>
      </c>
      <c r="F10" s="89">
        <v>523.061346988266</v>
      </c>
      <c r="G10" s="89">
        <v>408.69529400318663</v>
      </c>
      <c r="J10" s="416"/>
      <c r="K10" s="417"/>
      <c r="L10" s="192"/>
      <c r="M10" s="418"/>
      <c r="P10" s="191"/>
      <c r="Q10" s="191"/>
      <c r="R10" s="191"/>
      <c r="S10" s="191"/>
      <c r="T10" s="191"/>
    </row>
    <row r="11" spans="2:20" s="35" customFormat="1" ht="15.75" customHeight="1">
      <c r="B11" s="394">
        <v>2016</v>
      </c>
      <c r="C11" s="89">
        <v>511.09590872581498</v>
      </c>
      <c r="D11" s="89">
        <v>447.0824981726056</v>
      </c>
      <c r="E11" s="89">
        <v>551.24066536937585</v>
      </c>
      <c r="F11" s="89">
        <v>475.21552846283851</v>
      </c>
      <c r="G11" s="89">
        <v>381.70725995316155</v>
      </c>
      <c r="J11" s="416"/>
      <c r="K11" s="417"/>
      <c r="L11" s="192"/>
      <c r="M11" s="418"/>
      <c r="P11" s="191"/>
      <c r="Q11" s="191"/>
      <c r="R11" s="191"/>
      <c r="S11" s="191"/>
      <c r="T11" s="191"/>
    </row>
    <row r="12" spans="2:20" s="35" customFormat="1" ht="15.75" customHeight="1">
      <c r="B12" s="394">
        <v>2017</v>
      </c>
      <c r="C12" s="89">
        <v>549</v>
      </c>
      <c r="D12" s="89">
        <v>473</v>
      </c>
      <c r="E12" s="89">
        <v>548</v>
      </c>
      <c r="F12" s="89">
        <v>507</v>
      </c>
      <c r="G12" s="89">
        <v>386</v>
      </c>
      <c r="J12" s="416"/>
      <c r="K12" s="417"/>
      <c r="L12" s="192"/>
      <c r="M12" s="418"/>
      <c r="P12" s="191"/>
      <c r="Q12" s="191"/>
      <c r="R12" s="191"/>
      <c r="S12" s="191"/>
      <c r="T12" s="191"/>
    </row>
    <row r="13" spans="2:20" s="132" customFormat="1" ht="15.75" customHeight="1">
      <c r="B13" s="394">
        <v>2018</v>
      </c>
      <c r="C13" s="89">
        <f>AVERAGE(C3:C12)</f>
        <v>543.60244452151574</v>
      </c>
      <c r="D13" s="89">
        <f>AVERAGE(D3:D12)</f>
        <v>496.30617222323303</v>
      </c>
      <c r="E13" s="89">
        <f>AVERAGE(E3:E12)</f>
        <v>633.85024580844424</v>
      </c>
      <c r="F13" s="89">
        <f>AVERAGE(F3:F12)</f>
        <v>518.3039039220638</v>
      </c>
      <c r="G13" s="89">
        <f>AVERAGE(G3:G12)</f>
        <v>393.7999973180091</v>
      </c>
      <c r="I13" s="442"/>
      <c r="J13" s="439"/>
      <c r="K13" s="440"/>
      <c r="L13" s="443"/>
      <c r="M13" s="441"/>
      <c r="P13" s="435"/>
      <c r="Q13" s="435"/>
      <c r="R13" s="435"/>
      <c r="S13" s="435"/>
      <c r="T13" s="435"/>
    </row>
    <row r="14" spans="2:20" s="132" customFormat="1" ht="15.75" customHeight="1">
      <c r="B14" s="600">
        <v>2019</v>
      </c>
      <c r="C14" s="89">
        <v>530.68294408786574</v>
      </c>
      <c r="D14" s="89">
        <v>439.6641496326306</v>
      </c>
      <c r="E14" s="89">
        <v>646.42421024975886</v>
      </c>
      <c r="F14" s="89">
        <v>472.75245779219557</v>
      </c>
      <c r="G14" s="89">
        <v>357.29194952655001</v>
      </c>
      <c r="I14" s="442"/>
      <c r="J14" s="439"/>
      <c r="K14" s="440"/>
      <c r="L14" s="443"/>
      <c r="M14" s="441"/>
      <c r="P14" s="435"/>
      <c r="Q14" s="435"/>
      <c r="R14" s="435"/>
      <c r="S14" s="435"/>
      <c r="T14" s="435"/>
    </row>
    <row r="15" spans="2:20" s="132" customFormat="1" ht="15.75" customHeight="1">
      <c r="B15" s="600">
        <v>2020</v>
      </c>
      <c r="C15" s="89">
        <v>572.19839573180616</v>
      </c>
      <c r="D15" s="89">
        <v>505.45948706494579</v>
      </c>
      <c r="E15" s="89">
        <v>574.76875640634387</v>
      </c>
      <c r="F15" s="89">
        <v>530.79608413587209</v>
      </c>
      <c r="G15" s="89">
        <v>380.60525246744896</v>
      </c>
      <c r="I15" s="442"/>
      <c r="J15" s="439"/>
      <c r="K15" s="440"/>
      <c r="L15" s="443"/>
      <c r="M15" s="441"/>
      <c r="P15" s="435"/>
      <c r="Q15" s="435"/>
      <c r="R15" s="435"/>
      <c r="S15" s="435"/>
      <c r="T15" s="435"/>
    </row>
    <row r="16" spans="2:20" s="132" customFormat="1" ht="15.75" customHeight="1">
      <c r="B16" s="600" t="s">
        <v>697</v>
      </c>
      <c r="C16" s="89">
        <v>567.98139199686966</v>
      </c>
      <c r="D16" s="89">
        <v>493.7342973428286</v>
      </c>
      <c r="E16" s="89">
        <v>790.28001134784188</v>
      </c>
      <c r="F16" s="89">
        <v>524.30462068359293</v>
      </c>
      <c r="G16" s="89">
        <v>403.28377380621686</v>
      </c>
      <c r="I16" s="442"/>
      <c r="J16" s="439"/>
      <c r="K16" s="440"/>
      <c r="L16" s="443"/>
      <c r="M16" s="441"/>
      <c r="P16" s="435"/>
      <c r="Q16" s="435"/>
      <c r="R16" s="435"/>
      <c r="S16" s="435"/>
      <c r="T16" s="435"/>
    </row>
    <row r="17" spans="2:33" s="70" customFormat="1" ht="30.6" customHeight="1">
      <c r="B17" s="1119" t="s">
        <v>704</v>
      </c>
      <c r="C17" s="1119"/>
      <c r="D17" s="1119"/>
      <c r="E17" s="1119"/>
      <c r="F17" s="1119"/>
      <c r="G17" s="1119"/>
      <c r="L17" s="289"/>
    </row>
    <row r="18" spans="2:33">
      <c r="C18" s="419"/>
      <c r="D18" s="419"/>
      <c r="E18" s="419"/>
      <c r="F18" s="419"/>
      <c r="G18" s="419"/>
      <c r="I18" s="20"/>
      <c r="J18" s="20"/>
      <c r="K18" s="20"/>
    </row>
    <row r="19" spans="2:33">
      <c r="I19" s="20"/>
      <c r="J19" s="20"/>
      <c r="K19" s="20"/>
    </row>
    <row r="20" spans="2:33">
      <c r="I20" s="20"/>
      <c r="J20" s="20"/>
      <c r="K20" s="20"/>
    </row>
    <row r="21" spans="2:33">
      <c r="I21" s="20"/>
      <c r="J21" s="20"/>
      <c r="K21" s="20"/>
    </row>
    <row r="23" spans="2:33" ht="15" customHeight="1"/>
    <row r="24" spans="2:33" ht="15" customHeight="1"/>
    <row r="25" spans="2:33" ht="15" customHeight="1"/>
    <row r="26" spans="2:33" ht="15" customHeight="1"/>
    <row r="27" spans="2:33" ht="27" customHeight="1"/>
    <row r="28" spans="2:33" ht="15" customHeight="1"/>
    <row r="29" spans="2:33" ht="15" customHeight="1"/>
    <row r="30" spans="2:33" ht="15" customHeight="1"/>
    <row r="31" spans="2:33" ht="15" customHeight="1">
      <c r="AB31" s="1"/>
      <c r="AC31" s="1"/>
      <c r="AD31" s="1"/>
      <c r="AE31" s="1"/>
      <c r="AF31" s="1"/>
      <c r="AG31" s="1"/>
    </row>
    <row r="32" spans="2:33" ht="15" customHeight="1"/>
    <row r="33" spans="1:33" ht="78.599999999999994" customHeight="1"/>
    <row r="34" spans="1:33" ht="15" customHeight="1">
      <c r="B34" s="1235"/>
      <c r="C34" s="1235"/>
      <c r="D34" s="1235"/>
      <c r="E34" s="1235"/>
      <c r="F34" s="1235"/>
      <c r="G34" s="1235"/>
      <c r="AB34" s="6"/>
      <c r="AC34" s="7"/>
      <c r="AD34" s="7"/>
      <c r="AE34" s="7"/>
    </row>
    <row r="35" spans="1:33" ht="15" customHeight="1">
      <c r="B35" s="1235"/>
      <c r="C35" s="1235"/>
      <c r="D35" s="1235"/>
      <c r="E35" s="1235"/>
      <c r="F35" s="1235"/>
      <c r="G35" s="1235"/>
      <c r="AB35" s="6"/>
      <c r="AC35" s="7"/>
      <c r="AD35" s="7"/>
      <c r="AE35" s="7"/>
    </row>
    <row r="36" spans="1:33" ht="15" customHeight="1">
      <c r="AB36" s="6"/>
      <c r="AC36" s="7"/>
      <c r="AD36" s="7"/>
      <c r="AE36" s="7"/>
    </row>
    <row r="37" spans="1:33" ht="15" customHeight="1">
      <c r="AB37" s="6"/>
      <c r="AC37" s="7"/>
      <c r="AD37" s="7"/>
      <c r="AE37" s="7"/>
    </row>
    <row r="38" spans="1:33" ht="15" customHeight="1">
      <c r="AB38" s="420"/>
      <c r="AC38" s="420"/>
      <c r="AD38" s="420"/>
      <c r="AE38" s="420"/>
    </row>
    <row r="39" spans="1:33" ht="15" customHeight="1">
      <c r="AA39" s="2"/>
      <c r="AB39" s="6"/>
      <c r="AC39" s="6"/>
      <c r="AD39" s="6"/>
      <c r="AE39" s="6"/>
      <c r="AF39" s="5"/>
      <c r="AG39" s="5"/>
    </row>
    <row r="40" spans="1:33" ht="15" customHeight="1">
      <c r="AA40" s="2"/>
      <c r="AB40" s="6"/>
      <c r="AC40" s="6"/>
      <c r="AD40" s="6"/>
      <c r="AE40" s="6"/>
      <c r="AF40" s="5"/>
      <c r="AG40" s="5"/>
    </row>
    <row r="41" spans="1:33" ht="15" customHeight="1">
      <c r="AA41" s="2"/>
      <c r="AB41" s="6"/>
      <c r="AC41" s="6"/>
      <c r="AD41" s="6"/>
      <c r="AE41" s="6"/>
      <c r="AF41" s="5"/>
      <c r="AG41" s="5"/>
    </row>
    <row r="42" spans="1:33" ht="15" customHeight="1">
      <c r="AA42" s="2"/>
      <c r="AB42" s="6"/>
      <c r="AC42" s="6"/>
      <c r="AD42" s="6"/>
      <c r="AE42" s="6"/>
      <c r="AF42" s="5"/>
      <c r="AG42" s="5"/>
    </row>
    <row r="43" spans="1:33" ht="15" customHeight="1">
      <c r="AA43" s="2"/>
      <c r="AB43" s="6"/>
      <c r="AC43" s="6"/>
      <c r="AD43" s="6"/>
      <c r="AE43" s="6"/>
      <c r="AF43" s="5"/>
      <c r="AG43" s="5"/>
    </row>
    <row r="44" spans="1:33" ht="15" customHeight="1">
      <c r="AA44" s="2"/>
      <c r="AB44" s="6"/>
      <c r="AC44" s="6"/>
      <c r="AD44" s="6"/>
      <c r="AE44" s="6"/>
      <c r="AF44" s="5"/>
      <c r="AG44" s="5"/>
    </row>
    <row r="45" spans="1:33" ht="15" customHeight="1">
      <c r="AA45" s="2"/>
      <c r="AB45" s="6"/>
      <c r="AC45" s="6"/>
      <c r="AD45" s="6"/>
      <c r="AE45" s="6"/>
      <c r="AF45" s="5"/>
      <c r="AG45" s="5"/>
    </row>
    <row r="46" spans="1:33" ht="15" customHeight="1">
      <c r="A46" s="16"/>
      <c r="B46" s="16"/>
      <c r="C46" s="16"/>
      <c r="D46" s="16"/>
      <c r="E46" s="16"/>
      <c r="F46" s="16"/>
      <c r="G46" s="16"/>
      <c r="H46" s="16"/>
      <c r="AA46" s="2"/>
      <c r="AB46" s="6"/>
      <c r="AC46" s="6"/>
      <c r="AD46" s="6"/>
      <c r="AE46" s="6"/>
      <c r="AF46" s="5"/>
      <c r="AG46" s="5"/>
    </row>
    <row r="47" spans="1:33" ht="15" customHeight="1">
      <c r="AA47" s="2"/>
      <c r="AB47" s="6"/>
      <c r="AC47" s="6"/>
      <c r="AD47" s="6"/>
      <c r="AE47" s="6"/>
      <c r="AF47" s="5"/>
      <c r="AG47" s="5"/>
    </row>
    <row r="48" spans="1:33" ht="15" customHeight="1">
      <c r="AA48" s="2"/>
      <c r="AB48" s="6"/>
      <c r="AC48" s="6"/>
      <c r="AD48" s="6"/>
      <c r="AE48" s="6"/>
      <c r="AF48" s="5"/>
      <c r="AG48" s="5"/>
    </row>
    <row r="49" spans="27:33" ht="15" customHeight="1">
      <c r="AA49" s="2"/>
      <c r="AB49" s="6"/>
      <c r="AC49" s="6"/>
      <c r="AD49" s="6"/>
      <c r="AE49" s="6"/>
      <c r="AF49" s="5"/>
      <c r="AG49" s="5"/>
    </row>
    <row r="50" spans="27:33" ht="15" customHeight="1">
      <c r="AA50" s="2"/>
      <c r="AB50" s="6"/>
      <c r="AC50" s="6"/>
      <c r="AD50" s="6"/>
      <c r="AE50" s="6"/>
      <c r="AF50" s="5"/>
      <c r="AG50" s="5"/>
    </row>
    <row r="51" spans="27:33" ht="15" customHeight="1">
      <c r="AB51" s="6"/>
      <c r="AC51" s="7"/>
      <c r="AD51" s="7"/>
      <c r="AE51" s="7"/>
    </row>
    <row r="52" spans="27:33" ht="15" customHeight="1"/>
    <row r="53" spans="27:33" ht="15" customHeight="1"/>
    <row r="54" spans="27:33" ht="15" customHeight="1"/>
    <row r="55" spans="27:33" ht="15" customHeight="1"/>
    <row r="56" spans="27:33" ht="15" customHeight="1"/>
    <row r="57" spans="27:33" ht="15" customHeight="1"/>
  </sheetData>
  <mergeCells count="7">
    <mergeCell ref="B34:G35"/>
    <mergeCell ref="B1:G1"/>
    <mergeCell ref="B3:G3"/>
    <mergeCell ref="B4:G4"/>
    <mergeCell ref="B5:G5"/>
    <mergeCell ref="B6:G6"/>
    <mergeCell ref="B17:G17"/>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6" tint="0.79998168889431442"/>
    <pageSetUpPr fitToPage="1"/>
  </sheetPr>
  <dimension ref="B1:U93"/>
  <sheetViews>
    <sheetView zoomScaleNormal="100" zoomScaleSheetLayoutView="75" workbookViewId="0">
      <selection activeCell="M20" sqref="M20"/>
    </sheetView>
  </sheetViews>
  <sheetFormatPr baseColWidth="10" defaultColWidth="10.90625" defaultRowHeight="12"/>
  <cols>
    <col min="1" max="1" width="1.36328125" style="1" customWidth="1"/>
    <col min="2" max="2" width="10.6328125" style="1" customWidth="1"/>
    <col min="3" max="3" width="7.26953125" style="1" customWidth="1"/>
    <col min="4" max="4" width="7.90625" style="1" customWidth="1"/>
    <col min="5" max="5" width="6.81640625" style="1" customWidth="1"/>
    <col min="6" max="6" width="6.453125" style="1" customWidth="1"/>
    <col min="7" max="7" width="6.90625" style="1" customWidth="1"/>
    <col min="8" max="8" width="6.7265625" style="1" customWidth="1"/>
    <col min="9" max="9" width="9.36328125" style="1" customWidth="1"/>
    <col min="10" max="10" width="5.54296875" style="1" customWidth="1"/>
    <col min="11" max="12" width="6.08984375" style="1" customWidth="1"/>
    <col min="13" max="13" width="4.90625" style="1" customWidth="1"/>
    <col min="14" max="14" width="5.36328125" style="1" customWidth="1"/>
    <col min="15" max="15" width="4.6328125" style="1" customWidth="1"/>
    <col min="16" max="16384" width="10.90625" style="1"/>
  </cols>
  <sheetData>
    <row r="1" spans="2:21" s="23" customFormat="1" ht="12.75">
      <c r="B1" s="1085" t="s">
        <v>77</v>
      </c>
      <c r="C1" s="1085"/>
      <c r="D1" s="1085"/>
      <c r="E1" s="1085"/>
      <c r="F1" s="1085"/>
      <c r="G1" s="1085"/>
      <c r="H1" s="1085"/>
    </row>
    <row r="2" spans="2:21" s="23" customFormat="1" ht="12.75">
      <c r="B2" s="31"/>
      <c r="G2" s="32"/>
    </row>
    <row r="3" spans="2:21" s="23" customFormat="1" ht="12.75">
      <c r="B3" s="1085" t="s">
        <v>83</v>
      </c>
      <c r="C3" s="1085"/>
      <c r="D3" s="1085"/>
      <c r="E3" s="1085"/>
      <c r="F3" s="1085"/>
      <c r="G3" s="1085"/>
      <c r="H3" s="1085"/>
    </row>
    <row r="4" spans="2:21" s="23" customFormat="1" ht="12.75">
      <c r="B4" s="1085" t="s">
        <v>696</v>
      </c>
      <c r="C4" s="1085"/>
      <c r="D4" s="1085"/>
      <c r="E4" s="1085"/>
      <c r="F4" s="1085"/>
      <c r="G4" s="1085"/>
      <c r="H4" s="1085"/>
    </row>
    <row r="5" spans="2:21" s="23" customFormat="1" ht="12.75">
      <c r="B5" s="1085" t="s">
        <v>333</v>
      </c>
      <c r="C5" s="1085"/>
      <c r="D5" s="1085"/>
      <c r="E5" s="1085"/>
      <c r="F5" s="1085"/>
      <c r="G5" s="1085"/>
      <c r="H5" s="1085"/>
    </row>
    <row r="6" spans="2:21" s="35" customFormat="1" ht="15.75" customHeight="1">
      <c r="B6" s="421"/>
      <c r="C6" s="412">
        <v>2016</v>
      </c>
      <c r="D6" s="412">
        <v>2017</v>
      </c>
      <c r="E6" s="412">
        <v>2018</v>
      </c>
      <c r="F6" s="412">
        <v>2019</v>
      </c>
      <c r="G6" s="412">
        <v>2020</v>
      </c>
      <c r="H6" s="770">
        <v>2021</v>
      </c>
    </row>
    <row r="7" spans="2:21" s="35" customFormat="1" ht="15.75" customHeight="1">
      <c r="B7" s="39" t="s">
        <v>47</v>
      </c>
      <c r="C7" s="147"/>
      <c r="D7" s="147">
        <v>190868.42105263201</v>
      </c>
      <c r="E7" s="147"/>
      <c r="F7" s="475"/>
      <c r="G7" s="598"/>
      <c r="H7" s="598"/>
      <c r="I7" s="422"/>
      <c r="P7" s="422"/>
    </row>
    <row r="8" spans="2:21" s="35" customFormat="1" ht="15.75" customHeight="1">
      <c r="B8" s="39" t="s">
        <v>48</v>
      </c>
      <c r="C8" s="147"/>
      <c r="D8" s="147"/>
      <c r="E8" s="147"/>
      <c r="F8" s="147"/>
      <c r="G8" s="147"/>
      <c r="H8" s="147"/>
    </row>
    <row r="9" spans="2:21" s="132" customFormat="1" ht="15.75" customHeight="1">
      <c r="B9" s="268" t="s">
        <v>49</v>
      </c>
      <c r="C9" s="147"/>
      <c r="D9" s="147"/>
      <c r="E9" s="147">
        <v>170000</v>
      </c>
      <c r="F9" s="147">
        <v>170500</v>
      </c>
      <c r="G9" s="147">
        <v>229324.07407407404</v>
      </c>
      <c r="H9" s="147"/>
      <c r="J9" s="802"/>
      <c r="Q9" s="35"/>
      <c r="R9" s="35"/>
      <c r="S9" s="35"/>
      <c r="T9" s="35"/>
      <c r="U9" s="35"/>
    </row>
    <row r="10" spans="2:21" s="35" customFormat="1" ht="15.75" customHeight="1">
      <c r="B10" s="268" t="s">
        <v>57</v>
      </c>
      <c r="C10" s="147">
        <v>175615.38461538462</v>
      </c>
      <c r="D10" s="147">
        <v>204799.444444444</v>
      </c>
      <c r="E10" s="147">
        <v>167700</v>
      </c>
      <c r="F10" s="147">
        <v>173000</v>
      </c>
      <c r="G10" s="147">
        <v>237888.88888888888</v>
      </c>
      <c r="H10" s="147"/>
      <c r="I10" s="423"/>
      <c r="P10" s="423"/>
    </row>
    <row r="11" spans="2:21" s="35" customFormat="1" ht="15.75" customHeight="1">
      <c r="B11" s="268" t="s">
        <v>58</v>
      </c>
      <c r="C11" s="147">
        <v>183100</v>
      </c>
      <c r="D11" s="147">
        <v>203591.11111111101</v>
      </c>
      <c r="E11" s="147">
        <v>173854.83870967742</v>
      </c>
      <c r="F11" s="147">
        <v>176666.66666666669</v>
      </c>
      <c r="G11" s="147">
        <v>236881.7204301075</v>
      </c>
      <c r="H11" s="147"/>
    </row>
    <row r="12" spans="2:21" s="35" customFormat="1" ht="15.75" customHeight="1">
      <c r="B12" s="485" t="s">
        <v>50</v>
      </c>
      <c r="C12" s="147">
        <v>188500</v>
      </c>
      <c r="D12" s="147">
        <v>191201.61290322599</v>
      </c>
      <c r="E12" s="147">
        <v>171466.66666666669</v>
      </c>
      <c r="F12" s="147">
        <v>179000</v>
      </c>
      <c r="G12" s="147">
        <v>228216.66666666669</v>
      </c>
      <c r="H12" s="147"/>
      <c r="I12" s="424"/>
      <c r="J12" s="422"/>
      <c r="P12" s="424"/>
    </row>
    <row r="13" spans="2:21" s="35" customFormat="1" ht="15.75" customHeight="1">
      <c r="B13" s="39" t="s">
        <v>51</v>
      </c>
      <c r="C13" s="147">
        <v>193333.33333333331</v>
      </c>
      <c r="D13" s="147">
        <v>194322.58064516101</v>
      </c>
      <c r="E13" s="147">
        <v>175793</v>
      </c>
      <c r="F13" s="147">
        <v>173548.38709677421</v>
      </c>
      <c r="G13" s="147">
        <v>235423.07692307691</v>
      </c>
      <c r="H13" s="147"/>
    </row>
    <row r="14" spans="2:21" s="35" customFormat="1" ht="15.75" customHeight="1">
      <c r="B14" s="39" t="s">
        <v>52</v>
      </c>
      <c r="C14" s="147"/>
      <c r="D14" s="147">
        <v>190612.90322580643</v>
      </c>
      <c r="E14" s="147">
        <v>178167</v>
      </c>
      <c r="F14" s="147">
        <v>177742</v>
      </c>
      <c r="G14" s="147">
        <v>229000</v>
      </c>
      <c r="H14" s="147"/>
    </row>
    <row r="15" spans="2:21" s="35" customFormat="1" ht="15.75" customHeight="1">
      <c r="B15" s="39" t="s">
        <v>53</v>
      </c>
      <c r="C15" s="147"/>
      <c r="D15" s="147">
        <v>189000</v>
      </c>
      <c r="E15" s="147">
        <v>177000</v>
      </c>
      <c r="F15" s="147">
        <v>185400</v>
      </c>
      <c r="G15" s="147"/>
      <c r="H15" s="147"/>
    </row>
    <row r="16" spans="2:21" s="35" customFormat="1" ht="15.75" customHeight="1">
      <c r="B16" s="39" t="s">
        <v>54</v>
      </c>
      <c r="C16" s="147"/>
      <c r="D16" s="147"/>
      <c r="E16" s="147"/>
      <c r="F16" s="147"/>
      <c r="G16" s="147"/>
      <c r="H16" s="147"/>
    </row>
    <row r="17" spans="2:8" s="35" customFormat="1" ht="15.75" customHeight="1">
      <c r="B17" s="39" t="s">
        <v>55</v>
      </c>
      <c r="C17" s="147"/>
      <c r="D17" s="147"/>
      <c r="E17" s="147"/>
      <c r="F17" s="147"/>
      <c r="G17" s="147"/>
      <c r="H17" s="147"/>
    </row>
    <row r="18" spans="2:8" s="35" customFormat="1" ht="15.75" customHeight="1">
      <c r="B18" s="39" t="s">
        <v>56</v>
      </c>
      <c r="C18" s="464"/>
      <c r="D18" s="464"/>
      <c r="E18" s="147"/>
      <c r="F18" s="147"/>
      <c r="G18" s="598"/>
      <c r="H18" s="598"/>
    </row>
    <row r="19" spans="2:8" s="35" customFormat="1" ht="27" customHeight="1">
      <c r="B19" s="1160" t="s">
        <v>607</v>
      </c>
      <c r="C19" s="1160"/>
      <c r="D19" s="1160"/>
      <c r="E19" s="1160"/>
      <c r="F19" s="1160"/>
      <c r="G19" s="1160"/>
      <c r="H19" s="1160"/>
    </row>
    <row r="20" spans="2:8" s="35" customFormat="1" ht="30.75" customHeight="1">
      <c r="B20" s="1150"/>
      <c r="C20" s="1150"/>
      <c r="D20" s="1150"/>
      <c r="E20" s="1150"/>
      <c r="F20" s="1150"/>
      <c r="G20" s="1150"/>
      <c r="H20" s="1150"/>
    </row>
    <row r="21" spans="2:8" s="35" customFormat="1" ht="12.75">
      <c r="C21" s="46"/>
      <c r="D21" s="46"/>
      <c r="E21" s="46"/>
      <c r="F21" s="46"/>
      <c r="G21" s="425"/>
    </row>
    <row r="22" spans="2:8" s="35" customFormat="1" ht="23.25" customHeight="1">
      <c r="B22" s="46"/>
      <c r="C22" s="46"/>
      <c r="D22" s="46"/>
      <c r="E22" s="46"/>
      <c r="F22" s="46"/>
      <c r="G22" s="46"/>
    </row>
    <row r="23" spans="2:8" s="35" customFormat="1" ht="30.75" customHeight="1">
      <c r="B23" s="46"/>
      <c r="C23" s="46"/>
      <c r="D23" s="46"/>
      <c r="E23" s="46"/>
      <c r="F23" s="46"/>
      <c r="G23" s="46"/>
    </row>
    <row r="24" spans="2:8" s="35" customFormat="1" ht="44.25" customHeight="1">
      <c r="B24" s="46"/>
      <c r="C24" s="46"/>
      <c r="D24" s="46"/>
      <c r="E24" s="46"/>
      <c r="F24" s="46"/>
      <c r="G24" s="46"/>
    </row>
    <row r="25" spans="2:8" s="35" customFormat="1" ht="30" customHeight="1">
      <c r="B25" s="46"/>
      <c r="C25" s="46"/>
      <c r="D25" s="46"/>
      <c r="E25" s="46"/>
      <c r="F25" s="46"/>
      <c r="G25" s="46"/>
    </row>
    <row r="26" spans="2:8" s="35" customFormat="1" ht="21.75" customHeight="1">
      <c r="B26" s="46"/>
      <c r="C26" s="46"/>
      <c r="D26" s="46"/>
      <c r="E26" s="46"/>
      <c r="F26" s="46"/>
      <c r="G26" s="46"/>
    </row>
    <row r="27" spans="2:8" s="35" customFormat="1" ht="17.25" customHeight="1">
      <c r="B27" s="46"/>
      <c r="C27" s="46"/>
      <c r="D27" s="46"/>
      <c r="E27" s="46"/>
      <c r="F27" s="46"/>
      <c r="G27" s="46"/>
    </row>
    <row r="28" spans="2:8" s="35" customFormat="1" ht="44.25" customHeight="1">
      <c r="B28" s="46"/>
      <c r="C28" s="46"/>
      <c r="D28" s="46"/>
      <c r="E28" s="46"/>
      <c r="F28" s="46"/>
      <c r="G28" s="46"/>
    </row>
    <row r="29" spans="2:8" s="35" customFormat="1" ht="21" customHeight="1">
      <c r="B29" s="46"/>
      <c r="C29" s="46"/>
      <c r="D29" s="46"/>
      <c r="E29" s="46"/>
      <c r="F29" s="46"/>
      <c r="G29" s="46"/>
    </row>
    <row r="30" spans="2:8" s="35" customFormat="1" ht="12.75">
      <c r="B30" s="46"/>
      <c r="C30" s="46"/>
      <c r="D30" s="46"/>
      <c r="E30" s="46"/>
      <c r="F30" s="46"/>
      <c r="G30" s="46"/>
    </row>
    <row r="31" spans="2:8" s="35" customFormat="1" ht="12.75">
      <c r="B31" s="16"/>
      <c r="C31" s="46"/>
      <c r="D31" s="46"/>
      <c r="E31" s="46"/>
      <c r="F31" s="46"/>
      <c r="G31" s="46"/>
    </row>
    <row r="32" spans="2:8" ht="14.1" customHeight="1">
      <c r="B32" s="426"/>
      <c r="C32" s="16"/>
    </row>
    <row r="33" spans="7:15" ht="20.45" customHeight="1">
      <c r="K33" s="14"/>
      <c r="L33" s="14"/>
      <c r="M33" s="14"/>
      <c r="N33" s="14"/>
      <c r="O33" s="14"/>
    </row>
    <row r="34" spans="7:15" ht="61.5" customHeight="1">
      <c r="K34" s="14"/>
      <c r="L34" s="14"/>
      <c r="M34" s="14"/>
      <c r="N34" s="14"/>
    </row>
    <row r="35" spans="7:15" ht="61.5" customHeight="1">
      <c r="K35" s="14"/>
      <c r="L35" s="14"/>
      <c r="M35" s="14"/>
      <c r="N35" s="14"/>
    </row>
    <row r="36" spans="7:15" ht="61.5" customHeight="1">
      <c r="K36" s="14"/>
      <c r="L36" s="14"/>
      <c r="M36" s="14"/>
      <c r="N36" s="14"/>
    </row>
    <row r="37" spans="7:15" ht="61.5" customHeight="1">
      <c r="K37" s="14"/>
      <c r="L37" s="14"/>
      <c r="M37" s="14"/>
      <c r="N37" s="14"/>
    </row>
    <row r="38" spans="7:15">
      <c r="G38" s="11"/>
      <c r="K38" s="14"/>
      <c r="L38" s="14"/>
      <c r="M38" s="14"/>
      <c r="N38" s="14"/>
    </row>
    <row r="39" spans="7:15" ht="55.5" customHeight="1">
      <c r="G39" s="11"/>
      <c r="K39" s="14"/>
      <c r="L39" s="14"/>
      <c r="M39" s="14"/>
      <c r="N39" s="14"/>
    </row>
    <row r="40" spans="7:15">
      <c r="G40" s="11"/>
      <c r="K40" s="14"/>
      <c r="L40" s="14"/>
      <c r="M40" s="14"/>
      <c r="N40" s="14"/>
    </row>
    <row r="41" spans="7:15">
      <c r="G41" s="11"/>
      <c r="K41" s="14"/>
      <c r="L41" s="14"/>
      <c r="M41" s="14"/>
      <c r="N41" s="14"/>
    </row>
    <row r="42" spans="7:15">
      <c r="G42" s="11"/>
      <c r="K42" s="14"/>
      <c r="L42" s="14"/>
      <c r="M42" s="14"/>
      <c r="N42" s="14"/>
    </row>
    <row r="43" spans="7:15">
      <c r="K43" s="14"/>
      <c r="L43" s="14"/>
      <c r="M43" s="14"/>
      <c r="N43" s="14"/>
    </row>
    <row r="44" spans="7:15">
      <c r="K44" s="14"/>
      <c r="L44" s="14"/>
      <c r="M44" s="14"/>
      <c r="N44" s="14"/>
    </row>
    <row r="45" spans="7:15">
      <c r="K45" s="14"/>
      <c r="L45" s="14"/>
      <c r="M45" s="14"/>
      <c r="N45" s="14"/>
    </row>
    <row r="46" spans="7:15">
      <c r="K46" s="14"/>
      <c r="L46" s="14"/>
      <c r="M46" s="14"/>
      <c r="N46" s="14"/>
    </row>
    <row r="47" spans="7:15">
      <c r="K47" s="14"/>
      <c r="L47" s="14"/>
      <c r="M47" s="14"/>
      <c r="N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3:13" ht="15" customHeight="1"/>
    <row r="66" spans="13:13" ht="15" customHeight="1"/>
    <row r="67" spans="13:13" ht="15" customHeight="1"/>
    <row r="68" spans="13:13" ht="15" customHeight="1"/>
    <row r="69" spans="13:13" ht="15" customHeight="1"/>
    <row r="70" spans="13:13" ht="15" customHeight="1"/>
    <row r="71" spans="13:13" ht="15" customHeight="1"/>
    <row r="72" spans="13:13" ht="15" customHeight="1"/>
    <row r="73" spans="13:13" ht="15" customHeight="1">
      <c r="M73" s="12"/>
    </row>
    <row r="74" spans="13:13" ht="15" customHeight="1">
      <c r="M74" s="12"/>
    </row>
    <row r="75" spans="13:13" ht="15" customHeight="1">
      <c r="M75" s="12"/>
    </row>
    <row r="76" spans="13:13" ht="15" customHeight="1">
      <c r="M76" s="12"/>
    </row>
    <row r="77" spans="13:13" ht="15" customHeight="1">
      <c r="M77" s="12"/>
    </row>
    <row r="78" spans="13:13" ht="15" customHeight="1">
      <c r="M78" s="12"/>
    </row>
    <row r="79" spans="13:13" ht="15" customHeight="1">
      <c r="M79" s="12"/>
    </row>
    <row r="80" spans="13: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B1:H1"/>
    <mergeCell ref="B20:H20"/>
    <mergeCell ref="B3:H3"/>
    <mergeCell ref="B4:H4"/>
    <mergeCell ref="B5:H5"/>
    <mergeCell ref="B19:H19"/>
  </mergeCells>
  <printOptions horizontalCentered="1"/>
  <pageMargins left="0.59055118110236227" right="0.59055118110236227" top="0.62992125984251968" bottom="0.78740157480314965" header="0.51181102362204722" footer="0.59055118110236227"/>
  <pageSetup paperSize="126" firstPageNumber="0" orientation="portrait" r:id="rId1"/>
  <headerFooter alignWithMargins="0">
    <oddFooter>&amp;C&amp;10&amp;A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79998168889431442"/>
    <pageSetUpPr fitToPage="1"/>
  </sheetPr>
  <dimension ref="B1:W40"/>
  <sheetViews>
    <sheetView zoomScaleNormal="100" workbookViewId="0">
      <selection activeCell="E23" sqref="E23"/>
    </sheetView>
  </sheetViews>
  <sheetFormatPr baseColWidth="10" defaultColWidth="5.90625" defaultRowHeight="18"/>
  <cols>
    <col min="1" max="1" width="1.26953125" customWidth="1"/>
    <col min="2" max="2" width="11.81640625" customWidth="1"/>
    <col min="3" max="6" width="6.36328125" customWidth="1"/>
    <col min="7" max="7" width="6.7265625" customWidth="1"/>
    <col min="8" max="11" width="6.36328125" customWidth="1"/>
    <col min="12" max="12" width="6.36328125" style="145" customWidth="1"/>
    <col min="13" max="13" width="6.6328125" customWidth="1"/>
    <col min="14" max="14" width="8.81640625" bestFit="1" customWidth="1"/>
    <col min="15" max="15" width="6.36328125" bestFit="1" customWidth="1"/>
  </cols>
  <sheetData>
    <row r="1" spans="2:22">
      <c r="B1" s="1088" t="s">
        <v>2</v>
      </c>
      <c r="C1" s="1088"/>
      <c r="D1" s="1088"/>
      <c r="E1" s="1088"/>
      <c r="F1" s="1088"/>
      <c r="G1" s="1088"/>
      <c r="H1" s="1088"/>
      <c r="I1" s="1088"/>
      <c r="J1" s="1088"/>
      <c r="K1" s="1088"/>
      <c r="L1" s="1088"/>
      <c r="M1" s="1088"/>
    </row>
    <row r="2" spans="2:22">
      <c r="B2" s="959"/>
      <c r="C2" s="959"/>
      <c r="D2" s="959"/>
      <c r="E2" s="959"/>
      <c r="F2" s="959"/>
      <c r="G2" s="959"/>
      <c r="H2" s="959"/>
      <c r="I2" s="959"/>
      <c r="J2" s="959"/>
      <c r="K2" s="959"/>
      <c r="L2" s="959"/>
      <c r="M2" s="959"/>
    </row>
    <row r="3" spans="2:22" ht="20.25" customHeight="1">
      <c r="B3" s="1089" t="s">
        <v>125</v>
      </c>
      <c r="C3" s="1089"/>
      <c r="D3" s="1089"/>
      <c r="E3" s="1089"/>
      <c r="F3" s="1089"/>
      <c r="G3" s="1089"/>
      <c r="H3" s="1089"/>
      <c r="I3" s="1089"/>
      <c r="J3" s="1089"/>
      <c r="K3" s="1089"/>
      <c r="L3" s="1089"/>
      <c r="M3" s="1089"/>
    </row>
    <row r="4" spans="2:22" ht="17.45" customHeight="1">
      <c r="B4" s="1090" t="s">
        <v>685</v>
      </c>
      <c r="C4" s="1090"/>
      <c r="D4" s="1090"/>
      <c r="E4" s="1090"/>
      <c r="F4" s="1090"/>
      <c r="G4" s="1090"/>
      <c r="H4" s="1090"/>
      <c r="I4" s="1090"/>
      <c r="J4" s="1090"/>
      <c r="K4" s="1090"/>
      <c r="L4" s="1090"/>
      <c r="M4" s="1090"/>
    </row>
    <row r="5" spans="2:22" ht="30" customHeight="1">
      <c r="B5" s="710" t="s">
        <v>5</v>
      </c>
      <c r="C5" s="707" t="s">
        <v>9</v>
      </c>
      <c r="D5" s="707" t="s">
        <v>86</v>
      </c>
      <c r="E5" s="707" t="s">
        <v>91</v>
      </c>
      <c r="F5" s="707" t="s">
        <v>87</v>
      </c>
      <c r="G5" s="707" t="s">
        <v>126</v>
      </c>
      <c r="H5" s="707" t="s">
        <v>88</v>
      </c>
      <c r="I5" s="707" t="s">
        <v>70</v>
      </c>
      <c r="J5" s="707" t="s">
        <v>89</v>
      </c>
      <c r="K5" s="707" t="s">
        <v>127</v>
      </c>
      <c r="L5" s="706" t="s">
        <v>71</v>
      </c>
      <c r="M5" s="706" t="s">
        <v>485</v>
      </c>
    </row>
    <row r="6" spans="2:22" ht="18" customHeight="1">
      <c r="B6" s="1087" t="s">
        <v>587</v>
      </c>
      <c r="C6" s="1087"/>
      <c r="D6" s="1087"/>
      <c r="E6" s="1087"/>
      <c r="F6" s="1087"/>
      <c r="G6" s="1087"/>
      <c r="H6" s="1087"/>
      <c r="I6" s="1087"/>
      <c r="J6" s="1087"/>
      <c r="K6" s="1087"/>
      <c r="L6" s="1087"/>
      <c r="M6" s="1087"/>
    </row>
    <row r="7" spans="2:22">
      <c r="B7" s="711" t="s">
        <v>128</v>
      </c>
      <c r="C7" s="860">
        <v>1.74</v>
      </c>
      <c r="D7" s="860">
        <v>4.4400000000000004</v>
      </c>
      <c r="E7" s="860">
        <v>6.04</v>
      </c>
      <c r="F7" s="860">
        <v>15.92</v>
      </c>
      <c r="G7" s="860">
        <v>1.68</v>
      </c>
      <c r="H7" s="860">
        <v>7.78</v>
      </c>
      <c r="I7" s="860">
        <v>1.59</v>
      </c>
      <c r="J7" s="860">
        <v>29.39</v>
      </c>
      <c r="K7" s="860">
        <v>139.77000000000001</v>
      </c>
      <c r="L7" s="860">
        <v>283.16000000000003</v>
      </c>
      <c r="M7" s="860">
        <v>143.38999999999999</v>
      </c>
      <c r="N7" s="482"/>
    </row>
    <row r="8" spans="2:22">
      <c r="B8" s="64" t="s">
        <v>6</v>
      </c>
      <c r="C8" s="860">
        <v>19.78</v>
      </c>
      <c r="D8" s="860">
        <v>15.2</v>
      </c>
      <c r="E8" s="860">
        <v>32.67</v>
      </c>
      <c r="F8" s="860">
        <v>154.51</v>
      </c>
      <c r="G8" s="860">
        <v>11.45</v>
      </c>
      <c r="H8" s="860">
        <v>73.61</v>
      </c>
      <c r="I8" s="860">
        <v>29.17</v>
      </c>
      <c r="J8" s="860">
        <v>52.58</v>
      </c>
      <c r="K8" s="860">
        <v>133.59</v>
      </c>
      <c r="L8" s="860">
        <v>763.93</v>
      </c>
      <c r="M8" s="860">
        <v>630.34</v>
      </c>
      <c r="N8" s="482"/>
    </row>
    <row r="9" spans="2:22">
      <c r="B9" s="64" t="s">
        <v>124</v>
      </c>
      <c r="C9" s="860">
        <v>0.01</v>
      </c>
      <c r="D9" s="860">
        <v>0.89</v>
      </c>
      <c r="E9" s="860">
        <v>0.68</v>
      </c>
      <c r="F9" s="860">
        <v>4.8</v>
      </c>
      <c r="G9" s="860">
        <v>0.57999999999999996</v>
      </c>
      <c r="H9" s="860">
        <v>0.33</v>
      </c>
      <c r="I9" s="860">
        <v>0.1</v>
      </c>
      <c r="J9" s="860">
        <v>2.86</v>
      </c>
      <c r="K9" s="860">
        <v>5.38</v>
      </c>
      <c r="L9" s="860">
        <v>185.26</v>
      </c>
      <c r="M9" s="860">
        <v>179.89</v>
      </c>
      <c r="N9" s="482"/>
    </row>
    <row r="10" spans="2:22">
      <c r="B10" s="64" t="s">
        <v>13</v>
      </c>
      <c r="C10" s="860">
        <v>6.3</v>
      </c>
      <c r="D10" s="860">
        <v>8.5</v>
      </c>
      <c r="E10" s="860">
        <v>9.26</v>
      </c>
      <c r="F10" s="860">
        <v>122.5</v>
      </c>
      <c r="G10" s="860">
        <v>6.1</v>
      </c>
      <c r="H10" s="860">
        <v>40</v>
      </c>
      <c r="I10" s="860">
        <v>8.6999999999999993</v>
      </c>
      <c r="J10" s="860">
        <v>30.56</v>
      </c>
      <c r="K10" s="860">
        <v>126</v>
      </c>
      <c r="L10" s="860">
        <v>746.98</v>
      </c>
      <c r="M10" s="860">
        <v>620.98</v>
      </c>
      <c r="N10" s="482"/>
    </row>
    <row r="11" spans="2:22">
      <c r="B11" s="64" t="s">
        <v>110</v>
      </c>
      <c r="C11" s="860">
        <v>13.5</v>
      </c>
      <c r="D11" s="860">
        <v>9.14</v>
      </c>
      <c r="E11" s="860">
        <v>24.63</v>
      </c>
      <c r="F11" s="860">
        <v>38.43</v>
      </c>
      <c r="G11" s="860">
        <v>6.99</v>
      </c>
      <c r="H11" s="860">
        <v>34.49</v>
      </c>
      <c r="I11" s="860">
        <v>21.01</v>
      </c>
      <c r="J11" s="860">
        <v>26.28</v>
      </c>
      <c r="K11" s="860">
        <v>1.05</v>
      </c>
      <c r="L11" s="860">
        <v>191.46</v>
      </c>
      <c r="M11" s="860">
        <v>190.41</v>
      </c>
      <c r="N11" s="482"/>
    </row>
    <row r="12" spans="2:22">
      <c r="B12" s="712" t="s">
        <v>130</v>
      </c>
      <c r="C12" s="860">
        <v>1.72</v>
      </c>
      <c r="D12" s="860">
        <v>2.9</v>
      </c>
      <c r="E12" s="860">
        <v>5.5</v>
      </c>
      <c r="F12" s="860">
        <v>14.3</v>
      </c>
      <c r="G12" s="860">
        <v>0.63</v>
      </c>
      <c r="H12" s="860">
        <v>7.23</v>
      </c>
      <c r="I12" s="860">
        <v>1.1499999999999999</v>
      </c>
      <c r="J12" s="860">
        <v>27.99</v>
      </c>
      <c r="K12" s="860">
        <v>151.68</v>
      </c>
      <c r="L12" s="860">
        <v>300.10000000000002</v>
      </c>
      <c r="M12" s="860">
        <v>148.41999999999999</v>
      </c>
      <c r="N12" s="482"/>
      <c r="O12" s="182"/>
      <c r="P12" s="182"/>
      <c r="Q12" s="182"/>
      <c r="R12" s="182"/>
      <c r="S12" s="182"/>
      <c r="T12" s="182"/>
      <c r="U12" s="182"/>
      <c r="V12" s="182"/>
    </row>
    <row r="13" spans="2:22" ht="18" customHeight="1">
      <c r="B13" s="1087" t="s">
        <v>588</v>
      </c>
      <c r="C13" s="1087"/>
      <c r="D13" s="1087"/>
      <c r="E13" s="1087"/>
      <c r="F13" s="1087"/>
      <c r="G13" s="1087"/>
      <c r="H13" s="1087"/>
      <c r="I13" s="1087"/>
      <c r="J13" s="1087"/>
      <c r="K13" s="1087"/>
      <c r="L13" s="1087"/>
      <c r="M13" s="1087"/>
      <c r="N13" s="482"/>
    </row>
    <row r="14" spans="2:22">
      <c r="B14" s="711" t="s">
        <v>128</v>
      </c>
      <c r="C14" s="737">
        <v>1.72</v>
      </c>
      <c r="D14" s="737">
        <v>2.9</v>
      </c>
      <c r="E14" s="737">
        <v>5.5</v>
      </c>
      <c r="F14" s="737">
        <v>14.3</v>
      </c>
      <c r="G14" s="737">
        <v>0.63</v>
      </c>
      <c r="H14" s="737">
        <v>7.23</v>
      </c>
      <c r="I14" s="737">
        <v>1.1499999999999999</v>
      </c>
      <c r="J14" s="737">
        <v>27.99</v>
      </c>
      <c r="K14" s="737">
        <v>151.68</v>
      </c>
      <c r="L14" s="737">
        <v>300.10000000000002</v>
      </c>
      <c r="M14" s="737">
        <v>148.41999999999999</v>
      </c>
      <c r="N14" s="182"/>
      <c r="O14" s="182"/>
      <c r="P14" s="182"/>
      <c r="Q14" s="182"/>
      <c r="R14" s="182"/>
      <c r="S14" s="182"/>
      <c r="T14" s="182"/>
      <c r="U14" s="182"/>
      <c r="V14" s="182"/>
    </row>
    <row r="15" spans="2:22" ht="15.75" customHeight="1">
      <c r="B15" s="713" t="s">
        <v>6</v>
      </c>
      <c r="C15" s="737">
        <v>17.2</v>
      </c>
      <c r="D15" s="737">
        <v>30</v>
      </c>
      <c r="E15" s="737">
        <v>35.18</v>
      </c>
      <c r="F15" s="737">
        <v>135.80000000000001</v>
      </c>
      <c r="G15" s="737">
        <v>14.26</v>
      </c>
      <c r="H15" s="737">
        <v>85.3</v>
      </c>
      <c r="I15" s="737">
        <v>25.5</v>
      </c>
      <c r="J15" s="737">
        <v>49.69</v>
      </c>
      <c r="K15" s="737">
        <v>134.25</v>
      </c>
      <c r="L15" s="737">
        <v>773.44</v>
      </c>
      <c r="M15" s="737">
        <v>639.19000000000005</v>
      </c>
      <c r="N15" s="182"/>
      <c r="O15" s="182"/>
      <c r="P15" s="182"/>
      <c r="Q15" s="182"/>
      <c r="R15" s="182"/>
      <c r="S15" s="182"/>
      <c r="T15" s="182"/>
      <c r="U15" s="182"/>
      <c r="V15" s="182"/>
    </row>
    <row r="16" spans="2:22" ht="15.75" customHeight="1">
      <c r="B16" s="713" t="s">
        <v>124</v>
      </c>
      <c r="C16" s="737">
        <v>0.01</v>
      </c>
      <c r="D16" s="737">
        <v>0.2</v>
      </c>
      <c r="E16" s="737">
        <v>0.45</v>
      </c>
      <c r="F16" s="737">
        <v>6</v>
      </c>
      <c r="G16" s="737">
        <v>0.3</v>
      </c>
      <c r="H16" s="737">
        <v>0.5</v>
      </c>
      <c r="I16" s="737">
        <v>0.08</v>
      </c>
      <c r="J16" s="737">
        <v>3.27</v>
      </c>
      <c r="K16" s="737">
        <v>10</v>
      </c>
      <c r="L16" s="737">
        <v>189.48</v>
      </c>
      <c r="M16" s="737">
        <v>179.48</v>
      </c>
      <c r="N16" s="182"/>
      <c r="O16" s="182"/>
      <c r="P16" s="182"/>
      <c r="Q16" s="182"/>
      <c r="R16" s="182"/>
      <c r="S16" s="182"/>
      <c r="T16" s="182"/>
      <c r="U16" s="182"/>
      <c r="V16" s="182"/>
    </row>
    <row r="17" spans="2:23" ht="15.75" customHeight="1">
      <c r="B17" s="713" t="s">
        <v>13</v>
      </c>
      <c r="C17" s="737">
        <v>6.05</v>
      </c>
      <c r="D17" s="737">
        <v>8</v>
      </c>
      <c r="E17" s="737">
        <v>10</v>
      </c>
      <c r="F17" s="737">
        <v>118.5</v>
      </c>
      <c r="G17" s="737">
        <v>6.2</v>
      </c>
      <c r="H17" s="737">
        <v>41.5</v>
      </c>
      <c r="I17" s="737">
        <v>8.1</v>
      </c>
      <c r="J17" s="737">
        <v>31.38</v>
      </c>
      <c r="K17" s="737">
        <v>140</v>
      </c>
      <c r="L17" s="737">
        <v>769.32</v>
      </c>
      <c r="M17" s="737">
        <v>629.32000000000005</v>
      </c>
      <c r="N17" s="182"/>
      <c r="O17" s="182"/>
      <c r="P17" s="182"/>
      <c r="Q17" s="182"/>
      <c r="R17" s="182"/>
      <c r="S17" s="182"/>
      <c r="T17" s="182"/>
      <c r="U17" s="182"/>
      <c r="V17" s="182"/>
      <c r="W17" s="182"/>
    </row>
    <row r="18" spans="2:23" ht="15.75" customHeight="1">
      <c r="B18" s="713" t="s">
        <v>110</v>
      </c>
      <c r="C18" s="737">
        <v>11.5</v>
      </c>
      <c r="D18" s="737">
        <v>20</v>
      </c>
      <c r="E18" s="737">
        <v>26.5</v>
      </c>
      <c r="F18" s="737">
        <v>27</v>
      </c>
      <c r="G18" s="737">
        <v>7.3</v>
      </c>
      <c r="H18" s="737">
        <v>39</v>
      </c>
      <c r="I18" s="737">
        <v>17.5</v>
      </c>
      <c r="J18" s="737">
        <v>26.81</v>
      </c>
      <c r="K18" s="737">
        <v>1</v>
      </c>
      <c r="L18" s="737">
        <v>194.84</v>
      </c>
      <c r="M18" s="737">
        <v>193.84</v>
      </c>
      <c r="N18" s="182"/>
      <c r="O18" s="912"/>
      <c r="P18" s="182"/>
      <c r="Q18" s="182"/>
      <c r="R18" s="182"/>
      <c r="S18" s="182"/>
      <c r="T18" s="182"/>
      <c r="U18" s="182"/>
      <c r="V18" s="182"/>
      <c r="W18" s="182"/>
    </row>
    <row r="19" spans="2:23" ht="15.75" customHeight="1">
      <c r="B19" s="744" t="s">
        <v>130</v>
      </c>
      <c r="C19" s="749">
        <v>1.38</v>
      </c>
      <c r="D19" s="749">
        <v>5.0999999999999996</v>
      </c>
      <c r="E19" s="749">
        <v>4.63</v>
      </c>
      <c r="F19" s="749">
        <v>10.6</v>
      </c>
      <c r="G19" s="749">
        <v>1.69</v>
      </c>
      <c r="H19" s="749">
        <v>12.53</v>
      </c>
      <c r="I19" s="749">
        <v>1.1200000000000001</v>
      </c>
      <c r="J19" s="749">
        <v>22.76</v>
      </c>
      <c r="K19" s="885">
        <v>154.93</v>
      </c>
      <c r="L19" s="749">
        <v>304.22000000000003</v>
      </c>
      <c r="M19" s="749">
        <v>149.29</v>
      </c>
      <c r="N19" s="182"/>
      <c r="O19" s="18"/>
      <c r="P19" s="182"/>
      <c r="Q19" s="182"/>
      <c r="R19" s="182"/>
      <c r="S19" s="182"/>
      <c r="T19" s="182"/>
      <c r="U19" s="182"/>
      <c r="V19" s="182"/>
      <c r="W19" s="182"/>
    </row>
    <row r="20" spans="2:23">
      <c r="B20" s="745" t="s">
        <v>168</v>
      </c>
      <c r="C20" s="746"/>
      <c r="D20" s="746"/>
      <c r="E20" s="746"/>
      <c r="F20" s="746"/>
      <c r="G20" s="746"/>
      <c r="H20" s="746"/>
      <c r="I20" s="746"/>
      <c r="J20" s="746"/>
      <c r="K20" s="746"/>
      <c r="L20" s="747"/>
      <c r="M20" s="748"/>
      <c r="N20" s="182"/>
      <c r="O20" s="182"/>
      <c r="P20" s="182"/>
      <c r="Q20" s="182"/>
      <c r="R20" s="182"/>
      <c r="S20" s="182"/>
      <c r="T20" s="182"/>
      <c r="U20" s="182"/>
      <c r="V20" s="182"/>
      <c r="W20" s="182"/>
    </row>
    <row r="21" spans="2:23">
      <c r="B21" s="73"/>
      <c r="C21" s="69"/>
      <c r="D21" s="69"/>
      <c r="E21" s="69"/>
      <c r="F21" s="69"/>
      <c r="G21" s="69"/>
      <c r="H21" s="69"/>
      <c r="I21" s="69"/>
      <c r="J21" s="69"/>
      <c r="K21" s="69"/>
      <c r="L21" s="69"/>
      <c r="N21" s="182"/>
      <c r="O21" s="182"/>
      <c r="P21" s="182"/>
      <c r="Q21" s="182"/>
      <c r="R21" s="182"/>
      <c r="S21" s="182"/>
      <c r="T21" s="182"/>
      <c r="U21" s="182"/>
      <c r="V21" s="182"/>
      <c r="W21" s="182"/>
    </row>
    <row r="22" spans="2:23">
      <c r="B22" s="633"/>
      <c r="C22" s="182"/>
      <c r="D22" s="182"/>
      <c r="E22" s="182"/>
      <c r="F22" s="182"/>
      <c r="G22" s="182"/>
      <c r="H22" s="182"/>
      <c r="I22" s="182"/>
      <c r="J22" s="182"/>
      <c r="K22" s="182"/>
      <c r="L22" s="182"/>
      <c r="M22" s="785"/>
      <c r="N22" s="182"/>
      <c r="O22" s="182"/>
      <c r="P22" s="182"/>
      <c r="Q22" s="182"/>
      <c r="R22" s="182"/>
      <c r="S22" s="182"/>
      <c r="T22" s="182"/>
      <c r="U22" s="182"/>
      <c r="V22" s="182"/>
      <c r="W22" s="182"/>
    </row>
    <row r="23" spans="2:23">
      <c r="B23" s="68"/>
      <c r="C23" s="182"/>
      <c r="D23" s="182"/>
      <c r="E23" s="182"/>
      <c r="F23" s="182"/>
      <c r="G23" s="182"/>
      <c r="H23" s="182"/>
      <c r="I23" s="182"/>
      <c r="J23" s="182"/>
      <c r="K23" s="182"/>
      <c r="L23" s="182"/>
      <c r="N23" s="182"/>
      <c r="O23" s="182"/>
      <c r="P23" s="182"/>
      <c r="Q23" s="182"/>
      <c r="R23" s="182"/>
      <c r="S23" s="182"/>
      <c r="T23" s="182"/>
      <c r="U23" s="182"/>
      <c r="V23" s="182"/>
      <c r="W23" s="182"/>
    </row>
    <row r="24" spans="2:23">
      <c r="C24" s="182"/>
      <c r="D24" s="182"/>
      <c r="E24" s="182"/>
      <c r="F24" s="182"/>
      <c r="G24" s="182"/>
      <c r="H24" s="182"/>
      <c r="I24" s="182"/>
      <c r="J24" s="182"/>
      <c r="K24" s="182"/>
      <c r="L24" s="182"/>
      <c r="N24" s="182"/>
      <c r="O24" s="182"/>
      <c r="P24" s="182"/>
      <c r="Q24" s="182"/>
      <c r="R24" s="182"/>
      <c r="S24" s="182"/>
      <c r="T24" s="182"/>
      <c r="U24" s="182"/>
      <c r="V24" s="182"/>
      <c r="W24" s="182"/>
    </row>
    <row r="25" spans="2:23">
      <c r="B25" s="209"/>
      <c r="C25" s="182"/>
      <c r="D25" s="182"/>
      <c r="E25" s="182"/>
      <c r="F25" s="182"/>
      <c r="G25" s="182"/>
      <c r="H25" s="182"/>
      <c r="I25" s="182"/>
      <c r="J25" s="182"/>
      <c r="K25" s="182"/>
      <c r="L25" s="182"/>
    </row>
    <row r="26" spans="2:23">
      <c r="C26" s="182"/>
      <c r="D26" s="182"/>
      <c r="E26" s="182"/>
      <c r="F26" s="182"/>
      <c r="G26" s="182"/>
      <c r="H26" s="182"/>
      <c r="I26" s="182"/>
      <c r="J26" s="182"/>
      <c r="K26" s="182"/>
      <c r="L26" s="182"/>
    </row>
    <row r="27" spans="2:23">
      <c r="C27" s="182"/>
      <c r="D27" s="182"/>
      <c r="E27" s="182"/>
      <c r="F27" s="182"/>
      <c r="G27" s="182"/>
      <c r="H27" s="182"/>
      <c r="I27" s="182"/>
      <c r="J27" s="182"/>
      <c r="K27" s="182"/>
      <c r="L27" s="182"/>
    </row>
    <row r="28" spans="2:23">
      <c r="C28" s="182"/>
      <c r="D28" s="182"/>
      <c r="E28" s="182"/>
      <c r="F28" s="182"/>
      <c r="G28" s="182"/>
      <c r="H28" s="182"/>
      <c r="I28" s="182"/>
      <c r="J28" s="182"/>
      <c r="K28" s="182"/>
      <c r="L28" s="182"/>
    </row>
    <row r="29" spans="2:23">
      <c r="C29" s="182"/>
      <c r="D29" s="182"/>
      <c r="E29" s="182"/>
      <c r="F29" s="182"/>
      <c r="G29" s="182"/>
      <c r="H29" s="182"/>
      <c r="I29" s="182"/>
      <c r="J29" s="182"/>
      <c r="K29" s="182"/>
      <c r="L29" s="182"/>
    </row>
    <row r="30" spans="2:23">
      <c r="C30" s="182"/>
      <c r="D30" s="182"/>
      <c r="E30" s="182"/>
      <c r="F30" s="182"/>
      <c r="G30" s="182"/>
      <c r="H30" s="182"/>
      <c r="I30" s="182"/>
      <c r="J30" s="182"/>
      <c r="K30" s="182"/>
      <c r="L30" s="182"/>
    </row>
    <row r="31" spans="2:23">
      <c r="C31" s="182"/>
      <c r="D31" s="182"/>
      <c r="E31" s="182"/>
      <c r="F31" s="182"/>
      <c r="G31" s="182"/>
      <c r="H31" s="182"/>
      <c r="I31" s="182"/>
      <c r="J31" s="182"/>
      <c r="K31" s="182"/>
      <c r="L31" s="182"/>
    </row>
    <row r="32" spans="2:23">
      <c r="C32" s="182"/>
      <c r="D32" s="182"/>
      <c r="E32" s="182"/>
      <c r="F32" s="182"/>
      <c r="G32" s="182"/>
      <c r="H32" s="182"/>
      <c r="I32" s="182"/>
      <c r="J32" s="182"/>
      <c r="K32" s="182"/>
      <c r="L32" s="182"/>
    </row>
    <row r="33" spans="3:12">
      <c r="C33" s="182"/>
      <c r="D33" s="182"/>
      <c r="E33" s="182"/>
      <c r="F33" s="182"/>
      <c r="G33" s="182"/>
      <c r="H33" s="182"/>
      <c r="I33" s="182"/>
      <c r="J33" s="182"/>
      <c r="K33" s="182"/>
      <c r="L33" s="182"/>
    </row>
    <row r="34" spans="3:12">
      <c r="C34" s="182"/>
      <c r="D34" s="182"/>
      <c r="E34" s="182"/>
      <c r="F34" s="182"/>
      <c r="G34" s="182"/>
      <c r="H34" s="182"/>
      <c r="I34" s="182"/>
      <c r="J34" s="182"/>
      <c r="K34" s="182"/>
      <c r="L34" s="182"/>
    </row>
    <row r="35" spans="3:12">
      <c r="C35" s="182"/>
      <c r="D35" s="182"/>
      <c r="E35" s="182"/>
      <c r="F35" s="182"/>
      <c r="G35" s="182"/>
      <c r="H35" s="182"/>
      <c r="I35" s="182"/>
      <c r="J35" s="182"/>
      <c r="K35" s="182"/>
      <c r="L35" s="182"/>
    </row>
    <row r="36" spans="3:12">
      <c r="C36" s="182"/>
      <c r="D36" s="182"/>
      <c r="E36" s="182"/>
      <c r="F36" s="182"/>
      <c r="G36" s="182"/>
      <c r="H36" s="182"/>
      <c r="I36" s="182"/>
      <c r="J36" s="182"/>
      <c r="K36" s="182"/>
      <c r="L36" s="182"/>
    </row>
    <row r="37" spans="3:12">
      <c r="C37" s="182"/>
      <c r="D37" s="182"/>
      <c r="E37" s="182"/>
      <c r="F37" s="182"/>
      <c r="G37" s="182"/>
      <c r="H37" s="182"/>
      <c r="I37" s="182"/>
      <c r="J37" s="182"/>
      <c r="K37" s="182"/>
      <c r="L37" s="182"/>
    </row>
    <row r="38" spans="3:12">
      <c r="C38" s="182"/>
      <c r="D38" s="182"/>
      <c r="E38" s="182"/>
      <c r="F38" s="182"/>
      <c r="G38" s="182"/>
      <c r="H38" s="182"/>
      <c r="I38" s="182"/>
      <c r="J38" s="182"/>
      <c r="K38" s="182"/>
      <c r="L38" s="182"/>
    </row>
    <row r="39" spans="3:12">
      <c r="C39" s="182"/>
      <c r="D39" s="182"/>
      <c r="E39" s="182"/>
      <c r="F39" s="182"/>
      <c r="G39" s="182"/>
      <c r="H39" s="182"/>
      <c r="I39" s="182"/>
      <c r="J39" s="182"/>
      <c r="K39" s="182"/>
      <c r="L39" s="182"/>
    </row>
    <row r="40" spans="3:12">
      <c r="C40" s="182"/>
      <c r="D40" s="182"/>
      <c r="E40" s="182"/>
      <c r="F40" s="182"/>
      <c r="G40" s="182"/>
      <c r="H40" s="182"/>
      <c r="I40" s="182"/>
      <c r="J40" s="182"/>
      <c r="K40" s="182"/>
      <c r="L40" s="182"/>
    </row>
  </sheetData>
  <mergeCells count="5">
    <mergeCell ref="B13:M13"/>
    <mergeCell ref="B6:M6"/>
    <mergeCell ref="B1:M1"/>
    <mergeCell ref="B3:M3"/>
    <mergeCell ref="B4:M4"/>
  </mergeCells>
  <pageMargins left="0.70866141732283472" right="0.70866141732283472" top="0.74803149606299213" bottom="0.74803149606299213" header="0.31496062992125984" footer="0.31496062992125984"/>
  <pageSetup paperSize="126" orientation="landscape" r:id="rId1"/>
  <headerFooter>
    <oddFooter>&amp;C&amp;10 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6" tint="0.79998168889431442"/>
    <pageSetUpPr fitToPage="1"/>
  </sheetPr>
  <dimension ref="B1:O88"/>
  <sheetViews>
    <sheetView zoomScaleNormal="100" zoomScaleSheetLayoutView="75" workbookViewId="0">
      <selection activeCell="I18" sqref="I18"/>
    </sheetView>
  </sheetViews>
  <sheetFormatPr baseColWidth="10" defaultColWidth="10.90625" defaultRowHeight="12"/>
  <cols>
    <col min="1" max="1" width="1.54296875" style="1" customWidth="1"/>
    <col min="2" max="2" width="13.54296875" style="1" customWidth="1"/>
    <col min="3" max="3" width="11.81640625" style="1" customWidth="1"/>
    <col min="4" max="4" width="12.54296875" style="1" customWidth="1"/>
    <col min="5" max="5" width="3.08984375" style="1" customWidth="1"/>
    <col min="6" max="15" width="5.6328125" style="1" customWidth="1"/>
    <col min="16" max="16384" width="10.90625" style="1"/>
  </cols>
  <sheetData>
    <row r="1" spans="2:15" s="23" customFormat="1" ht="12.75">
      <c r="B1" s="1085" t="s">
        <v>78</v>
      </c>
      <c r="C1" s="1085"/>
      <c r="D1" s="1085"/>
    </row>
    <row r="2" spans="2:15" s="23" customFormat="1" ht="12.75">
      <c r="B2" s="25"/>
      <c r="C2" s="25"/>
      <c r="D2" s="25"/>
    </row>
    <row r="3" spans="2:15" s="23" customFormat="1" ht="31.5" customHeight="1">
      <c r="B3" s="1165" t="s">
        <v>334</v>
      </c>
      <c r="C3" s="1165"/>
      <c r="D3" s="1165"/>
    </row>
    <row r="4" spans="2:15" s="23" customFormat="1" ht="12.75">
      <c r="B4" s="1085" t="s">
        <v>335</v>
      </c>
      <c r="C4" s="1085"/>
      <c r="D4" s="1085"/>
    </row>
    <row r="5" spans="2:15" s="35" customFormat="1" ht="31.5" customHeight="1">
      <c r="B5" s="1280" t="s">
        <v>226</v>
      </c>
      <c r="C5" s="1175" t="s">
        <v>242</v>
      </c>
      <c r="D5" s="1175"/>
      <c r="F5" s="33"/>
    </row>
    <row r="6" spans="2:15" s="35" customFormat="1" ht="17.25" customHeight="1">
      <c r="B6" s="1280"/>
      <c r="C6" s="412">
        <v>2020</v>
      </c>
      <c r="D6" s="412">
        <v>2021</v>
      </c>
      <c r="F6" s="115"/>
      <c r="G6" s="115"/>
    </row>
    <row r="7" spans="2:15" s="35" customFormat="1" ht="15.75" customHeight="1">
      <c r="B7" s="96" t="s">
        <v>47</v>
      </c>
      <c r="C7" s="792"/>
      <c r="D7" s="792"/>
      <c r="F7" s="115"/>
      <c r="G7" s="115"/>
    </row>
    <row r="8" spans="2:15" s="35" customFormat="1" ht="15.75" customHeight="1">
      <c r="B8" s="96" t="s">
        <v>48</v>
      </c>
      <c r="C8" s="793"/>
      <c r="D8" s="792"/>
      <c r="F8" s="115"/>
      <c r="G8" s="115"/>
    </row>
    <row r="9" spans="2:15" s="132" customFormat="1" ht="15.75" customHeight="1">
      <c r="B9" s="150" t="s">
        <v>49</v>
      </c>
      <c r="C9" s="792">
        <v>229.32407407407405</v>
      </c>
      <c r="D9" s="792"/>
      <c r="F9" s="133"/>
      <c r="G9" s="133"/>
    </row>
    <row r="10" spans="2:15" s="35" customFormat="1" ht="15.75" customHeight="1">
      <c r="B10" s="150" t="s">
        <v>57</v>
      </c>
      <c r="C10" s="792">
        <v>237.88888888888886</v>
      </c>
      <c r="D10" s="792"/>
      <c r="F10" s="45"/>
      <c r="G10" s="482"/>
      <c r="H10" s="45"/>
      <c r="I10" s="45"/>
      <c r="J10" s="45"/>
      <c r="K10" s="45"/>
      <c r="L10" s="45"/>
      <c r="M10" s="45"/>
      <c r="N10" s="45"/>
      <c r="O10" s="45"/>
    </row>
    <row r="11" spans="2:15" s="35" customFormat="1" ht="15.75" customHeight="1">
      <c r="B11" s="150" t="s">
        <v>58</v>
      </c>
      <c r="C11" s="792">
        <v>236.88172043010749</v>
      </c>
      <c r="D11" s="792"/>
      <c r="F11" s="429"/>
      <c r="G11" s="214"/>
      <c r="H11" s="45"/>
      <c r="I11" s="45"/>
      <c r="J11" s="45"/>
      <c r="K11" s="45"/>
      <c r="L11" s="45"/>
      <c r="M11" s="45"/>
      <c r="N11" s="45"/>
      <c r="O11" s="45"/>
    </row>
    <row r="12" spans="2:15" s="35" customFormat="1" ht="15.75" customHeight="1">
      <c r="B12" s="150" t="s">
        <v>50</v>
      </c>
      <c r="C12" s="792">
        <v>228.21666666666667</v>
      </c>
      <c r="D12" s="792"/>
      <c r="F12" s="429"/>
      <c r="G12" s="214"/>
    </row>
    <row r="13" spans="2:15" s="35" customFormat="1" ht="15.75" customHeight="1">
      <c r="B13" s="150" t="s">
        <v>51</v>
      </c>
      <c r="C13" s="792">
        <v>235.42307692307691</v>
      </c>
      <c r="D13" s="792"/>
      <c r="E13" s="191"/>
      <c r="F13" s="429"/>
      <c r="G13" s="480"/>
    </row>
    <row r="14" spans="2:15" s="35" customFormat="1" ht="15.75" customHeight="1">
      <c r="B14" s="150" t="s">
        <v>52</v>
      </c>
      <c r="C14" s="792">
        <v>229</v>
      </c>
      <c r="D14" s="792"/>
      <c r="F14" s="45"/>
      <c r="G14" s="146"/>
    </row>
    <row r="15" spans="2:15" s="35" customFormat="1" ht="15.75" customHeight="1">
      <c r="B15" s="150" t="s">
        <v>53</v>
      </c>
      <c r="C15" s="792"/>
      <c r="D15" s="792"/>
      <c r="F15" s="115"/>
      <c r="G15" s="115"/>
    </row>
    <row r="16" spans="2:15" s="35" customFormat="1" ht="15.75" customHeight="1">
      <c r="B16" s="150" t="s">
        <v>54</v>
      </c>
      <c r="C16" s="793"/>
      <c r="D16" s="792"/>
    </row>
    <row r="17" spans="2:13" s="35" customFormat="1" ht="15.75" customHeight="1">
      <c r="B17" s="150" t="s">
        <v>55</v>
      </c>
      <c r="C17" s="792"/>
      <c r="D17" s="792"/>
    </row>
    <row r="18" spans="2:13" s="35" customFormat="1" ht="15.75" customHeight="1">
      <c r="B18" s="150" t="s">
        <v>56</v>
      </c>
      <c r="C18" s="792"/>
      <c r="D18" s="792"/>
    </row>
    <row r="19" spans="2:13" ht="68.25" customHeight="1">
      <c r="B19" s="1346" t="s">
        <v>608</v>
      </c>
      <c r="C19" s="1346"/>
      <c r="D19" s="1346"/>
    </row>
    <row r="20" spans="2:13" ht="18" customHeight="1">
      <c r="C20" s="358"/>
      <c r="D20" s="358"/>
    </row>
    <row r="21" spans="2:13" ht="7.5" customHeight="1">
      <c r="F21" s="14"/>
      <c r="G21" s="14"/>
      <c r="H21" s="14"/>
      <c r="I21" s="14"/>
      <c r="J21" s="14"/>
      <c r="K21" s="14"/>
      <c r="L21" s="14"/>
      <c r="M21" s="14"/>
    </row>
    <row r="22" spans="2:13" ht="24.75" customHeight="1">
      <c r="H22" s="14"/>
      <c r="I22" s="14"/>
      <c r="J22" s="14"/>
      <c r="K22" s="14"/>
      <c r="L22" s="14"/>
      <c r="M22" s="14"/>
    </row>
    <row r="23" spans="2:13">
      <c r="B23" s="1077"/>
      <c r="C23" s="1077"/>
      <c r="D23" s="548"/>
      <c r="E23" s="431"/>
      <c r="F23" s="431"/>
      <c r="G23" s="431"/>
      <c r="H23" s="431"/>
      <c r="I23" s="431"/>
      <c r="J23" s="431"/>
      <c r="K23" s="14"/>
      <c r="L23" s="14"/>
    </row>
    <row r="24" spans="2:13" ht="12.75">
      <c r="C24" s="15"/>
      <c r="D24" s="15"/>
      <c r="E24" s="35"/>
      <c r="F24" s="35"/>
      <c r="G24" s="35"/>
      <c r="H24" s="35"/>
      <c r="I24" s="35"/>
      <c r="J24" s="35"/>
      <c r="K24" s="14"/>
      <c r="L24" s="14"/>
    </row>
    <row r="25" spans="2:13">
      <c r="I25" s="14"/>
      <c r="J25" s="14"/>
      <c r="K25" s="14"/>
      <c r="L25" s="14"/>
    </row>
    <row r="26" spans="2:13">
      <c r="H26" s="14"/>
      <c r="I26" s="14"/>
      <c r="J26" s="14"/>
      <c r="K26" s="14"/>
      <c r="L26" s="14"/>
    </row>
    <row r="27" spans="2:13">
      <c r="I27" s="14"/>
      <c r="J27" s="14"/>
      <c r="K27" s="14"/>
      <c r="L27" s="14"/>
    </row>
    <row r="28" spans="2:13">
      <c r="H28" s="14"/>
      <c r="I28" s="14"/>
      <c r="J28" s="14"/>
      <c r="K28" s="14"/>
      <c r="L28" s="14"/>
    </row>
    <row r="29" spans="2:13">
      <c r="I29" s="14"/>
      <c r="J29" s="14"/>
      <c r="K29" s="14"/>
      <c r="L29" s="14"/>
    </row>
    <row r="30" spans="2:13">
      <c r="H30" s="14"/>
      <c r="I30" s="14"/>
      <c r="J30" s="14"/>
      <c r="K30" s="14"/>
      <c r="L30" s="14"/>
    </row>
    <row r="31" spans="2:13">
      <c r="I31" s="14"/>
      <c r="J31" s="14"/>
      <c r="K31" s="14"/>
      <c r="L31" s="14"/>
    </row>
    <row r="32" spans="2:13">
      <c r="H32" s="14"/>
      <c r="I32" s="14"/>
      <c r="J32" s="14"/>
      <c r="K32" s="14"/>
      <c r="L32" s="14"/>
    </row>
    <row r="33" spans="8:12">
      <c r="I33" s="14"/>
      <c r="J33" s="14"/>
      <c r="K33" s="14"/>
      <c r="L33" s="14"/>
    </row>
    <row r="34" spans="8:12">
      <c r="H34" s="14"/>
      <c r="I34" s="14"/>
      <c r="J34" s="14"/>
      <c r="K34" s="14"/>
      <c r="L34" s="14"/>
    </row>
    <row r="35" spans="8:12">
      <c r="I35" s="14"/>
      <c r="J35" s="14"/>
      <c r="K35" s="14"/>
      <c r="L35" s="14"/>
    </row>
    <row r="36" spans="8:12">
      <c r="H36" s="14"/>
      <c r="I36" s="14"/>
      <c r="J36" s="14"/>
      <c r="K36" s="14"/>
      <c r="L36" s="14"/>
    </row>
    <row r="37" spans="8:12">
      <c r="I37" s="14"/>
      <c r="J37" s="14"/>
      <c r="K37" s="14"/>
      <c r="L37" s="14"/>
    </row>
    <row r="38" spans="8:12">
      <c r="H38" s="14"/>
      <c r="I38" s="14"/>
      <c r="J38" s="14"/>
      <c r="K38" s="14"/>
      <c r="L38" s="14"/>
    </row>
    <row r="39" spans="8:12">
      <c r="I39" s="14"/>
      <c r="J39" s="14"/>
      <c r="K39" s="14"/>
      <c r="L39" s="14"/>
    </row>
    <row r="40" spans="8:12">
      <c r="H40" s="14"/>
      <c r="I40" s="14"/>
      <c r="J40" s="14"/>
      <c r="K40" s="14"/>
      <c r="L40" s="14"/>
    </row>
    <row r="41" spans="8:12">
      <c r="I41" s="14"/>
      <c r="J41" s="14"/>
      <c r="K41" s="14"/>
      <c r="L41" s="14"/>
    </row>
    <row r="42" spans="8:12">
      <c r="H42" s="14"/>
      <c r="I42" s="14"/>
      <c r="J42" s="14"/>
      <c r="K42" s="14"/>
      <c r="L42" s="14"/>
    </row>
    <row r="44" spans="8:12" ht="13.5" customHeight="1"/>
    <row r="45" spans="8:12" ht="13.5" customHeight="1"/>
    <row r="46" spans="8:12" ht="13.5" customHeight="1"/>
    <row r="47" spans="8:12" ht="13.5" customHeight="1"/>
    <row r="48" spans="8:12" ht="12.75" customHeight="1"/>
    <row r="49" ht="12.7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1:11" ht="15" customHeight="1"/>
    <row r="66" spans="11:11" ht="15" customHeight="1"/>
    <row r="67" spans="11:11" ht="15" customHeight="1"/>
    <row r="68" spans="11:11" ht="15" customHeight="1">
      <c r="K68" s="12"/>
    </row>
    <row r="69" spans="11:11" ht="15" customHeight="1">
      <c r="K69" s="12"/>
    </row>
    <row r="70" spans="11:11" ht="15" customHeight="1">
      <c r="K70" s="12"/>
    </row>
    <row r="71" spans="11:11" ht="15" customHeight="1">
      <c r="K71" s="12"/>
    </row>
    <row r="72" spans="11:11" ht="15" customHeight="1">
      <c r="K72" s="12"/>
    </row>
    <row r="73" spans="11:11" ht="15" customHeight="1">
      <c r="K73" s="12"/>
    </row>
    <row r="74" spans="11:11" ht="15" customHeight="1">
      <c r="K74" s="12"/>
    </row>
    <row r="75" spans="11:11" ht="15" customHeight="1"/>
    <row r="76" spans="11:11" ht="15" customHeight="1"/>
    <row r="77" spans="11:11" ht="15" customHeight="1"/>
    <row r="78" spans="11:11" ht="15" customHeight="1"/>
    <row r="79" spans="11:11" ht="15" customHeight="1"/>
    <row r="80" spans="11:11" ht="15" customHeight="1"/>
    <row r="81" ht="15" customHeight="1"/>
    <row r="82" ht="15" customHeight="1"/>
    <row r="83" ht="15" customHeight="1"/>
    <row r="84" ht="15" customHeight="1"/>
    <row r="85" ht="15" customHeight="1"/>
    <row r="86" ht="15" customHeight="1"/>
    <row r="87" ht="15" customHeight="1"/>
    <row r="88" ht="15" customHeight="1"/>
  </sheetData>
  <mergeCells count="7">
    <mergeCell ref="B1:D1"/>
    <mergeCell ref="B3:D3"/>
    <mergeCell ref="B4:D4"/>
    <mergeCell ref="B19:D19"/>
    <mergeCell ref="B23:C23"/>
    <mergeCell ref="B5:B6"/>
    <mergeCell ref="C5:D5"/>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6" tint="0.79998168889431442"/>
  </sheetPr>
  <dimension ref="B1:P42"/>
  <sheetViews>
    <sheetView topLeftCell="A4" zoomScaleNormal="100" zoomScaleSheetLayoutView="75" workbookViewId="0">
      <selection activeCell="K30" sqref="K30"/>
    </sheetView>
  </sheetViews>
  <sheetFormatPr baseColWidth="10" defaultColWidth="10.90625" defaultRowHeight="12"/>
  <cols>
    <col min="1" max="1" width="1.36328125" style="127" customWidth="1"/>
    <col min="2" max="3" width="6.81640625" style="489" customWidth="1"/>
    <col min="4" max="4" width="8.36328125" style="142" customWidth="1"/>
    <col min="5" max="5" width="8.7265625" style="142" customWidth="1"/>
    <col min="6" max="6" width="8.08984375" style="142" customWidth="1"/>
    <col min="7" max="7" width="8.26953125" style="142" customWidth="1"/>
    <col min="8" max="8" width="7.81640625" style="142" customWidth="1"/>
    <col min="9" max="9" width="9.26953125" style="142" customWidth="1"/>
    <col min="10" max="10" width="1.7265625" style="142" customWidth="1"/>
    <col min="11" max="16" width="10.90625" style="142"/>
    <col min="17" max="16384" width="10.90625" style="127"/>
  </cols>
  <sheetData>
    <row r="1" spans="2:16" s="490" customFormat="1" ht="12.75">
      <c r="B1" s="1079" t="s">
        <v>79</v>
      </c>
      <c r="C1" s="1079"/>
      <c r="D1" s="1079"/>
      <c r="E1" s="1079"/>
      <c r="F1" s="1079"/>
      <c r="G1" s="1079"/>
      <c r="H1" s="1079"/>
      <c r="I1" s="1079"/>
      <c r="J1" s="476"/>
      <c r="K1" s="476"/>
      <c r="L1" s="476"/>
      <c r="M1" s="476"/>
      <c r="N1" s="476"/>
      <c r="O1" s="476"/>
      <c r="P1" s="476"/>
    </row>
    <row r="2" spans="2:16" s="490" customFormat="1" ht="12.75">
      <c r="B2" s="230"/>
      <c r="C2" s="230"/>
      <c r="D2" s="488"/>
      <c r="E2" s="141"/>
      <c r="F2" s="141"/>
      <c r="G2" s="141"/>
      <c r="H2" s="141"/>
      <c r="I2" s="141"/>
      <c r="J2" s="476"/>
      <c r="K2" s="476"/>
      <c r="L2" s="476"/>
      <c r="M2" s="476"/>
      <c r="N2" s="476"/>
      <c r="O2" s="476"/>
      <c r="P2" s="476"/>
    </row>
    <row r="3" spans="2:16" s="490" customFormat="1" ht="12.75">
      <c r="B3" s="1079" t="s">
        <v>463</v>
      </c>
      <c r="C3" s="1079"/>
      <c r="D3" s="1079"/>
      <c r="E3" s="1079"/>
      <c r="F3" s="1079"/>
      <c r="G3" s="1079"/>
      <c r="H3" s="1079"/>
      <c r="I3" s="1079"/>
      <c r="J3" s="476"/>
      <c r="K3" s="476"/>
      <c r="L3" s="476"/>
      <c r="M3" s="476"/>
      <c r="N3" s="476"/>
      <c r="O3" s="476"/>
      <c r="P3" s="476"/>
    </row>
    <row r="4" spans="2:16" s="490" customFormat="1" ht="12.75">
      <c r="B4" s="1079" t="s">
        <v>336</v>
      </c>
      <c r="C4" s="1079"/>
      <c r="D4" s="1079"/>
      <c r="E4" s="1079"/>
      <c r="F4" s="1079"/>
      <c r="G4" s="1079"/>
      <c r="H4" s="1079"/>
      <c r="I4" s="1079"/>
      <c r="J4" s="476"/>
      <c r="K4" s="476"/>
      <c r="L4" s="476"/>
      <c r="M4" s="476"/>
      <c r="N4" s="476"/>
      <c r="O4" s="476"/>
      <c r="P4" s="476"/>
    </row>
    <row r="5" spans="2:16" s="490" customFormat="1" ht="78.75" customHeight="1">
      <c r="B5" s="643" t="s">
        <v>96</v>
      </c>
      <c r="C5" s="644" t="s">
        <v>339</v>
      </c>
      <c r="D5" s="644" t="s">
        <v>337</v>
      </c>
      <c r="E5" s="644" t="s">
        <v>338</v>
      </c>
      <c r="F5" s="644" t="s">
        <v>340</v>
      </c>
      <c r="G5" s="644" t="s">
        <v>341</v>
      </c>
      <c r="H5" s="644" t="s">
        <v>441</v>
      </c>
      <c r="I5" s="644" t="s">
        <v>404</v>
      </c>
      <c r="J5" s="476"/>
      <c r="K5" s="344"/>
      <c r="L5" s="344"/>
      <c r="M5" s="344"/>
      <c r="N5" s="344"/>
      <c r="O5" s="476"/>
      <c r="P5" s="476"/>
    </row>
    <row r="6" spans="2:16" ht="15.75" customHeight="1">
      <c r="B6" s="617">
        <v>43831</v>
      </c>
      <c r="C6" s="616">
        <v>449.41</v>
      </c>
      <c r="D6" s="616">
        <v>446.32</v>
      </c>
      <c r="E6" s="616">
        <v>443.64</v>
      </c>
      <c r="F6" s="616"/>
      <c r="G6" s="616">
        <v>485.83611795904483</v>
      </c>
      <c r="H6" s="616">
        <v>274.48368246273719</v>
      </c>
      <c r="I6" s="616">
        <v>268.46766124576266</v>
      </c>
      <c r="L6" s="593"/>
    </row>
    <row r="7" spans="2:16" ht="15.75" customHeight="1">
      <c r="B7" s="617">
        <v>43862</v>
      </c>
      <c r="C7" s="616">
        <v>449.65</v>
      </c>
      <c r="D7" s="616">
        <v>446.05</v>
      </c>
      <c r="E7" s="616">
        <v>444.9</v>
      </c>
      <c r="F7" s="616"/>
      <c r="G7" s="616">
        <v>487.76342375700193</v>
      </c>
      <c r="H7" s="616">
        <v>275.57255579491635</v>
      </c>
      <c r="I7" s="616">
        <v>269.76252324376497</v>
      </c>
      <c r="L7" s="593"/>
    </row>
    <row r="8" spans="2:16" ht="15.75" customHeight="1">
      <c r="B8" s="617">
        <v>43891</v>
      </c>
      <c r="C8" s="616">
        <v>487.86</v>
      </c>
      <c r="D8" s="616">
        <v>484.59</v>
      </c>
      <c r="E8" s="616">
        <v>479.55</v>
      </c>
      <c r="F8" s="616">
        <v>273.0146006096337</v>
      </c>
      <c r="G8" s="616">
        <v>494.50513305175457</v>
      </c>
      <c r="H8" s="616">
        <v>279.38143110268618</v>
      </c>
      <c r="I8" s="616">
        <v>268.34214893235429</v>
      </c>
      <c r="L8" s="593"/>
    </row>
    <row r="9" spans="2:16" ht="15.75" customHeight="1">
      <c r="B9" s="617">
        <v>43922</v>
      </c>
      <c r="C9" s="616">
        <v>562.1</v>
      </c>
      <c r="D9" s="616">
        <v>559.04999999999995</v>
      </c>
      <c r="E9" s="616">
        <v>547.42999999999995</v>
      </c>
      <c r="F9" s="616">
        <v>278.76079693558427</v>
      </c>
      <c r="G9" s="616">
        <v>485.93022164445802</v>
      </c>
      <c r="H9" s="616">
        <v>274.53684838669943</v>
      </c>
      <c r="I9" s="616">
        <v>274.10297874335004</v>
      </c>
      <c r="L9" s="593"/>
    </row>
    <row r="10" spans="2:16" ht="15.75" customHeight="1">
      <c r="B10" s="617">
        <v>43952</v>
      </c>
      <c r="C10" s="616">
        <v>519.80999999999995</v>
      </c>
      <c r="D10" s="616">
        <v>516.62</v>
      </c>
      <c r="E10" s="616">
        <v>510.52</v>
      </c>
      <c r="F10" s="616">
        <v>291.13165082048687</v>
      </c>
      <c r="G10" s="616">
        <v>488.60434020492249</v>
      </c>
      <c r="H10" s="616">
        <v>276.04764983328954</v>
      </c>
      <c r="I10" s="616">
        <v>285.47388583449589</v>
      </c>
      <c r="L10" s="593"/>
    </row>
    <row r="11" spans="2:16" ht="15.75" customHeight="1">
      <c r="B11" s="617">
        <v>43983</v>
      </c>
      <c r="C11" s="616">
        <v>517.5</v>
      </c>
      <c r="D11" s="616">
        <v>514.32000000000005</v>
      </c>
      <c r="E11" s="616">
        <v>507.91</v>
      </c>
      <c r="F11" s="616">
        <v>296.44767383187002</v>
      </c>
      <c r="G11" s="616">
        <v>506.83333341292433</v>
      </c>
      <c r="H11" s="616">
        <v>286.34651605249962</v>
      </c>
      <c r="I11" s="616">
        <v>294.44192148551821</v>
      </c>
      <c r="L11" s="593"/>
    </row>
    <row r="12" spans="2:16" ht="15.75" customHeight="1">
      <c r="B12" s="617">
        <v>44013</v>
      </c>
      <c r="C12" s="616">
        <v>481.35</v>
      </c>
      <c r="D12" s="616">
        <v>478.09</v>
      </c>
      <c r="E12" s="616">
        <v>474</v>
      </c>
      <c r="F12" s="616">
        <v>296.91741108406711</v>
      </c>
      <c r="G12" s="616">
        <v>534.75582564397189</v>
      </c>
      <c r="H12" s="616">
        <v>302.12193539207453</v>
      </c>
      <c r="I12" s="616">
        <v>295.17158767983892</v>
      </c>
      <c r="L12" s="593"/>
    </row>
    <row r="13" spans="2:16" ht="15.75" customHeight="1">
      <c r="B13" s="617">
        <v>44044</v>
      </c>
      <c r="C13" s="616">
        <v>498.19</v>
      </c>
      <c r="D13" s="616">
        <v>495.19</v>
      </c>
      <c r="E13" s="616">
        <v>489.52</v>
      </c>
      <c r="F13" s="616">
        <v>291.84614992480823</v>
      </c>
      <c r="G13" s="616">
        <v>546.97583411464359</v>
      </c>
      <c r="H13" s="616">
        <v>309.02589498002465</v>
      </c>
      <c r="I13" s="616">
        <v>323.55908414821954</v>
      </c>
      <c r="L13" s="593"/>
    </row>
    <row r="14" spans="2:16" ht="15.75" customHeight="1">
      <c r="B14" s="617">
        <v>44075</v>
      </c>
      <c r="C14" s="616">
        <v>511.14</v>
      </c>
      <c r="D14" s="616">
        <v>507.45</v>
      </c>
      <c r="E14" s="616">
        <v>500.95</v>
      </c>
      <c r="F14" s="616"/>
      <c r="G14" s="616">
        <v>547.30008592686488</v>
      </c>
      <c r="H14" s="616">
        <v>309.20908809427397</v>
      </c>
      <c r="I14" s="616">
        <v>399.7482975605551</v>
      </c>
      <c r="L14" s="593"/>
    </row>
    <row r="15" spans="2:16" ht="15.75" customHeight="1">
      <c r="B15" s="617">
        <v>44105</v>
      </c>
      <c r="C15" s="616">
        <v>477.5</v>
      </c>
      <c r="D15" s="616">
        <v>474.18</v>
      </c>
      <c r="E15" s="616">
        <v>471.68</v>
      </c>
      <c r="F15" s="616"/>
      <c r="G15" s="616">
        <v>611.45540506874011</v>
      </c>
      <c r="H15" s="616">
        <v>345.45503111228254</v>
      </c>
      <c r="I15" s="616">
        <v>404.84333117663368</v>
      </c>
      <c r="L15" s="593"/>
    </row>
    <row r="16" spans="2:16" ht="15.75" customHeight="1">
      <c r="B16" s="617">
        <v>44136</v>
      </c>
      <c r="C16" s="616">
        <v>484.24</v>
      </c>
      <c r="D16" s="616">
        <v>480.62</v>
      </c>
      <c r="E16" s="616">
        <v>479.48</v>
      </c>
      <c r="F16" s="616"/>
      <c r="G16" s="616">
        <v>657.03983530257608</v>
      </c>
      <c r="H16" s="616">
        <v>371.20894649863055</v>
      </c>
      <c r="I16" s="616">
        <v>385.96019122371985</v>
      </c>
      <c r="L16" s="593"/>
    </row>
    <row r="17" spans="2:14" ht="15.75" customHeight="1">
      <c r="B17" s="617">
        <v>44166</v>
      </c>
      <c r="C17" s="616">
        <v>518.64</v>
      </c>
      <c r="D17" s="616">
        <v>515.45000000000005</v>
      </c>
      <c r="E17" s="616">
        <v>512.23</v>
      </c>
      <c r="F17" s="616"/>
      <c r="G17" s="616">
        <v>522.55345354356325</v>
      </c>
      <c r="H17" s="616">
        <v>295.2279398551205</v>
      </c>
      <c r="I17" s="616">
        <v>380.64937613685606</v>
      </c>
      <c r="L17" s="593"/>
    </row>
    <row r="18" spans="2:14" ht="15.75" customHeight="1">
      <c r="B18" s="617">
        <v>44197</v>
      </c>
      <c r="C18" s="616">
        <v>538.1</v>
      </c>
      <c r="D18" s="616">
        <v>534.45000000000005</v>
      </c>
      <c r="E18" s="616">
        <v>530.04999999999995</v>
      </c>
      <c r="F18" s="616"/>
      <c r="G18" s="616">
        <v>524.3046206835927</v>
      </c>
      <c r="H18" s="616">
        <v>296.21729982123884</v>
      </c>
      <c r="I18" s="616">
        <v>354.63184719282259</v>
      </c>
      <c r="K18" s="802"/>
      <c r="L18" s="593"/>
    </row>
    <row r="19" spans="2:14" ht="15" customHeight="1">
      <c r="B19" s="1275" t="s">
        <v>609</v>
      </c>
      <c r="C19" s="1275"/>
      <c r="D19" s="1275"/>
      <c r="E19" s="1275"/>
      <c r="F19" s="1275"/>
      <c r="G19" s="1275"/>
      <c r="H19" s="1275"/>
      <c r="I19" s="1275"/>
      <c r="K19" s="344"/>
      <c r="L19" s="344"/>
      <c r="M19" s="344"/>
      <c r="N19" s="344"/>
    </row>
    <row r="20" spans="2:14" ht="24" customHeight="1">
      <c r="B20" s="1275"/>
      <c r="C20" s="1275"/>
      <c r="D20" s="1275"/>
      <c r="E20" s="1275"/>
      <c r="F20" s="1275"/>
      <c r="G20" s="1275"/>
      <c r="H20" s="1275"/>
      <c r="I20" s="1275"/>
      <c r="K20" s="344"/>
      <c r="L20" s="344"/>
      <c r="M20" s="344"/>
      <c r="N20" s="344"/>
    </row>
    <row r="21" spans="2:14" ht="15" customHeight="1">
      <c r="K21" s="344"/>
      <c r="L21" s="344"/>
      <c r="M21" s="344"/>
      <c r="N21" s="344"/>
    </row>
    <row r="22" spans="2:14" ht="15" customHeight="1">
      <c r="K22" s="344"/>
      <c r="L22" s="344"/>
      <c r="M22" s="344"/>
      <c r="N22" s="344"/>
    </row>
    <row r="23" spans="2:14" ht="15" customHeight="1"/>
    <row r="24" spans="2:14" ht="15" customHeight="1"/>
    <row r="25" spans="2:14" ht="15" customHeight="1"/>
    <row r="26" spans="2:14" ht="15" customHeight="1"/>
    <row r="27" spans="2:14" ht="15" customHeight="1"/>
    <row r="28" spans="2:14" ht="15" customHeight="1"/>
    <row r="29" spans="2:14" ht="15" customHeight="1"/>
    <row r="30" spans="2:14" ht="15" customHeight="1"/>
    <row r="31" spans="2:14" ht="13.5" customHeight="1"/>
    <row r="32" spans="2:14" ht="13.5" customHeight="1"/>
    <row r="33" spans="2:9" ht="13.5" customHeight="1"/>
    <row r="34" spans="2:9" ht="13.5" customHeight="1"/>
    <row r="35" spans="2:9" ht="13.5" customHeight="1"/>
    <row r="36" spans="2:9" ht="13.5" customHeight="1"/>
    <row r="37" spans="2:9" ht="30" customHeight="1"/>
    <row r="38" spans="2:9" ht="12.75" hidden="1" customHeight="1"/>
    <row r="39" spans="2:9" ht="11.25" customHeight="1"/>
    <row r="40" spans="2:9" hidden="1"/>
    <row r="41" spans="2:9">
      <c r="B41" s="1274" t="s">
        <v>482</v>
      </c>
      <c r="C41" s="1274"/>
      <c r="D41" s="1274"/>
      <c r="E41" s="1274"/>
      <c r="F41" s="1274"/>
      <c r="G41" s="1274"/>
      <c r="H41" s="1274"/>
      <c r="I41" s="1274"/>
    </row>
    <row r="42" spans="2:9" ht="18.75" customHeight="1">
      <c r="B42" s="1274"/>
      <c r="C42" s="1274"/>
      <c r="D42" s="1274"/>
      <c r="E42" s="1274"/>
      <c r="F42" s="1274"/>
      <c r="G42" s="1274"/>
      <c r="H42" s="1274"/>
      <c r="I42" s="1274"/>
    </row>
  </sheetData>
  <mergeCells count="5">
    <mergeCell ref="B1:I1"/>
    <mergeCell ref="B3:I3"/>
    <mergeCell ref="B4:I4"/>
    <mergeCell ref="B19:I20"/>
    <mergeCell ref="B41:I42"/>
  </mergeCells>
  <printOptions horizontalCentered="1" verticalCentered="1"/>
  <pageMargins left="0.59055118110236227" right="0.59055118110236227" top="0" bottom="0.23622047244094491" header="0" footer="0.23622047244094491"/>
  <pageSetup firstPageNumber="0" orientation="portrait" r:id="rId1"/>
  <headerFooter alignWithMargins="0">
    <oddFooter>&amp;C&amp;10&amp;A</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6" tint="0.79998168889431442"/>
  </sheetPr>
  <dimension ref="G1:S22"/>
  <sheetViews>
    <sheetView zoomScaleNormal="100" workbookViewId="0">
      <pane ySplit="1" topLeftCell="A2" activePane="bottomLeft" state="frozen"/>
      <selection pane="bottomLeft" activeCell="J24" sqref="J24"/>
    </sheetView>
  </sheetViews>
  <sheetFormatPr baseColWidth="10" defaultColWidth="10.90625" defaultRowHeight="12.75"/>
  <cols>
    <col min="1" max="1" width="8" style="132" customWidth="1"/>
    <col min="2" max="4" width="10.90625" style="132"/>
    <col min="5" max="5" width="21.36328125" style="132" customWidth="1"/>
    <col min="6" max="6" width="10.90625" style="132"/>
    <col min="7" max="7" width="10.90625" style="757" customWidth="1"/>
    <col min="8" max="8" width="15.08984375" style="757" bestFit="1" customWidth="1"/>
    <col min="9" max="13" width="10.90625" style="589"/>
    <col min="14" max="15" width="10.90625" style="132"/>
    <col min="16" max="19" width="10.90625" style="589"/>
    <col min="20" max="16384" width="10.90625" style="132"/>
  </cols>
  <sheetData>
    <row r="1" spans="7:13">
      <c r="H1" s="757" t="s">
        <v>362</v>
      </c>
      <c r="I1" s="903">
        <v>44256</v>
      </c>
      <c r="J1" s="903">
        <v>44317</v>
      </c>
      <c r="K1" s="903">
        <v>44378</v>
      </c>
      <c r="L1" s="903">
        <v>44440</v>
      </c>
      <c r="M1" s="903">
        <v>44501</v>
      </c>
    </row>
    <row r="2" spans="7:13">
      <c r="G2" s="1015">
        <v>44095</v>
      </c>
      <c r="H2" s="589" t="s">
        <v>640</v>
      </c>
      <c r="I2" s="904">
        <v>276.57013351205489</v>
      </c>
      <c r="J2" s="904">
        <v>278.11337060618354</v>
      </c>
      <c r="K2" s="904">
        <v>279.32591403728458</v>
      </c>
      <c r="L2" s="904">
        <v>273.04273443976081</v>
      </c>
      <c r="M2" s="904">
        <v>273.04273443976081</v>
      </c>
    </row>
    <row r="3" spans="7:13">
      <c r="G3" s="1015">
        <v>44102</v>
      </c>
      <c r="H3" s="589" t="s">
        <v>641</v>
      </c>
      <c r="I3" s="904">
        <v>281.97146334150517</v>
      </c>
      <c r="J3" s="904">
        <v>283.73516287765216</v>
      </c>
      <c r="K3" s="904">
        <v>284.94770630875325</v>
      </c>
      <c r="L3" s="904">
        <v>268.96417926242088</v>
      </c>
      <c r="M3" s="904">
        <v>268.96417926242088</v>
      </c>
    </row>
    <row r="4" spans="7:13">
      <c r="G4" s="1015">
        <v>44109</v>
      </c>
      <c r="H4" s="589" t="s">
        <v>642</v>
      </c>
      <c r="I4" s="904">
        <v>286.16024973985429</v>
      </c>
      <c r="J4" s="904">
        <v>286.93186828691864</v>
      </c>
      <c r="K4" s="904">
        <v>288.14441171801968</v>
      </c>
      <c r="L4" s="904">
        <v>268.96417926242088</v>
      </c>
      <c r="M4" s="904">
        <v>268.96417926242088</v>
      </c>
    </row>
    <row r="5" spans="7:13">
      <c r="G5" s="1015">
        <v>44116</v>
      </c>
      <c r="H5" s="589" t="s">
        <v>643</v>
      </c>
      <c r="I5" s="904">
        <v>278.00313938517434</v>
      </c>
      <c r="J5" s="904">
        <v>278.77475793223863</v>
      </c>
      <c r="K5" s="904">
        <v>279.98730136333972</v>
      </c>
      <c r="L5" s="904">
        <v>263.56284943297061</v>
      </c>
      <c r="M5" s="904">
        <v>263.56284943297061</v>
      </c>
    </row>
    <row r="6" spans="7:13">
      <c r="G6" s="1015">
        <v>44123</v>
      </c>
      <c r="H6" s="589" t="s">
        <v>652</v>
      </c>
      <c r="I6" s="904">
        <v>282.30215700453266</v>
      </c>
      <c r="J6" s="904">
        <v>283.07377555159701</v>
      </c>
      <c r="K6" s="904">
        <v>284.28631898269811</v>
      </c>
      <c r="L6" s="904">
        <v>270.39718513554033</v>
      </c>
      <c r="M6" s="904">
        <v>270.39718513554033</v>
      </c>
    </row>
    <row r="7" spans="7:13">
      <c r="G7" s="1015">
        <v>44130</v>
      </c>
      <c r="H7" s="589" t="s">
        <v>653</v>
      </c>
      <c r="I7" s="904">
        <v>278.33383304820188</v>
      </c>
      <c r="J7" s="904">
        <v>280.64868868939487</v>
      </c>
      <c r="K7" s="904">
        <v>282.96354433058787</v>
      </c>
      <c r="L7" s="904">
        <v>265.547011411136</v>
      </c>
      <c r="M7" s="904">
        <v>265.547011411136</v>
      </c>
    </row>
    <row r="8" spans="7:13">
      <c r="G8" s="1015">
        <v>44137</v>
      </c>
      <c r="H8" s="589" t="s">
        <v>654</v>
      </c>
      <c r="I8" s="904">
        <v>274.58597153388945</v>
      </c>
      <c r="J8" s="904">
        <v>276.79059595407324</v>
      </c>
      <c r="K8" s="904">
        <v>279.10545159526623</v>
      </c>
      <c r="L8" s="904">
        <v>261.46845623379596</v>
      </c>
      <c r="M8" s="904">
        <v>261.46845623379596</v>
      </c>
    </row>
    <row r="9" spans="7:13">
      <c r="G9" s="1015">
        <v>44144</v>
      </c>
      <c r="H9" s="589" t="s">
        <v>655</v>
      </c>
      <c r="I9" s="904">
        <v>277.34175205911919</v>
      </c>
      <c r="J9" s="904">
        <v>279.21568281627543</v>
      </c>
      <c r="K9" s="904">
        <v>281.53053845746837</v>
      </c>
      <c r="L9" s="904">
        <v>265.547011411136</v>
      </c>
      <c r="M9" s="904">
        <v>265.547011411136</v>
      </c>
    </row>
    <row r="10" spans="7:13">
      <c r="G10" s="1015">
        <v>44151</v>
      </c>
      <c r="H10" s="757" t="s">
        <v>657</v>
      </c>
      <c r="I10" s="904">
        <v>275.0268964179262</v>
      </c>
      <c r="J10" s="904">
        <v>276.90082717508244</v>
      </c>
      <c r="K10" s="904">
        <v>279.21568281627543</v>
      </c>
      <c r="L10" s="904">
        <v>263.67308065397981</v>
      </c>
      <c r="M10" s="904">
        <v>263.67308065397981</v>
      </c>
    </row>
    <row r="11" spans="7:13">
      <c r="G11" s="1015">
        <v>44158</v>
      </c>
      <c r="H11" s="757" t="s">
        <v>658</v>
      </c>
      <c r="I11" s="904">
        <v>277.67244572214679</v>
      </c>
      <c r="J11" s="904">
        <v>279.98730136333972</v>
      </c>
      <c r="K11" s="904">
        <v>282.30215700453266</v>
      </c>
      <c r="L11" s="904">
        <v>265.547011411136</v>
      </c>
      <c r="M11" s="904">
        <v>265.547011411136</v>
      </c>
    </row>
    <row r="12" spans="7:13">
      <c r="G12" s="1015">
        <v>44165</v>
      </c>
      <c r="H12" s="757" t="s">
        <v>659</v>
      </c>
      <c r="I12" s="904">
        <v>280.75891991040402</v>
      </c>
      <c r="J12" s="904">
        <v>282.19192578352352</v>
      </c>
      <c r="K12" s="904">
        <v>284.50678142471651</v>
      </c>
      <c r="L12" s="904">
        <v>262.68099966489712</v>
      </c>
      <c r="M12" s="904">
        <v>262.79123088590626</v>
      </c>
    </row>
    <row r="13" spans="7:13">
      <c r="G13" s="1015">
        <v>44172</v>
      </c>
      <c r="H13" s="757" t="s">
        <v>660</v>
      </c>
      <c r="I13" s="904">
        <v>275.3575900809538</v>
      </c>
      <c r="J13" s="904">
        <v>277.12128961710084</v>
      </c>
      <c r="K13" s="904">
        <v>279.43614525829378</v>
      </c>
      <c r="L13" s="904">
        <v>265.10608652709925</v>
      </c>
      <c r="M13" s="904">
        <v>265.21631774810845</v>
      </c>
    </row>
    <row r="14" spans="7:13">
      <c r="G14" s="1015">
        <v>44179</v>
      </c>
      <c r="H14" s="757" t="s">
        <v>666</v>
      </c>
      <c r="I14" s="904">
        <v>277.78267694315599</v>
      </c>
      <c r="J14" s="904">
        <v>280.09753258434893</v>
      </c>
      <c r="K14" s="904">
        <v>283.29423799361541</v>
      </c>
      <c r="L14" s="904">
        <v>265.6572426321452</v>
      </c>
      <c r="M14" s="904">
        <v>265.76747385315434</v>
      </c>
    </row>
    <row r="15" spans="7:13">
      <c r="G15" s="1015">
        <v>44186</v>
      </c>
      <c r="H15" s="757" t="s">
        <v>667</v>
      </c>
      <c r="I15" s="904">
        <v>275.6882837439814</v>
      </c>
      <c r="J15" s="904">
        <v>278.66452671122948</v>
      </c>
      <c r="K15" s="904">
        <v>281.86123212049591</v>
      </c>
      <c r="L15" s="904">
        <v>256.83874495141009</v>
      </c>
      <c r="M15" s="904">
        <v>256.94897617241924</v>
      </c>
    </row>
    <row r="16" spans="7:13">
      <c r="G16" s="1015">
        <v>44193</v>
      </c>
      <c r="H16" s="757" t="s">
        <v>668</v>
      </c>
      <c r="I16" s="904">
        <v>271.16880368260462</v>
      </c>
      <c r="J16" s="904">
        <v>275.5780525229722</v>
      </c>
      <c r="K16" s="904">
        <v>278.66452671122948</v>
      </c>
      <c r="L16" s="904">
        <v>255.29550785728142</v>
      </c>
      <c r="M16" s="904">
        <v>255.40573907829062</v>
      </c>
    </row>
    <row r="17" spans="7:13">
      <c r="G17" s="1015">
        <v>44200</v>
      </c>
      <c r="H17" s="757" t="s">
        <v>669</v>
      </c>
      <c r="I17" s="904">
        <v>280.53845746838567</v>
      </c>
      <c r="J17" s="904">
        <v>284.1760877616889</v>
      </c>
      <c r="K17" s="904">
        <v>286.4909434028819</v>
      </c>
      <c r="L17" s="904">
        <v>262.79123088590626</v>
      </c>
      <c r="M17" s="904">
        <v>262.90146210691546</v>
      </c>
    </row>
    <row r="18" spans="7:13">
      <c r="G18" s="1015">
        <v>44207</v>
      </c>
      <c r="H18" s="757" t="s">
        <v>670</v>
      </c>
      <c r="I18" s="904">
        <v>277.34175205911919</v>
      </c>
      <c r="J18" s="904">
        <v>281.08961357343162</v>
      </c>
      <c r="K18" s="904">
        <v>282.52261944655106</v>
      </c>
      <c r="L18" s="904">
        <v>266.31862995820029</v>
      </c>
      <c r="M18" s="904">
        <v>266.42886117920949</v>
      </c>
    </row>
    <row r="19" spans="7:13">
      <c r="G19" s="1015">
        <v>44215</v>
      </c>
      <c r="H19" s="757" t="s">
        <v>714</v>
      </c>
      <c r="I19" s="904">
        <v>290.90019224324942</v>
      </c>
      <c r="J19" s="904">
        <v>294.75828497857106</v>
      </c>
      <c r="K19" s="904">
        <v>294.97874742058946</v>
      </c>
      <c r="L19" s="904">
        <v>277.12128961710084</v>
      </c>
      <c r="M19" s="904">
        <v>277.23152083811004</v>
      </c>
    </row>
    <row r="20" spans="7:13">
      <c r="G20" s="1015">
        <v>44221</v>
      </c>
      <c r="H20" s="757" t="s">
        <v>715</v>
      </c>
      <c r="I20" s="904">
        <v>291.78204201132291</v>
      </c>
      <c r="J20" s="904">
        <v>295.86059718866295</v>
      </c>
      <c r="K20" s="904">
        <v>296.0810596306813</v>
      </c>
      <c r="L20" s="904">
        <v>277.67244572214679</v>
      </c>
      <c r="M20" s="904">
        <v>277.78267694315599</v>
      </c>
    </row>
    <row r="21" spans="7:13">
      <c r="G21" s="1015">
        <v>44228</v>
      </c>
      <c r="H21" s="757" t="s">
        <v>716</v>
      </c>
      <c r="I21" s="904">
        <v>294.09689765251591</v>
      </c>
      <c r="J21" s="904">
        <v>299.05730259792938</v>
      </c>
      <c r="K21" s="904">
        <v>299.82892114499373</v>
      </c>
      <c r="L21" s="904">
        <v>282.63285066756026</v>
      </c>
      <c r="M21" s="904">
        <v>282.74308188856946</v>
      </c>
    </row>
    <row r="22" spans="7:13">
      <c r="G22" s="1015">
        <v>44235</v>
      </c>
      <c r="H22" s="757" t="s">
        <v>717</v>
      </c>
      <c r="I22" s="904">
        <v>285.93978729783595</v>
      </c>
      <c r="J22" s="904">
        <v>291.67181079031377</v>
      </c>
      <c r="K22" s="904">
        <v>295.1992098626078</v>
      </c>
      <c r="L22" s="904">
        <v>282.52261944655106</v>
      </c>
      <c r="M22" s="904">
        <v>282.63285066756026</v>
      </c>
    </row>
  </sheetData>
  <phoneticPr fontId="42" type="noConversion"/>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6" tint="0.79998168889431442"/>
  </sheetPr>
  <dimension ref="B1:J22"/>
  <sheetViews>
    <sheetView zoomScaleNormal="100" workbookViewId="0">
      <selection activeCell="B20" sqref="B20:H20"/>
    </sheetView>
  </sheetViews>
  <sheetFormatPr baseColWidth="10" defaultRowHeight="18"/>
  <cols>
    <col min="1" max="1" width="1.54296875" customWidth="1"/>
    <col min="2" max="8" width="8.7265625" customWidth="1"/>
  </cols>
  <sheetData>
    <row r="1" spans="2:10">
      <c r="B1" s="1348" t="s">
        <v>349</v>
      </c>
      <c r="C1" s="1348"/>
      <c r="D1" s="1348"/>
      <c r="E1" s="1348"/>
      <c r="F1" s="1348"/>
      <c r="G1" s="1348"/>
      <c r="H1" s="1348"/>
    </row>
    <row r="2" spans="2:10">
      <c r="B2" s="432"/>
      <c r="C2" s="432"/>
      <c r="D2" s="432"/>
      <c r="E2" s="432"/>
      <c r="F2" s="432"/>
      <c r="G2" s="432"/>
      <c r="H2" s="432"/>
    </row>
    <row r="3" spans="2:10" ht="35.25" customHeight="1">
      <c r="B3" s="1165" t="s">
        <v>259</v>
      </c>
      <c r="C3" s="1165"/>
      <c r="D3" s="1165"/>
      <c r="E3" s="1165"/>
      <c r="F3" s="1165"/>
      <c r="G3" s="1165"/>
      <c r="H3" s="1165"/>
    </row>
    <row r="4" spans="2:10" ht="18" customHeight="1">
      <c r="B4" s="1349" t="s">
        <v>689</v>
      </c>
      <c r="C4" s="1350"/>
      <c r="D4" s="1350"/>
      <c r="E4" s="1350"/>
      <c r="F4" s="1350"/>
      <c r="G4" s="1350"/>
      <c r="H4" s="1350"/>
    </row>
    <row r="5" spans="2:10" ht="18" customHeight="1">
      <c r="B5" s="1351" t="s">
        <v>428</v>
      </c>
      <c r="C5" s="1351"/>
      <c r="D5" s="1351"/>
      <c r="E5" s="1351"/>
      <c r="F5" s="1351"/>
      <c r="G5" s="1351"/>
      <c r="H5" s="1351"/>
    </row>
    <row r="6" spans="2:10" ht="60.75" customHeight="1">
      <c r="B6" s="433" t="s">
        <v>342</v>
      </c>
      <c r="C6" s="434" t="s">
        <v>343</v>
      </c>
      <c r="D6" s="434" t="s">
        <v>344</v>
      </c>
      <c r="E6" s="434" t="s">
        <v>345</v>
      </c>
      <c r="F6" s="434" t="s">
        <v>346</v>
      </c>
      <c r="G6" s="434" t="s">
        <v>347</v>
      </c>
      <c r="H6" s="434" t="s">
        <v>348</v>
      </c>
    </row>
    <row r="7" spans="2:10" ht="15.75" customHeight="1">
      <c r="B7" s="515">
        <v>43831</v>
      </c>
      <c r="C7" s="514">
        <v>790</v>
      </c>
      <c r="D7" s="514">
        <v>540</v>
      </c>
      <c r="E7" s="514">
        <v>1350</v>
      </c>
      <c r="F7" s="514">
        <v>1099</v>
      </c>
      <c r="G7" s="514">
        <v>1020</v>
      </c>
      <c r="H7" s="514">
        <v>891</v>
      </c>
      <c r="I7" s="564"/>
      <c r="J7" s="564"/>
    </row>
    <row r="8" spans="2:10" ht="15.75" customHeight="1">
      <c r="B8" s="515">
        <v>43862</v>
      </c>
      <c r="C8" s="514">
        <v>829</v>
      </c>
      <c r="D8" s="514">
        <v>540</v>
      </c>
      <c r="E8" s="514">
        <v>1350</v>
      </c>
      <c r="F8" s="514">
        <v>1190</v>
      </c>
      <c r="G8" s="514">
        <v>1027</v>
      </c>
      <c r="H8" s="514">
        <v>886</v>
      </c>
      <c r="I8" s="564"/>
      <c r="J8" s="564"/>
    </row>
    <row r="9" spans="2:10" ht="15.75" customHeight="1">
      <c r="B9" s="515">
        <v>43891</v>
      </c>
      <c r="C9" s="514">
        <v>890</v>
      </c>
      <c r="D9" s="514">
        <v>575</v>
      </c>
      <c r="E9" s="514">
        <v>1450</v>
      </c>
      <c r="F9" s="514">
        <v>1190</v>
      </c>
      <c r="G9" s="514">
        <v>1046</v>
      </c>
      <c r="H9" s="514">
        <v>912</v>
      </c>
      <c r="I9" s="564"/>
      <c r="J9" s="564"/>
    </row>
    <row r="10" spans="2:10" ht="15.75" customHeight="1">
      <c r="B10" s="515">
        <v>43922</v>
      </c>
      <c r="C10" s="514">
        <v>910</v>
      </c>
      <c r="D10" s="514">
        <v>575</v>
      </c>
      <c r="E10" s="514">
        <v>1450</v>
      </c>
      <c r="F10" s="514">
        <v>1229</v>
      </c>
      <c r="G10" s="514">
        <v>1056</v>
      </c>
      <c r="H10" s="514">
        <v>913</v>
      </c>
      <c r="I10" s="564"/>
      <c r="J10" s="564"/>
    </row>
    <row r="11" spans="2:10" ht="15.75" customHeight="1">
      <c r="B11" s="515">
        <v>43952</v>
      </c>
      <c r="C11" s="514">
        <v>910</v>
      </c>
      <c r="D11" s="514">
        <v>790</v>
      </c>
      <c r="E11" s="514">
        <v>1595</v>
      </c>
      <c r="F11" s="514">
        <v>1190</v>
      </c>
      <c r="G11" s="514">
        <v>1091</v>
      </c>
      <c r="H11" s="514">
        <v>927</v>
      </c>
      <c r="I11" s="564"/>
      <c r="J11" s="564"/>
    </row>
    <row r="12" spans="2:10" ht="15.75" customHeight="1">
      <c r="B12" s="515">
        <v>43983</v>
      </c>
      <c r="C12" s="514">
        <v>910</v>
      </c>
      <c r="D12" s="514">
        <v>799</v>
      </c>
      <c r="E12" s="514">
        <v>1595</v>
      </c>
      <c r="F12" s="514">
        <v>1190</v>
      </c>
      <c r="G12" s="514">
        <v>1072</v>
      </c>
      <c r="H12" s="514">
        <v>914</v>
      </c>
      <c r="I12" s="564"/>
      <c r="J12" s="564"/>
    </row>
    <row r="13" spans="2:10" ht="15.75" customHeight="1">
      <c r="B13" s="515">
        <v>44013</v>
      </c>
      <c r="C13" s="514">
        <v>910</v>
      </c>
      <c r="D13" s="514">
        <v>799</v>
      </c>
      <c r="E13" s="514">
        <v>1595</v>
      </c>
      <c r="F13" s="514">
        <v>1190</v>
      </c>
      <c r="G13" s="514">
        <v>1050</v>
      </c>
      <c r="H13" s="514">
        <v>906</v>
      </c>
      <c r="I13" s="564"/>
      <c r="J13" s="564"/>
    </row>
    <row r="14" spans="2:10" ht="15.75" customHeight="1">
      <c r="B14" s="515">
        <v>44044</v>
      </c>
      <c r="C14" s="514">
        <v>910</v>
      </c>
      <c r="D14" s="514">
        <v>799</v>
      </c>
      <c r="E14" s="514">
        <v>1169</v>
      </c>
      <c r="F14" s="514">
        <v>1079</v>
      </c>
      <c r="G14" s="514">
        <v>1041</v>
      </c>
      <c r="H14" s="514">
        <v>895</v>
      </c>
      <c r="I14" s="564"/>
      <c r="J14" s="564"/>
    </row>
    <row r="15" spans="2:10" ht="15.75" customHeight="1">
      <c r="B15" s="515">
        <v>44075</v>
      </c>
      <c r="C15" s="514">
        <v>910</v>
      </c>
      <c r="D15" s="514">
        <v>699</v>
      </c>
      <c r="E15" s="514">
        <v>1249</v>
      </c>
      <c r="F15" s="514">
        <v>1079</v>
      </c>
      <c r="G15" s="514">
        <v>1051</v>
      </c>
      <c r="H15" s="514">
        <v>901</v>
      </c>
      <c r="I15" s="564"/>
      <c r="J15" s="564"/>
    </row>
    <row r="16" spans="2:10" ht="15.75" customHeight="1">
      <c r="B16" s="515">
        <v>44105</v>
      </c>
      <c r="C16" s="514">
        <v>850</v>
      </c>
      <c r="D16" s="514">
        <v>560</v>
      </c>
      <c r="E16" s="514">
        <v>1249</v>
      </c>
      <c r="F16" s="514">
        <v>1150</v>
      </c>
      <c r="G16" s="514">
        <v>1158</v>
      </c>
      <c r="H16" s="514">
        <v>910</v>
      </c>
      <c r="I16" s="564"/>
      <c r="J16" s="564"/>
    </row>
    <row r="17" spans="2:10" ht="15.75" customHeight="1">
      <c r="B17" s="515">
        <v>44136</v>
      </c>
      <c r="C17" s="514">
        <v>910</v>
      </c>
      <c r="D17" s="514">
        <v>779</v>
      </c>
      <c r="E17" s="514">
        <v>1339</v>
      </c>
      <c r="F17" s="514">
        <v>1150</v>
      </c>
      <c r="G17" s="514">
        <v>1069</v>
      </c>
      <c r="H17" s="514">
        <v>898</v>
      </c>
      <c r="I17" s="564"/>
      <c r="J17" s="564"/>
    </row>
    <row r="18" spans="2:10" ht="15.75" customHeight="1">
      <c r="B18" s="515">
        <v>44166</v>
      </c>
      <c r="C18" s="514">
        <v>910</v>
      </c>
      <c r="D18" s="514">
        <v>699</v>
      </c>
      <c r="E18" s="514">
        <v>1399</v>
      </c>
      <c r="F18" s="514">
        <v>1060</v>
      </c>
      <c r="G18" s="514">
        <v>1063</v>
      </c>
      <c r="H18" s="514">
        <v>896</v>
      </c>
      <c r="I18" s="564"/>
      <c r="J18" s="564"/>
    </row>
    <row r="19" spans="2:10" ht="15.75" customHeight="1">
      <c r="B19" s="515">
        <v>44197</v>
      </c>
      <c r="C19" s="514">
        <v>910</v>
      </c>
      <c r="D19" s="514">
        <v>699</v>
      </c>
      <c r="E19" s="514">
        <v>1139</v>
      </c>
      <c r="F19" s="514">
        <v>1090</v>
      </c>
      <c r="G19" s="514">
        <v>1062</v>
      </c>
      <c r="H19" s="514">
        <v>901</v>
      </c>
      <c r="I19" s="564"/>
      <c r="J19" s="564"/>
    </row>
    <row r="20" spans="2:10" ht="15.75" customHeight="1">
      <c r="B20" s="1347" t="s">
        <v>356</v>
      </c>
      <c r="C20" s="1347"/>
      <c r="D20" s="1347"/>
      <c r="E20" s="1347"/>
      <c r="F20" s="1347"/>
      <c r="G20" s="1347"/>
      <c r="H20" s="1347"/>
    </row>
    <row r="22" spans="2:10">
      <c r="C22" s="18"/>
      <c r="D22" s="18"/>
      <c r="E22" s="18"/>
      <c r="F22" s="18"/>
      <c r="G22" s="18"/>
      <c r="H22" s="18"/>
    </row>
  </sheetData>
  <mergeCells count="5">
    <mergeCell ref="B20:H20"/>
    <mergeCell ref="B1:H1"/>
    <mergeCell ref="B3:H3"/>
    <mergeCell ref="B4:H4"/>
    <mergeCell ref="B5:H5"/>
  </mergeCells>
  <pageMargins left="0.70866141732283472" right="0.70866141732283472" top="0.74803149606299213" bottom="0.74803149606299213" header="0.31496062992125984" footer="0.31496062992125984"/>
  <pageSetup orientation="portrait" r:id="rId1"/>
  <headerFooter scaleWithDoc="0">
    <oddFooter>&amp;C&amp;11&amp;A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6" tint="0.79998168889431442"/>
  </sheetPr>
  <dimension ref="A1"/>
  <sheetViews>
    <sheetView zoomScaleNormal="100" workbookViewId="0">
      <selection activeCell="I15" sqref="I15"/>
    </sheetView>
  </sheetViews>
  <sheetFormatPr baseColWidth="10" defaultColWidth="10.90625" defaultRowHeight="18"/>
  <cols>
    <col min="1" max="1" width="5.81640625" style="516" customWidth="1"/>
    <col min="2" max="2" width="12.453125" style="516" customWidth="1"/>
    <col min="3" max="16384" width="10.90625" style="516"/>
  </cols>
  <sheetData/>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DCF85-AD27-4CD0-94F6-4C6F18820B7C}">
  <sheetPr>
    <tabColor theme="6" tint="0.79998168889431442"/>
  </sheetPr>
  <dimension ref="A1:S38"/>
  <sheetViews>
    <sheetView workbookViewId="0">
      <selection sqref="A1:E17"/>
    </sheetView>
  </sheetViews>
  <sheetFormatPr baseColWidth="10" defaultRowHeight="14.25"/>
  <cols>
    <col min="1" max="7" width="12.90625" style="1005" customWidth="1"/>
    <col min="8" max="8" width="12.90625" style="950" customWidth="1"/>
    <col min="9" max="9" width="11" style="1000"/>
    <col min="10" max="10" width="11" style="953"/>
    <col min="11" max="11" width="9.81640625" style="953" bestFit="1" customWidth="1"/>
    <col min="12" max="12" width="11" style="953"/>
    <col min="13" max="19" width="11" style="950"/>
    <col min="20" max="266" width="11" style="586"/>
    <col min="267" max="267" width="8.6328125" style="586" bestFit="1" customWidth="1"/>
    <col min="268" max="522" width="11" style="586"/>
    <col min="523" max="523" width="8.6328125" style="586" bestFit="1" customWidth="1"/>
    <col min="524" max="778" width="11" style="586"/>
    <col min="779" max="779" width="8.6328125" style="586" bestFit="1" customWidth="1"/>
    <col min="780" max="1034" width="11" style="586"/>
    <col min="1035" max="1035" width="8.6328125" style="586" bestFit="1" customWidth="1"/>
    <col min="1036" max="1290" width="11" style="586"/>
    <col min="1291" max="1291" width="8.6328125" style="586" bestFit="1" customWidth="1"/>
    <col min="1292" max="1546" width="11" style="586"/>
    <col min="1547" max="1547" width="8.6328125" style="586" bestFit="1" customWidth="1"/>
    <col min="1548" max="1802" width="11" style="586"/>
    <col min="1803" max="1803" width="8.6328125" style="586" bestFit="1" customWidth="1"/>
    <col min="1804" max="2058" width="11" style="586"/>
    <col min="2059" max="2059" width="8.6328125" style="586" bestFit="1" customWidth="1"/>
    <col min="2060" max="2314" width="11" style="586"/>
    <col min="2315" max="2315" width="8.6328125" style="586" bestFit="1" customWidth="1"/>
    <col min="2316" max="2570" width="11" style="586"/>
    <col min="2571" max="2571" width="8.6328125" style="586" bestFit="1" customWidth="1"/>
    <col min="2572" max="2826" width="11" style="586"/>
    <col min="2827" max="2827" width="8.6328125" style="586" bestFit="1" customWidth="1"/>
    <col min="2828" max="3082" width="11" style="586"/>
    <col min="3083" max="3083" width="8.6328125" style="586" bestFit="1" customWidth="1"/>
    <col min="3084" max="3338" width="11" style="586"/>
    <col min="3339" max="3339" width="8.6328125" style="586" bestFit="1" customWidth="1"/>
    <col min="3340" max="3594" width="11" style="586"/>
    <col min="3595" max="3595" width="8.6328125" style="586" bestFit="1" customWidth="1"/>
    <col min="3596" max="3850" width="11" style="586"/>
    <col min="3851" max="3851" width="8.6328125" style="586" bestFit="1" customWidth="1"/>
    <col min="3852" max="4106" width="11" style="586"/>
    <col min="4107" max="4107" width="8.6328125" style="586" bestFit="1" customWidth="1"/>
    <col min="4108" max="4362" width="11" style="586"/>
    <col min="4363" max="4363" width="8.6328125" style="586" bestFit="1" customWidth="1"/>
    <col min="4364" max="4618" width="11" style="586"/>
    <col min="4619" max="4619" width="8.6328125" style="586" bestFit="1" customWidth="1"/>
    <col min="4620" max="4874" width="11" style="586"/>
    <col min="4875" max="4875" width="8.6328125" style="586" bestFit="1" customWidth="1"/>
    <col min="4876" max="5130" width="11" style="586"/>
    <col min="5131" max="5131" width="8.6328125" style="586" bestFit="1" customWidth="1"/>
    <col min="5132" max="5386" width="11" style="586"/>
    <col min="5387" max="5387" width="8.6328125" style="586" bestFit="1" customWidth="1"/>
    <col min="5388" max="5642" width="11" style="586"/>
    <col min="5643" max="5643" width="8.6328125" style="586" bestFit="1" customWidth="1"/>
    <col min="5644" max="5898" width="11" style="586"/>
    <col min="5899" max="5899" width="8.6328125" style="586" bestFit="1" customWidth="1"/>
    <col min="5900" max="6154" width="11" style="586"/>
    <col min="6155" max="6155" width="8.6328125" style="586" bestFit="1" customWidth="1"/>
    <col min="6156" max="6410" width="11" style="586"/>
    <col min="6411" max="6411" width="8.6328125" style="586" bestFit="1" customWidth="1"/>
    <col min="6412" max="6666" width="11" style="586"/>
    <col min="6667" max="6667" width="8.6328125" style="586" bestFit="1" customWidth="1"/>
    <col min="6668" max="6922" width="11" style="586"/>
    <col min="6923" max="6923" width="8.6328125" style="586" bestFit="1" customWidth="1"/>
    <col min="6924" max="7178" width="11" style="586"/>
    <col min="7179" max="7179" width="8.6328125" style="586" bestFit="1" customWidth="1"/>
    <col min="7180" max="7434" width="11" style="586"/>
    <col min="7435" max="7435" width="8.6328125" style="586" bestFit="1" customWidth="1"/>
    <col min="7436" max="7690" width="11" style="586"/>
    <col min="7691" max="7691" width="8.6328125" style="586" bestFit="1" customWidth="1"/>
    <col min="7692" max="7946" width="11" style="586"/>
    <col min="7947" max="7947" width="8.6328125" style="586" bestFit="1" customWidth="1"/>
    <col min="7948" max="8202" width="11" style="586"/>
    <col min="8203" max="8203" width="8.6328125" style="586" bestFit="1" customWidth="1"/>
    <col min="8204" max="8458" width="11" style="586"/>
    <col min="8459" max="8459" width="8.6328125" style="586" bestFit="1" customWidth="1"/>
    <col min="8460" max="8714" width="11" style="586"/>
    <col min="8715" max="8715" width="8.6328125" style="586" bestFit="1" customWidth="1"/>
    <col min="8716" max="8970" width="11" style="586"/>
    <col min="8971" max="8971" width="8.6328125" style="586" bestFit="1" customWidth="1"/>
    <col min="8972" max="9226" width="11" style="586"/>
    <col min="9227" max="9227" width="8.6328125" style="586" bestFit="1" customWidth="1"/>
    <col min="9228" max="9482" width="11" style="586"/>
    <col min="9483" max="9483" width="8.6328125" style="586" bestFit="1" customWidth="1"/>
    <col min="9484" max="9738" width="11" style="586"/>
    <col min="9739" max="9739" width="8.6328125" style="586" bestFit="1" customWidth="1"/>
    <col min="9740" max="9994" width="11" style="586"/>
    <col min="9995" max="9995" width="8.6328125" style="586" bestFit="1" customWidth="1"/>
    <col min="9996" max="10250" width="11" style="586"/>
    <col min="10251" max="10251" width="8.6328125" style="586" bestFit="1" customWidth="1"/>
    <col min="10252" max="10506" width="11" style="586"/>
    <col min="10507" max="10507" width="8.6328125" style="586" bestFit="1" customWidth="1"/>
    <col min="10508" max="10762" width="11" style="586"/>
    <col min="10763" max="10763" width="8.6328125" style="586" bestFit="1" customWidth="1"/>
    <col min="10764" max="11018" width="11" style="586"/>
    <col min="11019" max="11019" width="8.6328125" style="586" bestFit="1" customWidth="1"/>
    <col min="11020" max="11274" width="11" style="586"/>
    <col min="11275" max="11275" width="8.6328125" style="586" bestFit="1" customWidth="1"/>
    <col min="11276" max="11530" width="11" style="586"/>
    <col min="11531" max="11531" width="8.6328125" style="586" bestFit="1" customWidth="1"/>
    <col min="11532" max="11786" width="11" style="586"/>
    <col min="11787" max="11787" width="8.6328125" style="586" bestFit="1" customWidth="1"/>
    <col min="11788" max="12042" width="11" style="586"/>
    <col min="12043" max="12043" width="8.6328125" style="586" bestFit="1" customWidth="1"/>
    <col min="12044" max="12298" width="11" style="586"/>
    <col min="12299" max="12299" width="8.6328125" style="586" bestFit="1" customWidth="1"/>
    <col min="12300" max="12554" width="11" style="586"/>
    <col min="12555" max="12555" width="8.6328125" style="586" bestFit="1" customWidth="1"/>
    <col min="12556" max="12810" width="11" style="586"/>
    <col min="12811" max="12811" width="8.6328125" style="586" bestFit="1" customWidth="1"/>
    <col min="12812" max="13066" width="11" style="586"/>
    <col min="13067" max="13067" width="8.6328125" style="586" bestFit="1" customWidth="1"/>
    <col min="13068" max="13322" width="11" style="586"/>
    <col min="13323" max="13323" width="8.6328125" style="586" bestFit="1" customWidth="1"/>
    <col min="13324" max="13578" width="11" style="586"/>
    <col min="13579" max="13579" width="8.6328125" style="586" bestFit="1" customWidth="1"/>
    <col min="13580" max="13834" width="11" style="586"/>
    <col min="13835" max="13835" width="8.6328125" style="586" bestFit="1" customWidth="1"/>
    <col min="13836" max="14090" width="11" style="586"/>
    <col min="14091" max="14091" width="8.6328125" style="586" bestFit="1" customWidth="1"/>
    <col min="14092" max="14346" width="11" style="586"/>
    <col min="14347" max="14347" width="8.6328125" style="586" bestFit="1" customWidth="1"/>
    <col min="14348" max="14602" width="11" style="586"/>
    <col min="14603" max="14603" width="8.6328125" style="586" bestFit="1" customWidth="1"/>
    <col min="14604" max="14858" width="11" style="586"/>
    <col min="14859" max="14859" width="8.6328125" style="586" bestFit="1" customWidth="1"/>
    <col min="14860" max="15114" width="11" style="586"/>
    <col min="15115" max="15115" width="8.6328125" style="586" bestFit="1" customWidth="1"/>
    <col min="15116" max="15370" width="11" style="586"/>
    <col min="15371" max="15371" width="8.6328125" style="586" bestFit="1" customWidth="1"/>
    <col min="15372" max="15626" width="11" style="586"/>
    <col min="15627" max="15627" width="8.6328125" style="586" bestFit="1" customWidth="1"/>
    <col min="15628" max="15882" width="11" style="586"/>
    <col min="15883" max="15883" width="8.6328125" style="586" bestFit="1" customWidth="1"/>
    <col min="15884" max="16138" width="11" style="586"/>
    <col min="16139" max="16139" width="8.6328125" style="586" bestFit="1" customWidth="1"/>
    <col min="16140" max="16384" width="11" style="586"/>
  </cols>
  <sheetData>
    <row r="1" spans="1:18" ht="60">
      <c r="A1" s="1001" t="s">
        <v>96</v>
      </c>
      <c r="B1" s="1001" t="s">
        <v>161</v>
      </c>
      <c r="C1" s="1001" t="s">
        <v>674</v>
      </c>
      <c r="D1" s="1001" t="s">
        <v>675</v>
      </c>
      <c r="E1" s="1001" t="s">
        <v>676</v>
      </c>
      <c r="F1" s="1001" t="s">
        <v>713</v>
      </c>
      <c r="G1" s="1001" t="s">
        <v>677</v>
      </c>
      <c r="H1" s="1002" t="s">
        <v>678</v>
      </c>
      <c r="I1" s="1003" t="s">
        <v>679</v>
      </c>
      <c r="J1" s="948" t="s">
        <v>680</v>
      </c>
      <c r="K1" s="948" t="s">
        <v>681</v>
      </c>
      <c r="L1" s="948" t="s">
        <v>682</v>
      </c>
      <c r="M1" s="949" t="s">
        <v>677</v>
      </c>
      <c r="N1" s="949" t="s">
        <v>678</v>
      </c>
      <c r="O1" s="948" t="s">
        <v>679</v>
      </c>
      <c r="P1" s="948" t="s">
        <v>680</v>
      </c>
      <c r="Q1" s="949" t="s">
        <v>681</v>
      </c>
      <c r="R1" s="949" t="s">
        <v>682</v>
      </c>
    </row>
    <row r="2" spans="1:18">
      <c r="A2" s="1004">
        <v>43101</v>
      </c>
      <c r="B2" s="1005">
        <v>2018</v>
      </c>
      <c r="C2" s="1006">
        <v>526.76401313995609</v>
      </c>
      <c r="D2" s="1006">
        <v>605.53</v>
      </c>
      <c r="E2" s="1006">
        <v>318971.41287663759</v>
      </c>
      <c r="F2" s="1006">
        <v>17101</v>
      </c>
      <c r="G2" s="1006">
        <v>1075</v>
      </c>
      <c r="H2" s="951">
        <v>848</v>
      </c>
      <c r="I2" s="1007">
        <v>100</v>
      </c>
      <c r="J2" s="1007">
        <v>100</v>
      </c>
      <c r="K2" s="1007">
        <v>100</v>
      </c>
      <c r="L2" s="1008">
        <v>100</v>
      </c>
      <c r="M2" s="951">
        <v>1075</v>
      </c>
      <c r="N2" s="951">
        <v>848</v>
      </c>
      <c r="O2" s="952">
        <v>100</v>
      </c>
      <c r="P2" s="952">
        <v>100</v>
      </c>
      <c r="Q2" s="952">
        <v>100</v>
      </c>
      <c r="R2" s="952">
        <v>100</v>
      </c>
    </row>
    <row r="3" spans="1:18">
      <c r="A3" s="1004">
        <v>43132</v>
      </c>
      <c r="B3" s="1005">
        <v>2018</v>
      </c>
      <c r="C3" s="1006">
        <v>495.56544584585271</v>
      </c>
      <c r="D3" s="1006">
        <v>596.84</v>
      </c>
      <c r="E3" s="1006">
        <v>295773.28069863876</v>
      </c>
      <c r="F3" s="1006">
        <v>16788.949628236933</v>
      </c>
      <c r="G3" s="1006">
        <v>1058</v>
      </c>
      <c r="H3" s="951">
        <v>841</v>
      </c>
      <c r="I3" s="1007">
        <f>((E3-E2)/E2)+I2</f>
        <v>99.927272065014265</v>
      </c>
      <c r="J3" s="1007">
        <f t="shared" ref="J3:L3" si="0">((F3-F2)/F2)+J2</f>
        <v>99.98175250735261</v>
      </c>
      <c r="K3" s="1007">
        <f t="shared" si="0"/>
        <v>99.984186046511624</v>
      </c>
      <c r="L3" s="1007">
        <f t="shared" si="0"/>
        <v>99.991745283018872</v>
      </c>
      <c r="M3" s="951">
        <v>1058</v>
      </c>
      <c r="N3" s="951">
        <v>841</v>
      </c>
      <c r="O3" s="952">
        <f t="shared" ref="O3:O13" si="1">(K3-K2)/K2+O2</f>
        <v>99.999841860465111</v>
      </c>
      <c r="P3" s="952">
        <f t="shared" ref="P3:P13" si="2">(L3-L2)/L2+P2</f>
        <v>99.999917452830189</v>
      </c>
      <c r="Q3" s="952">
        <f t="shared" ref="Q3:Q13" si="3">(M3-M2)/M2+Q2</f>
        <v>99.984186046511624</v>
      </c>
      <c r="R3" s="952">
        <f t="shared" ref="R3:R13" si="4">(N3-N2)/N2+R2</f>
        <v>99.991745283018872</v>
      </c>
    </row>
    <row r="4" spans="1:18">
      <c r="A4" s="1004">
        <v>43160</v>
      </c>
      <c r="B4" s="1005">
        <v>2018</v>
      </c>
      <c r="C4" s="1006">
        <v>514.13077812871245</v>
      </c>
      <c r="D4" s="1006">
        <v>603.45000000000005</v>
      </c>
      <c r="E4" s="1006">
        <v>310252.21806177153</v>
      </c>
      <c r="F4" s="1006">
        <v>16809.814461659975</v>
      </c>
      <c r="G4" s="1006">
        <v>1055</v>
      </c>
      <c r="H4" s="951">
        <v>869</v>
      </c>
      <c r="I4" s="1007">
        <f t="shared" ref="I4:I38" si="5">((E4-E3)/E3)+I3</f>
        <v>99.976224889045341</v>
      </c>
      <c r="J4" s="1007">
        <f t="shared" ref="J4:J38" si="6">((F4-F3)/F3)+J3</f>
        <v>99.982995279168904</v>
      </c>
      <c r="K4" s="1007">
        <f t="shared" ref="K4:K38" si="7">((G4-G3)/G3)+K3</f>
        <v>99.981350507759259</v>
      </c>
      <c r="L4" s="1007">
        <f t="shared" ref="L4:L38" si="8">((H4-H3)/H3)+L3</f>
        <v>100.02503898099746</v>
      </c>
      <c r="M4" s="951">
        <v>1055</v>
      </c>
      <c r="N4" s="951">
        <v>869</v>
      </c>
      <c r="O4" s="952">
        <f t="shared" si="1"/>
        <v>99.999813500592765</v>
      </c>
      <c r="P4" s="952">
        <f t="shared" si="2"/>
        <v>100.00025041729525</v>
      </c>
      <c r="Q4" s="952">
        <f t="shared" si="3"/>
        <v>99.981350507759259</v>
      </c>
      <c r="R4" s="952">
        <f t="shared" si="4"/>
        <v>100.02503898099746</v>
      </c>
    </row>
    <row r="5" spans="1:18">
      <c r="A5" s="1004">
        <v>43191</v>
      </c>
      <c r="B5" s="1005">
        <v>2018</v>
      </c>
      <c r="C5" s="1006">
        <v>489.637153560461</v>
      </c>
      <c r="D5" s="1006">
        <v>600.54999999999995</v>
      </c>
      <c r="E5" s="1006">
        <v>294051.59257073485</v>
      </c>
      <c r="F5" s="1006">
        <v>16425.033333333333</v>
      </c>
      <c r="G5" s="1006">
        <v>1039</v>
      </c>
      <c r="H5" s="951">
        <v>857</v>
      </c>
      <c r="I5" s="1007">
        <f t="shared" si="5"/>
        <v>99.924007291400926</v>
      </c>
      <c r="J5" s="1007">
        <f t="shared" si="6"/>
        <v>99.960105012937575</v>
      </c>
      <c r="K5" s="1007">
        <f t="shared" si="7"/>
        <v>99.966184630982013</v>
      </c>
      <c r="L5" s="1007">
        <f t="shared" si="8"/>
        <v>100.01123000516317</v>
      </c>
      <c r="M5" s="951">
        <v>1039</v>
      </c>
      <c r="N5" s="951">
        <v>857</v>
      </c>
      <c r="O5" s="952">
        <f t="shared" si="1"/>
        <v>99.999661813536122</v>
      </c>
      <c r="P5" s="952">
        <f t="shared" si="2"/>
        <v>100.00011236210452</v>
      </c>
      <c r="Q5" s="952">
        <f t="shared" si="3"/>
        <v>99.966184630982013</v>
      </c>
      <c r="R5" s="952">
        <f t="shared" si="4"/>
        <v>100.01123000516317</v>
      </c>
    </row>
    <row r="6" spans="1:18">
      <c r="A6" s="1004">
        <v>43221</v>
      </c>
      <c r="B6" s="1005">
        <v>2018</v>
      </c>
      <c r="C6" s="1006">
        <v>472.71516704684882</v>
      </c>
      <c r="D6" s="1006">
        <v>626.12</v>
      </c>
      <c r="E6" s="1006">
        <v>295976.42039137299</v>
      </c>
      <c r="F6" s="1006">
        <v>16962.290322580644</v>
      </c>
      <c r="G6" s="1006">
        <v>1043</v>
      </c>
      <c r="H6" s="951">
        <v>855</v>
      </c>
      <c r="I6" s="1007">
        <f t="shared" si="5"/>
        <v>99.930553176100304</v>
      </c>
      <c r="J6" s="1007">
        <f t="shared" si="6"/>
        <v>99.992814656707793</v>
      </c>
      <c r="K6" s="1007">
        <f t="shared" si="7"/>
        <v>99.970034486612434</v>
      </c>
      <c r="L6" s="1007">
        <f t="shared" si="8"/>
        <v>100.00889628287612</v>
      </c>
      <c r="M6" s="951">
        <v>1043</v>
      </c>
      <c r="N6" s="951">
        <v>855</v>
      </c>
      <c r="O6" s="952">
        <f t="shared" si="1"/>
        <v>99.999700325115256</v>
      </c>
      <c r="P6" s="952">
        <f t="shared" si="2"/>
        <v>100.00008902750213</v>
      </c>
      <c r="Q6" s="952">
        <f t="shared" si="3"/>
        <v>99.970034486612434</v>
      </c>
      <c r="R6" s="952">
        <f t="shared" si="4"/>
        <v>100.00889628287612</v>
      </c>
    </row>
    <row r="7" spans="1:18">
      <c r="A7" s="1004">
        <v>43252</v>
      </c>
      <c r="B7" s="1005">
        <v>2018</v>
      </c>
      <c r="C7" s="1006">
        <v>486.61890554471432</v>
      </c>
      <c r="D7" s="1006">
        <v>636</v>
      </c>
      <c r="E7" s="1006">
        <v>309489.62392643833</v>
      </c>
      <c r="F7" s="1006">
        <v>17243.266666666666</v>
      </c>
      <c r="G7" s="1006">
        <v>1031</v>
      </c>
      <c r="H7" s="951">
        <v>858</v>
      </c>
      <c r="I7" s="1007">
        <f t="shared" si="5"/>
        <v>99.976209527769115</v>
      </c>
      <c r="J7" s="1007">
        <f t="shared" si="6"/>
        <v>100.00937942117902</v>
      </c>
      <c r="K7" s="1007">
        <f t="shared" si="7"/>
        <v>99.958529213362198</v>
      </c>
      <c r="L7" s="1007">
        <f t="shared" si="8"/>
        <v>100.01240505480595</v>
      </c>
      <c r="M7" s="951">
        <v>1031</v>
      </c>
      <c r="N7" s="951">
        <v>858</v>
      </c>
      <c r="O7" s="952">
        <f t="shared" si="1"/>
        <v>99.999585237896284</v>
      </c>
      <c r="P7" s="952">
        <f t="shared" si="2"/>
        <v>100.0001241121002</v>
      </c>
      <c r="Q7" s="952">
        <f t="shared" si="3"/>
        <v>99.958529213362198</v>
      </c>
      <c r="R7" s="952">
        <f t="shared" si="4"/>
        <v>100.01240505480595</v>
      </c>
    </row>
    <row r="8" spans="1:18">
      <c r="A8" s="1004">
        <v>43282</v>
      </c>
      <c r="B8" s="1005">
        <v>2018</v>
      </c>
      <c r="C8" s="1006">
        <v>484.64459706534194</v>
      </c>
      <c r="D8" s="1006">
        <v>652.41999999999996</v>
      </c>
      <c r="E8" s="1006">
        <v>316191.82801737037</v>
      </c>
      <c r="F8" s="1006">
        <v>17764.774193548386</v>
      </c>
      <c r="G8" s="1006">
        <v>1056</v>
      </c>
      <c r="H8" s="951">
        <v>849</v>
      </c>
      <c r="I8" s="1007">
        <f t="shared" si="5"/>
        <v>99.997865194301326</v>
      </c>
      <c r="J8" s="1007">
        <f t="shared" si="6"/>
        <v>100.03962354701451</v>
      </c>
      <c r="K8" s="1007">
        <f t="shared" si="7"/>
        <v>99.982777515981013</v>
      </c>
      <c r="L8" s="1007">
        <f t="shared" si="8"/>
        <v>100.00191554431645</v>
      </c>
      <c r="M8" s="951">
        <v>1056</v>
      </c>
      <c r="N8" s="951">
        <v>849</v>
      </c>
      <c r="O8" s="952">
        <f t="shared" si="1"/>
        <v>99.999827821523809</v>
      </c>
      <c r="P8" s="952">
        <f t="shared" si="2"/>
        <v>100.00001923000598</v>
      </c>
      <c r="Q8" s="952">
        <f t="shared" si="3"/>
        <v>99.982777515981013</v>
      </c>
      <c r="R8" s="952">
        <f t="shared" si="4"/>
        <v>100.00191554431645</v>
      </c>
    </row>
    <row r="9" spans="1:18">
      <c r="A9" s="1004">
        <v>43313</v>
      </c>
      <c r="B9" s="1005">
        <v>2018</v>
      </c>
      <c r="C9" s="1006">
        <v>482.57519317917985</v>
      </c>
      <c r="D9" s="1006">
        <v>656.25</v>
      </c>
      <c r="E9" s="1006">
        <v>316689.97052383679</v>
      </c>
      <c r="F9" s="1006">
        <v>17689.774193548386</v>
      </c>
      <c r="G9" s="1006">
        <v>1059</v>
      </c>
      <c r="H9" s="951">
        <v>849</v>
      </c>
      <c r="I9" s="1007">
        <f t="shared" si="5"/>
        <v>99.999440638263906</v>
      </c>
      <c r="J9" s="1007">
        <f t="shared" si="6"/>
        <v>100.03540170894425</v>
      </c>
      <c r="K9" s="1007">
        <f t="shared" si="7"/>
        <v>99.98561842507192</v>
      </c>
      <c r="L9" s="1007">
        <f t="shared" si="8"/>
        <v>100.00191554431645</v>
      </c>
      <c r="M9" s="951">
        <v>1059</v>
      </c>
      <c r="N9" s="951">
        <v>849</v>
      </c>
      <c r="O9" s="952">
        <f t="shared" si="1"/>
        <v>99.999856235508318</v>
      </c>
      <c r="P9" s="952">
        <f t="shared" si="2"/>
        <v>100.00001923000598</v>
      </c>
      <c r="Q9" s="952">
        <f t="shared" si="3"/>
        <v>99.98561842507192</v>
      </c>
      <c r="R9" s="952">
        <f t="shared" si="4"/>
        <v>100.00191554431645</v>
      </c>
    </row>
    <row r="10" spans="1:18">
      <c r="A10" s="1004">
        <v>43344</v>
      </c>
      <c r="B10" s="1005">
        <v>2018</v>
      </c>
      <c r="C10" s="1006">
        <v>548.20325955495946</v>
      </c>
      <c r="D10" s="1006">
        <v>680.91</v>
      </c>
      <c r="E10" s="1006">
        <v>373277.08146356745</v>
      </c>
      <c r="F10" s="1006">
        <v>18374</v>
      </c>
      <c r="G10" s="1006">
        <v>1022</v>
      </c>
      <c r="H10" s="951">
        <v>855</v>
      </c>
      <c r="I10" s="1007">
        <f t="shared" si="5"/>
        <v>100.17812362859078</v>
      </c>
      <c r="J10" s="1007">
        <f t="shared" si="6"/>
        <v>100.07408088025335</v>
      </c>
      <c r="K10" s="1007">
        <f t="shared" si="7"/>
        <v>99.950679803731035</v>
      </c>
      <c r="L10" s="1007">
        <f t="shared" si="8"/>
        <v>100.00898268212563</v>
      </c>
      <c r="M10" s="951">
        <v>1022</v>
      </c>
      <c r="N10" s="951">
        <v>855</v>
      </c>
      <c r="O10" s="952">
        <f t="shared" si="1"/>
        <v>99.999506799040446</v>
      </c>
      <c r="P10" s="952">
        <f t="shared" si="2"/>
        <v>100.00008990003035</v>
      </c>
      <c r="Q10" s="952">
        <f t="shared" si="3"/>
        <v>99.950679803731035</v>
      </c>
      <c r="R10" s="952">
        <f t="shared" si="4"/>
        <v>100.00898268212563</v>
      </c>
    </row>
    <row r="11" spans="1:18">
      <c r="A11" s="1004">
        <v>43374</v>
      </c>
      <c r="B11" s="1005">
        <v>2018</v>
      </c>
      <c r="C11" s="1006">
        <v>489.31342370973459</v>
      </c>
      <c r="D11" s="1006">
        <v>676.84</v>
      </c>
      <c r="E11" s="1006">
        <v>331186.8977036968</v>
      </c>
      <c r="F11" s="1006">
        <v>18376.483870967742</v>
      </c>
      <c r="G11" s="1006">
        <v>1034</v>
      </c>
      <c r="H11" s="951">
        <v>838</v>
      </c>
      <c r="I11" s="1007">
        <f t="shared" si="5"/>
        <v>100.06536507509256</v>
      </c>
      <c r="J11" s="1007">
        <f t="shared" si="6"/>
        <v>100.07421606426161</v>
      </c>
      <c r="K11" s="1007">
        <f t="shared" si="7"/>
        <v>99.962421486705594</v>
      </c>
      <c r="L11" s="1007">
        <f t="shared" si="8"/>
        <v>99.989099641189966</v>
      </c>
      <c r="M11" s="951">
        <v>1034</v>
      </c>
      <c r="N11" s="951">
        <v>838</v>
      </c>
      <c r="O11" s="952">
        <f t="shared" si="1"/>
        <v>99.999624273808976</v>
      </c>
      <c r="P11" s="952">
        <f t="shared" si="2"/>
        <v>99.999891087479682</v>
      </c>
      <c r="Q11" s="952">
        <f t="shared" si="3"/>
        <v>99.962421486705594</v>
      </c>
      <c r="R11" s="952">
        <f t="shared" si="4"/>
        <v>99.989099641189966</v>
      </c>
    </row>
    <row r="12" spans="1:18">
      <c r="A12" s="1004">
        <v>43405</v>
      </c>
      <c r="B12" s="1005">
        <v>2018</v>
      </c>
      <c r="C12" s="1006">
        <v>483.01113818721484</v>
      </c>
      <c r="D12" s="1006">
        <v>677.61</v>
      </c>
      <c r="E12" s="1006">
        <v>327293.17734703864</v>
      </c>
      <c r="F12" s="1006">
        <v>18183.233333333334</v>
      </c>
      <c r="G12" s="1006">
        <v>1048</v>
      </c>
      <c r="H12" s="951">
        <v>848</v>
      </c>
      <c r="I12" s="1007">
        <f t="shared" si="5"/>
        <v>100.05360820794698</v>
      </c>
      <c r="J12" s="1007">
        <f t="shared" si="6"/>
        <v>100.06369987743331</v>
      </c>
      <c r="K12" s="1007">
        <f t="shared" si="7"/>
        <v>99.975961138543113</v>
      </c>
      <c r="L12" s="1007">
        <f t="shared" si="8"/>
        <v>100.00103281541431</v>
      </c>
      <c r="M12" s="951">
        <v>1048</v>
      </c>
      <c r="N12" s="951">
        <v>848</v>
      </c>
      <c r="O12" s="952">
        <f t="shared" si="1"/>
        <v>99.999759721226482</v>
      </c>
      <c r="P12" s="952">
        <f t="shared" si="2"/>
        <v>100.00001043223094</v>
      </c>
      <c r="Q12" s="952">
        <f t="shared" si="3"/>
        <v>99.975961138543113</v>
      </c>
      <c r="R12" s="952">
        <f t="shared" si="4"/>
        <v>100.00103281541431</v>
      </c>
    </row>
    <row r="13" spans="1:18">
      <c r="A13" s="1004">
        <v>43435</v>
      </c>
      <c r="B13" s="1005">
        <v>2018</v>
      </c>
      <c r="C13" s="1006">
        <v>497.34466978273326</v>
      </c>
      <c r="D13" s="1006">
        <v>681.99</v>
      </c>
      <c r="E13" s="1006">
        <v>339184.09134512627</v>
      </c>
      <c r="F13" s="1006">
        <v>18058.129032258064</v>
      </c>
      <c r="G13" s="1006">
        <v>1024</v>
      </c>
      <c r="H13" s="951">
        <v>860</v>
      </c>
      <c r="I13" s="1007">
        <f t="shared" si="5"/>
        <v>100.08993928607843</v>
      </c>
      <c r="J13" s="1007">
        <f t="shared" si="6"/>
        <v>100.05681967638316</v>
      </c>
      <c r="K13" s="1007">
        <f t="shared" si="7"/>
        <v>99.953060375184336</v>
      </c>
      <c r="L13" s="1007">
        <f t="shared" si="8"/>
        <v>100.01518375881054</v>
      </c>
      <c r="M13" s="950">
        <v>1024</v>
      </c>
      <c r="N13" s="950">
        <v>860</v>
      </c>
      <c r="O13" s="952">
        <f t="shared" si="1"/>
        <v>99.999530658528826</v>
      </c>
      <c r="P13" s="952">
        <f t="shared" si="2"/>
        <v>100.00015194020338</v>
      </c>
      <c r="Q13" s="952">
        <f t="shared" si="3"/>
        <v>99.953060375184336</v>
      </c>
      <c r="R13" s="952">
        <f t="shared" si="4"/>
        <v>100.01518375881054</v>
      </c>
    </row>
    <row r="14" spans="1:18">
      <c r="A14" s="1004">
        <v>43466</v>
      </c>
      <c r="B14" s="1005">
        <v>2019</v>
      </c>
      <c r="C14" s="1006">
        <v>482.22886004072933</v>
      </c>
      <c r="D14" s="1006">
        <v>677.06</v>
      </c>
      <c r="E14" s="1006">
        <v>326497.87197917618</v>
      </c>
      <c r="F14" s="1006">
        <v>17418.774193548386</v>
      </c>
      <c r="G14" s="1006">
        <v>1030</v>
      </c>
      <c r="H14" s="951">
        <v>870</v>
      </c>
      <c r="I14" s="1007">
        <f t="shared" si="5"/>
        <v>100.05253712103101</v>
      </c>
      <c r="J14" s="1007">
        <f t="shared" si="6"/>
        <v>100.02141430091112</v>
      </c>
      <c r="K14" s="1007">
        <f t="shared" si="7"/>
        <v>99.958919750184336</v>
      </c>
      <c r="L14" s="1007">
        <f t="shared" si="8"/>
        <v>100.02681166578728</v>
      </c>
      <c r="M14" s="950">
        <v>1030</v>
      </c>
      <c r="N14" s="950">
        <v>870</v>
      </c>
      <c r="O14" s="952">
        <f t="shared" ref="O14:O37" si="9">(K14-K13)/K13+O13</f>
        <v>99.99958927979543</v>
      </c>
      <c r="P14" s="952">
        <v>100</v>
      </c>
      <c r="Q14" s="952">
        <v>100</v>
      </c>
      <c r="R14" s="952">
        <v>100</v>
      </c>
    </row>
    <row r="15" spans="1:18">
      <c r="A15" s="1004">
        <v>43497</v>
      </c>
      <c r="B15" s="1005">
        <v>2019</v>
      </c>
      <c r="C15" s="1006">
        <v>477.87947560177287</v>
      </c>
      <c r="D15" s="1006">
        <v>656.3</v>
      </c>
      <c r="E15" s="1006">
        <v>313632.29983744351</v>
      </c>
      <c r="F15" s="1006">
        <v>16800.678571428572</v>
      </c>
      <c r="G15" s="1006">
        <v>1039</v>
      </c>
      <c r="H15" s="951">
        <v>852</v>
      </c>
      <c r="I15" s="1007">
        <f t="shared" si="5"/>
        <v>100.0131323553468</v>
      </c>
      <c r="J15" s="1007">
        <f t="shared" si="6"/>
        <v>99.985929850900348</v>
      </c>
      <c r="K15" s="1007">
        <f t="shared" si="7"/>
        <v>99.967657614262009</v>
      </c>
      <c r="L15" s="1007">
        <f t="shared" si="8"/>
        <v>100.00612201061486</v>
      </c>
      <c r="M15" s="951">
        <v>1039</v>
      </c>
      <c r="N15" s="951">
        <v>852</v>
      </c>
      <c r="O15" s="952">
        <f t="shared" si="9"/>
        <v>99.99967669434632</v>
      </c>
      <c r="P15" s="952">
        <f t="shared" ref="P15:P37" si="10">(L15-L14)/L14+P14</f>
        <v>99.999793158905817</v>
      </c>
      <c r="Q15" s="952">
        <f t="shared" ref="Q15:Q37" si="11">(M15-M14)/M14+Q14</f>
        <v>100.00873786407767</v>
      </c>
      <c r="R15" s="952">
        <f t="shared" ref="R15:R37" si="12">(N15-N14)/N14+R14</f>
        <v>99.979310344827582</v>
      </c>
    </row>
    <row r="16" spans="1:18">
      <c r="A16" s="1004">
        <v>43525</v>
      </c>
      <c r="B16" s="1005">
        <v>2019</v>
      </c>
      <c r="C16" s="1006">
        <v>467.57669299463851</v>
      </c>
      <c r="D16" s="1006">
        <v>667.68</v>
      </c>
      <c r="E16" s="1006">
        <v>312191.60637866019</v>
      </c>
      <c r="F16" s="1006">
        <v>17042.727272727272</v>
      </c>
      <c r="G16" s="1006">
        <v>1029</v>
      </c>
      <c r="H16" s="951">
        <v>860</v>
      </c>
      <c r="I16" s="1007">
        <f t="shared" si="5"/>
        <v>100.00853878045183</v>
      </c>
      <c r="J16" s="1007">
        <f t="shared" si="6"/>
        <v>100.00033692977335</v>
      </c>
      <c r="K16" s="1007">
        <f t="shared" si="7"/>
        <v>99.958032975185972</v>
      </c>
      <c r="L16" s="1007">
        <f t="shared" si="8"/>
        <v>100.01551168197636</v>
      </c>
      <c r="M16" s="951">
        <v>1029</v>
      </c>
      <c r="N16" s="951">
        <v>860</v>
      </c>
      <c r="O16" s="952">
        <f t="shared" si="9"/>
        <v>99.999580416817111</v>
      </c>
      <c r="P16" s="952">
        <f t="shared" si="10"/>
        <v>99.999887049871418</v>
      </c>
      <c r="Q16" s="952">
        <f t="shared" si="11"/>
        <v>99.999113225001636</v>
      </c>
      <c r="R16" s="952">
        <f t="shared" si="12"/>
        <v>99.988700016189085</v>
      </c>
    </row>
    <row r="17" spans="1:18">
      <c r="A17" s="1004">
        <v>43556</v>
      </c>
      <c r="B17" s="1005">
        <v>2019</v>
      </c>
      <c r="C17" s="1006">
        <v>468.09882119599968</v>
      </c>
      <c r="D17" s="1006">
        <v>667.4</v>
      </c>
      <c r="E17" s="1006">
        <v>312409.15326621017</v>
      </c>
      <c r="F17" s="1006">
        <v>17138.81818181818</v>
      </c>
      <c r="G17" s="1006">
        <v>1000</v>
      </c>
      <c r="H17" s="951">
        <v>852</v>
      </c>
      <c r="I17" s="1007">
        <f t="shared" si="5"/>
        <v>100.00923561817298</v>
      </c>
      <c r="J17" s="1007">
        <f t="shared" si="6"/>
        <v>100.00597516522436</v>
      </c>
      <c r="K17" s="1007">
        <f t="shared" si="7"/>
        <v>99.929850273533887</v>
      </c>
      <c r="L17" s="1007">
        <f t="shared" si="8"/>
        <v>100.00620935639496</v>
      </c>
      <c r="M17" s="951">
        <v>1000</v>
      </c>
      <c r="N17" s="951">
        <v>852</v>
      </c>
      <c r="O17" s="952">
        <f t="shared" si="9"/>
        <v>99.999298471476521</v>
      </c>
      <c r="P17" s="952">
        <f t="shared" si="10"/>
        <v>99.999794041042833</v>
      </c>
      <c r="Q17" s="952">
        <f t="shared" si="11"/>
        <v>99.970930523349551</v>
      </c>
      <c r="R17" s="952">
        <f t="shared" si="12"/>
        <v>99.979397690607684</v>
      </c>
    </row>
    <row r="18" spans="1:18">
      <c r="A18" s="1004">
        <v>43586</v>
      </c>
      <c r="B18" s="1005">
        <v>2019</v>
      </c>
      <c r="C18" s="1006">
        <v>473.81868707171242</v>
      </c>
      <c r="D18" s="1006">
        <v>693.56</v>
      </c>
      <c r="E18" s="1006">
        <v>328621.68860545685</v>
      </c>
      <c r="F18" s="1006">
        <v>17727.961538461539</v>
      </c>
      <c r="G18" s="1006">
        <v>1003</v>
      </c>
      <c r="H18" s="951">
        <v>852</v>
      </c>
      <c r="I18" s="1007">
        <f t="shared" si="5"/>
        <v>100.06113081768856</v>
      </c>
      <c r="J18" s="1007">
        <f t="shared" si="6"/>
        <v>100.04034995993852</v>
      </c>
      <c r="K18" s="1007">
        <f t="shared" si="7"/>
        <v>99.932850273533887</v>
      </c>
      <c r="L18" s="1007">
        <f t="shared" si="8"/>
        <v>100.00620935639496</v>
      </c>
      <c r="M18" s="951">
        <v>1003</v>
      </c>
      <c r="N18" s="951">
        <v>852</v>
      </c>
      <c r="O18" s="952">
        <f t="shared" si="9"/>
        <v>99.999328492536208</v>
      </c>
      <c r="P18" s="952">
        <f t="shared" si="10"/>
        <v>99.999794041042833</v>
      </c>
      <c r="Q18" s="952">
        <f t="shared" si="11"/>
        <v>99.973930523349551</v>
      </c>
      <c r="R18" s="952">
        <f t="shared" si="12"/>
        <v>99.979397690607684</v>
      </c>
    </row>
    <row r="19" spans="1:18">
      <c r="A19" s="1004">
        <v>43617</v>
      </c>
      <c r="B19" s="1005">
        <v>2019</v>
      </c>
      <c r="C19" s="1006">
        <v>475.61044269523131</v>
      </c>
      <c r="D19" s="1006">
        <v>692.41</v>
      </c>
      <c r="E19" s="1006">
        <v>329317.4266266051</v>
      </c>
      <c r="F19" s="1006">
        <v>17624.2</v>
      </c>
      <c r="G19" s="1006">
        <v>997</v>
      </c>
      <c r="H19" s="951">
        <v>854</v>
      </c>
      <c r="I19" s="1007">
        <f t="shared" si="5"/>
        <v>100.06324795738223</v>
      </c>
      <c r="J19" s="1007">
        <f t="shared" si="6"/>
        <v>100.03449697237217</v>
      </c>
      <c r="K19" s="1007">
        <f t="shared" si="7"/>
        <v>99.926868219695407</v>
      </c>
      <c r="L19" s="1007">
        <f t="shared" si="8"/>
        <v>100.00855677423533</v>
      </c>
      <c r="M19" s="951">
        <v>997</v>
      </c>
      <c r="N19" s="951">
        <v>854</v>
      </c>
      <c r="O19" s="952">
        <f t="shared" si="9"/>
        <v>99.999268631801499</v>
      </c>
      <c r="P19" s="952">
        <f t="shared" si="10"/>
        <v>99.99981751376373</v>
      </c>
      <c r="Q19" s="952">
        <f t="shared" si="11"/>
        <v>99.967948469511072</v>
      </c>
      <c r="R19" s="952">
        <f t="shared" si="12"/>
        <v>99.981745108448052</v>
      </c>
    </row>
    <row r="20" spans="1:18">
      <c r="A20" s="1004">
        <v>43647</v>
      </c>
      <c r="B20" s="1005">
        <v>2019</v>
      </c>
      <c r="C20" s="1006">
        <v>475.55786177351911</v>
      </c>
      <c r="D20" s="1006">
        <v>686.06</v>
      </c>
      <c r="E20" s="1006">
        <v>326261.22664834047</v>
      </c>
      <c r="F20" s="1006">
        <v>17395.354838709678</v>
      </c>
      <c r="G20" s="1006">
        <v>1020</v>
      </c>
      <c r="H20" s="951">
        <v>858</v>
      </c>
      <c r="I20" s="1007">
        <f t="shared" si="5"/>
        <v>100.053967549693</v>
      </c>
      <c r="J20" s="1007">
        <f t="shared" si="6"/>
        <v>100.02151226036877</v>
      </c>
      <c r="K20" s="1007">
        <f t="shared" si="7"/>
        <v>99.949937427318275</v>
      </c>
      <c r="L20" s="1007">
        <f t="shared" si="8"/>
        <v>100.01324061498474</v>
      </c>
      <c r="M20" s="951">
        <v>1020</v>
      </c>
      <c r="N20" s="951">
        <v>858</v>
      </c>
      <c r="O20" s="952">
        <f t="shared" si="9"/>
        <v>99.999499492710427</v>
      </c>
      <c r="P20" s="952">
        <f t="shared" si="10"/>
        <v>99.999864348163712</v>
      </c>
      <c r="Q20" s="952">
        <f t="shared" si="11"/>
        <v>99.991017677133939</v>
      </c>
      <c r="R20" s="952">
        <f t="shared" si="12"/>
        <v>99.98642894919746</v>
      </c>
    </row>
    <row r="21" spans="1:18">
      <c r="A21" s="1004">
        <v>43678</v>
      </c>
      <c r="B21" s="1005">
        <v>2019</v>
      </c>
      <c r="C21" s="1006">
        <v>457.63729113509004</v>
      </c>
      <c r="D21" s="1006">
        <v>713.7</v>
      </c>
      <c r="E21" s="1006">
        <v>326615.73468311375</v>
      </c>
      <c r="F21" s="1006">
        <v>17811.387096774193</v>
      </c>
      <c r="G21" s="1006">
        <v>1019</v>
      </c>
      <c r="H21" s="951">
        <v>850</v>
      </c>
      <c r="I21" s="1007">
        <f t="shared" si="5"/>
        <v>100.05505412696856</v>
      </c>
      <c r="J21" s="1007">
        <f t="shared" si="6"/>
        <v>100.04542854502763</v>
      </c>
      <c r="K21" s="1007">
        <f t="shared" si="7"/>
        <v>99.948957035161413</v>
      </c>
      <c r="L21" s="1007">
        <f t="shared" si="8"/>
        <v>100.00391660566073</v>
      </c>
      <c r="M21" s="951">
        <v>1019</v>
      </c>
      <c r="N21" s="951">
        <v>850</v>
      </c>
      <c r="O21" s="952">
        <f t="shared" si="9"/>
        <v>99.999489683878309</v>
      </c>
      <c r="P21" s="952">
        <f t="shared" si="10"/>
        <v>99.999771120414394</v>
      </c>
      <c r="Q21" s="952">
        <f t="shared" si="11"/>
        <v>99.990037284977078</v>
      </c>
      <c r="R21" s="952">
        <f t="shared" si="12"/>
        <v>99.977104939873456</v>
      </c>
    </row>
    <row r="22" spans="1:18">
      <c r="A22" s="1004">
        <v>43709</v>
      </c>
      <c r="B22" s="1005">
        <v>2019</v>
      </c>
      <c r="C22" s="1006">
        <v>450.86018289965739</v>
      </c>
      <c r="D22" s="1006">
        <v>718.44</v>
      </c>
      <c r="E22" s="1006">
        <v>323915.98980242986</v>
      </c>
      <c r="F22" s="1006">
        <v>17833.400000000001</v>
      </c>
      <c r="G22" s="1006">
        <v>1036</v>
      </c>
      <c r="H22" s="951">
        <v>860</v>
      </c>
      <c r="I22" s="1007">
        <f t="shared" si="5"/>
        <v>100.04678831306555</v>
      </c>
      <c r="J22" s="1007">
        <f t="shared" si="6"/>
        <v>100.04666443435541</v>
      </c>
      <c r="K22" s="1007">
        <f t="shared" si="7"/>
        <v>99.965640057732557</v>
      </c>
      <c r="L22" s="1007">
        <f t="shared" si="8"/>
        <v>100.01568131154309</v>
      </c>
      <c r="M22" s="951">
        <v>1036</v>
      </c>
      <c r="N22" s="951">
        <v>860</v>
      </c>
      <c r="O22" s="952">
        <f t="shared" si="9"/>
        <v>99.999656599302597</v>
      </c>
      <c r="P22" s="952">
        <f t="shared" si="10"/>
        <v>99.999888762865623</v>
      </c>
      <c r="Q22" s="952">
        <f t="shared" si="11"/>
        <v>100.00672030754822</v>
      </c>
      <c r="R22" s="952">
        <f t="shared" si="12"/>
        <v>99.988869645755813</v>
      </c>
    </row>
    <row r="23" spans="1:18">
      <c r="A23" s="1004">
        <v>43739</v>
      </c>
      <c r="B23" s="1005">
        <v>2019</v>
      </c>
      <c r="C23" s="1006">
        <v>475.89310072347382</v>
      </c>
      <c r="D23" s="1006">
        <v>721.03</v>
      </c>
      <c r="E23" s="1006">
        <v>343133.20241464634</v>
      </c>
      <c r="F23" s="1006">
        <v>18352.806451612902</v>
      </c>
      <c r="G23" s="1006">
        <v>1016</v>
      </c>
      <c r="H23" s="951">
        <v>844</v>
      </c>
      <c r="I23" s="1007">
        <f t="shared" si="5"/>
        <v>100.10611608081156</v>
      </c>
      <c r="J23" s="1007">
        <f t="shared" si="6"/>
        <v>100.07578992089263</v>
      </c>
      <c r="K23" s="1007">
        <f t="shared" si="7"/>
        <v>99.946335038427534</v>
      </c>
      <c r="L23" s="1007">
        <f t="shared" si="8"/>
        <v>99.997076660380301</v>
      </c>
      <c r="M23" s="951">
        <v>1016</v>
      </c>
      <c r="N23" s="951">
        <v>844</v>
      </c>
      <c r="O23" s="952">
        <f t="shared" si="9"/>
        <v>99.999463482754805</v>
      </c>
      <c r="P23" s="952">
        <f t="shared" si="10"/>
        <v>99.999702745523948</v>
      </c>
      <c r="Q23" s="952">
        <f t="shared" si="11"/>
        <v>99.987415288243199</v>
      </c>
      <c r="R23" s="952">
        <f t="shared" si="12"/>
        <v>99.970264994593023</v>
      </c>
    </row>
    <row r="24" spans="1:18">
      <c r="A24" s="1004">
        <v>43770</v>
      </c>
      <c r="B24" s="1005">
        <v>2019</v>
      </c>
      <c r="C24" s="1006">
        <v>489.04519227923464</v>
      </c>
      <c r="D24" s="1006">
        <v>776.53</v>
      </c>
      <c r="E24" s="1006">
        <v>379758.26316059404</v>
      </c>
      <c r="F24" s="1006">
        <v>20124.133333333335</v>
      </c>
      <c r="G24" s="1006">
        <v>1018</v>
      </c>
      <c r="H24" s="951">
        <v>860</v>
      </c>
      <c r="I24" s="1007">
        <f t="shared" si="5"/>
        <v>100.21285323270538</v>
      </c>
      <c r="J24" s="1007">
        <f t="shared" si="6"/>
        <v>100.17230523512485</v>
      </c>
      <c r="K24" s="1007">
        <f t="shared" si="7"/>
        <v>99.948303542364542</v>
      </c>
      <c r="L24" s="1007">
        <f t="shared" si="8"/>
        <v>100.01603400635186</v>
      </c>
      <c r="M24" s="951">
        <v>1018</v>
      </c>
      <c r="N24" s="951">
        <v>860</v>
      </c>
      <c r="O24" s="952">
        <f t="shared" si="9"/>
        <v>99.999483178363818</v>
      </c>
      <c r="P24" s="952">
        <f t="shared" si="10"/>
        <v>99.999892324525703</v>
      </c>
      <c r="Q24" s="952">
        <f t="shared" si="11"/>
        <v>99.989383792180206</v>
      </c>
      <c r="R24" s="952">
        <f t="shared" si="12"/>
        <v>99.989222340564581</v>
      </c>
    </row>
    <row r="25" spans="1:18">
      <c r="A25" s="1004">
        <v>43800</v>
      </c>
      <c r="B25" s="1005">
        <v>2019</v>
      </c>
      <c r="C25" s="1006">
        <v>478.82288509528576</v>
      </c>
      <c r="D25" s="1006">
        <v>770.39</v>
      </c>
      <c r="E25" s="1006">
        <v>368880.36244855716</v>
      </c>
      <c r="F25" s="1006">
        <v>20699.129032258064</v>
      </c>
      <c r="G25" s="1006">
        <v>1012</v>
      </c>
      <c r="H25" s="951">
        <v>887</v>
      </c>
      <c r="I25" s="1007">
        <f t="shared" si="5"/>
        <v>100.1842089561556</v>
      </c>
      <c r="J25" s="1007">
        <f t="shared" si="6"/>
        <v>100.20087768042724</v>
      </c>
      <c r="K25" s="1007">
        <f t="shared" si="7"/>
        <v>99.942409632737821</v>
      </c>
      <c r="L25" s="1007">
        <f t="shared" si="8"/>
        <v>100.04742935518907</v>
      </c>
      <c r="M25" s="951">
        <v>1012</v>
      </c>
      <c r="N25" s="951">
        <v>887</v>
      </c>
      <c r="O25" s="952">
        <f t="shared" si="9"/>
        <v>99.999424208782372</v>
      </c>
      <c r="P25" s="952">
        <f t="shared" si="10"/>
        <v>100.00020622768282</v>
      </c>
      <c r="Q25" s="952">
        <f t="shared" si="11"/>
        <v>99.983489882553485</v>
      </c>
      <c r="R25" s="952">
        <f t="shared" si="12"/>
        <v>100.02061768940179</v>
      </c>
    </row>
    <row r="26" spans="1:18">
      <c r="A26" s="1004">
        <v>43831</v>
      </c>
      <c r="B26" s="1005">
        <v>2020</v>
      </c>
      <c r="C26" s="1006">
        <v>485.83611795904483</v>
      </c>
      <c r="D26" s="1006">
        <v>772.65</v>
      </c>
      <c r="E26" s="1006">
        <v>375381.276541056</v>
      </c>
      <c r="F26" s="1006">
        <v>20834.903225806451</v>
      </c>
      <c r="G26" s="1006">
        <v>1020</v>
      </c>
      <c r="H26" s="951">
        <v>891</v>
      </c>
      <c r="I26" s="1007">
        <f t="shared" si="5"/>
        <v>100.20183232338867</v>
      </c>
      <c r="J26" s="1007">
        <f t="shared" si="6"/>
        <v>100.20743709620443</v>
      </c>
      <c r="K26" s="1007">
        <f t="shared" si="7"/>
        <v>99.950314771077743</v>
      </c>
      <c r="L26" s="1007">
        <f t="shared" si="8"/>
        <v>100.05193893805266</v>
      </c>
      <c r="M26" s="951">
        <v>1020</v>
      </c>
      <c r="N26" s="951">
        <v>891</v>
      </c>
      <c r="O26" s="952">
        <f t="shared" si="9"/>
        <v>99.999503305717994</v>
      </c>
      <c r="P26" s="952">
        <f t="shared" si="10"/>
        <v>100.00025130213294</v>
      </c>
      <c r="Q26" s="952">
        <f t="shared" si="11"/>
        <v>99.991395020893407</v>
      </c>
      <c r="R26" s="952">
        <f t="shared" si="12"/>
        <v>100.02512727226538</v>
      </c>
    </row>
    <row r="27" spans="1:18">
      <c r="A27" s="1004">
        <v>43862</v>
      </c>
      <c r="B27" s="1005">
        <v>2020</v>
      </c>
      <c r="C27" s="1006">
        <v>487.76342375700193</v>
      </c>
      <c r="D27" s="1006">
        <v>796.38</v>
      </c>
      <c r="E27" s="1006">
        <v>388445.03541160119</v>
      </c>
      <c r="F27" s="1006">
        <v>21530.862068965518</v>
      </c>
      <c r="G27" s="1006">
        <v>1027</v>
      </c>
      <c r="H27" s="951">
        <v>886</v>
      </c>
      <c r="I27" s="1007">
        <f t="shared" si="5"/>
        <v>100.23663362991871</v>
      </c>
      <c r="J27" s="1007">
        <f t="shared" si="6"/>
        <v>100.24084060356016</v>
      </c>
      <c r="K27" s="1007">
        <f t="shared" si="7"/>
        <v>99.957177516175776</v>
      </c>
      <c r="L27" s="1007">
        <f t="shared" si="8"/>
        <v>100.04632726577432</v>
      </c>
      <c r="M27" s="951">
        <v>1027</v>
      </c>
      <c r="N27" s="951">
        <v>886</v>
      </c>
      <c r="O27" s="952">
        <f t="shared" si="9"/>
        <v>99.999571967283629</v>
      </c>
      <c r="P27" s="952">
        <f t="shared" si="10"/>
        <v>100.00019521454145</v>
      </c>
      <c r="Q27" s="952">
        <f t="shared" si="11"/>
        <v>99.99825776599144</v>
      </c>
      <c r="R27" s="952">
        <f t="shared" si="12"/>
        <v>100.01951559998705</v>
      </c>
    </row>
    <row r="28" spans="1:18">
      <c r="A28" s="1004">
        <v>43891</v>
      </c>
      <c r="B28" s="1005">
        <v>2020</v>
      </c>
      <c r="C28" s="1006">
        <v>494.50513305175457</v>
      </c>
      <c r="D28" s="1006">
        <v>839.97</v>
      </c>
      <c r="E28" s="1006">
        <v>415369.47660948231</v>
      </c>
      <c r="F28" s="1006">
        <v>22503.741935483871</v>
      </c>
      <c r="G28" s="1006">
        <v>1046</v>
      </c>
      <c r="H28" s="951">
        <v>912</v>
      </c>
      <c r="I28" s="1007">
        <f t="shared" si="5"/>
        <v>100.30594701725381</v>
      </c>
      <c r="J28" s="1007">
        <f t="shared" si="6"/>
        <v>100.28602596880016</v>
      </c>
      <c r="K28" s="1007">
        <f t="shared" si="7"/>
        <v>99.975678003030694</v>
      </c>
      <c r="L28" s="1007">
        <f t="shared" si="8"/>
        <v>100.07567263823482</v>
      </c>
      <c r="M28" s="951">
        <v>1046</v>
      </c>
      <c r="N28" s="951">
        <v>912</v>
      </c>
      <c r="O28" s="952">
        <f t="shared" si="9"/>
        <v>99.999757051409802</v>
      </c>
      <c r="P28" s="952">
        <f t="shared" si="10"/>
        <v>100.00048853237992</v>
      </c>
      <c r="Q28" s="952">
        <f t="shared" si="11"/>
        <v>100.01675825284636</v>
      </c>
      <c r="R28" s="952">
        <f t="shared" si="12"/>
        <v>100.04886097244754</v>
      </c>
    </row>
    <row r="29" spans="1:18">
      <c r="A29" s="1004">
        <v>43922</v>
      </c>
      <c r="B29" s="1005">
        <v>2020</v>
      </c>
      <c r="C29" s="1006">
        <v>485.93022164445802</v>
      </c>
      <c r="D29" s="1006">
        <v>853.38</v>
      </c>
      <c r="E29" s="1006">
        <v>414683.13254694757</v>
      </c>
      <c r="F29" s="1006">
        <v>23391.4</v>
      </c>
      <c r="G29" s="1006">
        <v>1056</v>
      </c>
      <c r="H29" s="951">
        <v>913</v>
      </c>
      <c r="I29" s="1007">
        <f t="shared" si="5"/>
        <v>100.30429464725269</v>
      </c>
      <c r="J29" s="1007">
        <f t="shared" si="6"/>
        <v>100.32547087832059</v>
      </c>
      <c r="K29" s="1007">
        <f t="shared" si="7"/>
        <v>99.985238232476206</v>
      </c>
      <c r="L29" s="1007">
        <f t="shared" si="8"/>
        <v>100.07676912946289</v>
      </c>
      <c r="M29" s="951">
        <v>1056</v>
      </c>
      <c r="N29" s="951">
        <v>913</v>
      </c>
      <c r="O29" s="952">
        <f t="shared" si="9"/>
        <v>99.999852676962306</v>
      </c>
      <c r="P29" s="952">
        <f t="shared" si="10"/>
        <v>100.00049948900103</v>
      </c>
      <c r="Q29" s="952">
        <f t="shared" si="11"/>
        <v>100.02631848229187</v>
      </c>
      <c r="R29" s="952">
        <f t="shared" si="12"/>
        <v>100.04995746367561</v>
      </c>
    </row>
    <row r="30" spans="1:18">
      <c r="A30" s="1004">
        <v>43952</v>
      </c>
      <c r="B30" s="1005">
        <v>2020</v>
      </c>
      <c r="C30" s="1006">
        <v>488.60434020492249</v>
      </c>
      <c r="D30" s="1006">
        <v>821.81</v>
      </c>
      <c r="E30" s="1006">
        <v>401539.93282380735</v>
      </c>
      <c r="F30" s="1006">
        <v>23366.354838709678</v>
      </c>
      <c r="G30" s="1006">
        <v>1091</v>
      </c>
      <c r="H30" s="951">
        <v>927</v>
      </c>
      <c r="I30" s="1007">
        <f t="shared" si="5"/>
        <v>100.27260008653492</v>
      </c>
      <c r="J30" s="1007">
        <f t="shared" si="6"/>
        <v>100.32440017877758</v>
      </c>
      <c r="K30" s="1007">
        <f t="shared" si="7"/>
        <v>100.01838217187014</v>
      </c>
      <c r="L30" s="1007">
        <f t="shared" si="8"/>
        <v>100.09210319298973</v>
      </c>
      <c r="M30" s="951">
        <v>1091</v>
      </c>
      <c r="N30" s="951">
        <v>927</v>
      </c>
      <c r="O30" s="952">
        <f t="shared" si="9"/>
        <v>100.00018416528978</v>
      </c>
      <c r="P30" s="952">
        <f t="shared" si="10"/>
        <v>100.00065271200833</v>
      </c>
      <c r="Q30" s="952">
        <f t="shared" si="11"/>
        <v>100.05946242168581</v>
      </c>
      <c r="R30" s="952">
        <f t="shared" si="12"/>
        <v>100.06529152720245</v>
      </c>
    </row>
    <row r="31" spans="1:18">
      <c r="A31" s="1004">
        <v>43983</v>
      </c>
      <c r="B31" s="1005">
        <v>2020</v>
      </c>
      <c r="C31" s="1006">
        <v>506.83333341292433</v>
      </c>
      <c r="D31" s="1006">
        <v>792.72</v>
      </c>
      <c r="E31" s="1006">
        <v>401776.92006309336</v>
      </c>
      <c r="F31" s="1006">
        <v>22901.533333333333</v>
      </c>
      <c r="G31" s="1006">
        <v>1072</v>
      </c>
      <c r="H31" s="951">
        <v>914</v>
      </c>
      <c r="I31" s="1007">
        <f t="shared" si="5"/>
        <v>100.27319028247787</v>
      </c>
      <c r="J31" s="1007">
        <f t="shared" si="6"/>
        <v>100.30450740951234</v>
      </c>
      <c r="K31" s="1007">
        <f t="shared" si="7"/>
        <v>100.00096695647143</v>
      </c>
      <c r="L31" s="1007">
        <f t="shared" si="8"/>
        <v>100.07807946051939</v>
      </c>
      <c r="M31" s="951">
        <v>1072</v>
      </c>
      <c r="N31" s="951">
        <v>914</v>
      </c>
      <c r="O31" s="952">
        <f t="shared" si="9"/>
        <v>100.00001004514286</v>
      </c>
      <c r="P31" s="952">
        <f t="shared" si="10"/>
        <v>100.00051260372783</v>
      </c>
      <c r="Q31" s="952">
        <f t="shared" si="11"/>
        <v>100.04204720628709</v>
      </c>
      <c r="R31" s="952">
        <f t="shared" si="12"/>
        <v>100.05126779473211</v>
      </c>
    </row>
    <row r="32" spans="1:18">
      <c r="A32" s="1004">
        <v>44013</v>
      </c>
      <c r="B32" s="1005">
        <v>2020</v>
      </c>
      <c r="C32" s="1006">
        <v>534.75582564397189</v>
      </c>
      <c r="D32" s="1006">
        <v>784.73</v>
      </c>
      <c r="E32" s="1006">
        <v>419638.93905759405</v>
      </c>
      <c r="F32" s="1006">
        <v>23378.064516129034</v>
      </c>
      <c r="G32" s="1006">
        <v>1050</v>
      </c>
      <c r="H32" s="951">
        <v>906</v>
      </c>
      <c r="I32" s="1007">
        <f t="shared" si="5"/>
        <v>100.31764783616636</v>
      </c>
      <c r="J32" s="1007">
        <f t="shared" si="6"/>
        <v>100.32531523822232</v>
      </c>
      <c r="K32" s="1007">
        <f t="shared" si="7"/>
        <v>99.980444568411727</v>
      </c>
      <c r="L32" s="1007">
        <f t="shared" si="8"/>
        <v>100.06932672528963</v>
      </c>
      <c r="M32" s="951">
        <v>1050</v>
      </c>
      <c r="N32" s="951">
        <v>906</v>
      </c>
      <c r="O32" s="952">
        <f t="shared" si="9"/>
        <v>99.999804823246663</v>
      </c>
      <c r="P32" s="952">
        <f t="shared" si="10"/>
        <v>100.0004251446631</v>
      </c>
      <c r="Q32" s="952">
        <f t="shared" si="11"/>
        <v>100.02152481822739</v>
      </c>
      <c r="R32" s="952">
        <f t="shared" si="12"/>
        <v>100.04251505950235</v>
      </c>
    </row>
    <row r="33" spans="1:18">
      <c r="A33" s="1004">
        <v>44044</v>
      </c>
      <c r="B33" s="1005">
        <v>2020</v>
      </c>
      <c r="C33" s="1006">
        <v>546.97583411464359</v>
      </c>
      <c r="D33" s="1006">
        <v>784.66</v>
      </c>
      <c r="E33" s="1006">
        <v>429190.05799639621</v>
      </c>
      <c r="F33" s="1006">
        <v>25388.387096774193</v>
      </c>
      <c r="G33" s="1006">
        <v>1041</v>
      </c>
      <c r="H33" s="951">
        <v>895</v>
      </c>
      <c r="I33" s="1007">
        <f t="shared" si="5"/>
        <v>100.34040816188887</v>
      </c>
      <c r="J33" s="1007">
        <f t="shared" si="6"/>
        <v>100.41130706955028</v>
      </c>
      <c r="K33" s="1007">
        <f t="shared" si="7"/>
        <v>99.971873139840298</v>
      </c>
      <c r="L33" s="1007">
        <f t="shared" si="8"/>
        <v>100.05718544493642</v>
      </c>
      <c r="M33" s="951">
        <v>1041</v>
      </c>
      <c r="N33" s="951">
        <v>895</v>
      </c>
      <c r="O33" s="952">
        <f t="shared" si="9"/>
        <v>99.999719092195875</v>
      </c>
      <c r="P33" s="952">
        <f t="shared" si="10"/>
        <v>100.00030381597277</v>
      </c>
      <c r="Q33" s="952">
        <f t="shared" si="11"/>
        <v>100.01295338965596</v>
      </c>
      <c r="R33" s="952">
        <f t="shared" si="12"/>
        <v>100.03037377914914</v>
      </c>
    </row>
    <row r="34" spans="1:18">
      <c r="A34" s="1004">
        <v>44075</v>
      </c>
      <c r="B34" s="1005">
        <v>2020</v>
      </c>
      <c r="C34" s="1006">
        <v>547.30008592686488</v>
      </c>
      <c r="D34" s="1006">
        <v>773.4</v>
      </c>
      <c r="E34" s="1006">
        <v>423281.88645583729</v>
      </c>
      <c r="F34" s="1006">
        <v>30916.533333333333</v>
      </c>
      <c r="G34" s="1006">
        <v>1055</v>
      </c>
      <c r="H34" s="951">
        <v>900</v>
      </c>
      <c r="I34" s="1007">
        <f t="shared" si="5"/>
        <v>100.32664229888603</v>
      </c>
      <c r="J34" s="1007">
        <f t="shared" si="6"/>
        <v>100.62905017451742</v>
      </c>
      <c r="K34" s="1007">
        <f t="shared" si="7"/>
        <v>99.985321746948841</v>
      </c>
      <c r="L34" s="1007">
        <f t="shared" si="8"/>
        <v>100.0627720371152</v>
      </c>
      <c r="M34" s="951">
        <v>1055</v>
      </c>
      <c r="N34" s="951">
        <v>900</v>
      </c>
      <c r="O34" s="952">
        <f t="shared" si="9"/>
        <v>99.999853616104318</v>
      </c>
      <c r="P34" s="952">
        <f t="shared" si="10"/>
        <v>100.00035964996565</v>
      </c>
      <c r="Q34" s="952">
        <f t="shared" si="11"/>
        <v>100.02640199676451</v>
      </c>
      <c r="R34" s="952">
        <f t="shared" si="12"/>
        <v>100.03596037132792</v>
      </c>
    </row>
    <row r="35" spans="1:18">
      <c r="A35" s="1004">
        <v>44105</v>
      </c>
      <c r="B35" s="1005">
        <v>2020</v>
      </c>
      <c r="C35" s="1006">
        <v>611.45540506874011</v>
      </c>
      <c r="D35" s="1006">
        <v>778.27</v>
      </c>
      <c r="E35" s="1006">
        <v>475877.39810284832</v>
      </c>
      <c r="F35" s="1006">
        <v>31507.741935483871</v>
      </c>
      <c r="G35" s="1006">
        <v>1158</v>
      </c>
      <c r="H35" s="951">
        <v>910</v>
      </c>
      <c r="I35" s="1007">
        <f t="shared" si="5"/>
        <v>100.45089876562831</v>
      </c>
      <c r="J35" s="1007">
        <f t="shared" si="6"/>
        <v>100.64817290719175</v>
      </c>
      <c r="K35" s="1007">
        <f t="shared" si="7"/>
        <v>100.08295207870239</v>
      </c>
      <c r="L35" s="1007">
        <f t="shared" si="8"/>
        <v>100.0738831482263</v>
      </c>
      <c r="M35" s="951">
        <v>1158</v>
      </c>
      <c r="N35" s="951">
        <v>910</v>
      </c>
      <c r="O35" s="952">
        <f t="shared" si="9"/>
        <v>100.00083006274716</v>
      </c>
      <c r="P35" s="952">
        <f t="shared" si="10"/>
        <v>100.00047069137381</v>
      </c>
      <c r="Q35" s="952">
        <f t="shared" si="11"/>
        <v>100.12403232851806</v>
      </c>
      <c r="R35" s="952">
        <f t="shared" si="12"/>
        <v>100.04707148243902</v>
      </c>
    </row>
    <row r="36" spans="1:18">
      <c r="A36" s="1004">
        <v>44136</v>
      </c>
      <c r="B36" s="1005">
        <v>2020</v>
      </c>
      <c r="C36" s="1006">
        <v>657.03983530257608</v>
      </c>
      <c r="D36" s="1006">
        <v>763.72</v>
      </c>
      <c r="E36" s="1006">
        <v>501794.46301728341</v>
      </c>
      <c r="F36" s="1006">
        <v>29467.733333333334</v>
      </c>
      <c r="G36" s="1006">
        <v>1069</v>
      </c>
      <c r="H36" s="951">
        <v>898</v>
      </c>
      <c r="I36" s="1007">
        <f t="shared" si="5"/>
        <v>100.50536040851733</v>
      </c>
      <c r="J36" s="1007">
        <f t="shared" si="6"/>
        <v>100.58342664240617</v>
      </c>
      <c r="K36" s="1007">
        <f t="shared" si="7"/>
        <v>100.00609542930688</v>
      </c>
      <c r="L36" s="1007">
        <f t="shared" si="8"/>
        <v>100.06069633503948</v>
      </c>
      <c r="M36" s="951">
        <v>1069</v>
      </c>
      <c r="N36" s="951">
        <v>898</v>
      </c>
      <c r="O36" s="952">
        <f t="shared" si="9"/>
        <v>100.00006213326667</v>
      </c>
      <c r="P36" s="952">
        <f t="shared" si="10"/>
        <v>100.00033892059834</v>
      </c>
      <c r="Q36" s="952">
        <f t="shared" si="11"/>
        <v>100.04717567912255</v>
      </c>
      <c r="R36" s="952">
        <f t="shared" si="12"/>
        <v>100.0338846692522</v>
      </c>
    </row>
    <row r="37" spans="1:18">
      <c r="A37" s="1004">
        <v>44166</v>
      </c>
      <c r="B37" s="1005">
        <v>2020</v>
      </c>
      <c r="C37" s="1006">
        <v>522.55345354356325</v>
      </c>
      <c r="D37" s="1006">
        <v>734.73</v>
      </c>
      <c r="E37" s="1006">
        <v>383935.69892206223</v>
      </c>
      <c r="F37" s="1006">
        <v>27967.451612903227</v>
      </c>
      <c r="G37" s="1006">
        <v>1063</v>
      </c>
      <c r="H37" s="951">
        <v>896</v>
      </c>
      <c r="I37" s="1007">
        <f t="shared" si="5"/>
        <v>100.2704858278244</v>
      </c>
      <c r="J37" s="1007">
        <f t="shared" si="6"/>
        <v>100.532513947376</v>
      </c>
      <c r="K37" s="1007">
        <f t="shared" si="7"/>
        <v>100.00048270713663</v>
      </c>
      <c r="L37" s="1007">
        <f t="shared" si="8"/>
        <v>100.05846916354727</v>
      </c>
      <c r="M37" s="951">
        <v>1063</v>
      </c>
      <c r="N37" s="951">
        <v>896</v>
      </c>
      <c r="O37" s="952">
        <f t="shared" si="9"/>
        <v>100.00000600946595</v>
      </c>
      <c r="P37" s="952">
        <f t="shared" si="10"/>
        <v>100.00031666239333</v>
      </c>
      <c r="Q37" s="952">
        <f t="shared" si="11"/>
        <v>100.04156295695229</v>
      </c>
      <c r="R37" s="952">
        <f t="shared" si="12"/>
        <v>100.03165749775999</v>
      </c>
    </row>
    <row r="38" spans="1:18">
      <c r="A38" s="1004">
        <v>44197</v>
      </c>
      <c r="B38" s="1005">
        <v>2021</v>
      </c>
      <c r="C38" s="1009">
        <f>+'57'!G18</f>
        <v>524.3046206835927</v>
      </c>
      <c r="D38" s="1009">
        <v>723.56</v>
      </c>
      <c r="E38" s="1006">
        <f>C38*D38</f>
        <v>379365.85134182032</v>
      </c>
      <c r="F38" s="1006">
        <f>'57'!I18*D38/10</f>
        <v>25659.741935483871</v>
      </c>
      <c r="G38" s="1006">
        <f>'59'!G19</f>
        <v>1062</v>
      </c>
      <c r="H38" s="950">
        <f>'59'!H19</f>
        <v>901</v>
      </c>
      <c r="I38" s="1007">
        <f t="shared" si="5"/>
        <v>100.25858318997886</v>
      </c>
      <c r="J38" s="1007">
        <f t="shared" si="6"/>
        <v>100.44999982669886</v>
      </c>
      <c r="K38" s="1007">
        <f t="shared" si="7"/>
        <v>99.999541973364288</v>
      </c>
      <c r="L38" s="1007">
        <f t="shared" si="8"/>
        <v>100.06404952069013</v>
      </c>
    </row>
  </sheetData>
  <pageMargins left="0.7" right="0.7" top="0.75" bottom="0.75" header="0.3" footer="0.3"/>
  <pageSetup paperSize="12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79998168889431442"/>
    <pageSetUpPr fitToPage="1"/>
  </sheetPr>
  <dimension ref="A1:K54"/>
  <sheetViews>
    <sheetView zoomScaleNormal="100" workbookViewId="0">
      <selection activeCell="M21" sqref="M21"/>
    </sheetView>
  </sheetViews>
  <sheetFormatPr baseColWidth="10" defaultColWidth="10.90625" defaultRowHeight="12.75"/>
  <cols>
    <col min="1" max="1" width="2.08984375" style="13" customWidth="1"/>
    <col min="2" max="8" width="9.36328125" style="13" customWidth="1"/>
    <col min="9" max="16384" width="10.90625" style="13"/>
  </cols>
  <sheetData>
    <row r="1" spans="2:11" s="29" customFormat="1" ht="15" customHeight="1">
      <c r="B1" s="1088" t="s">
        <v>45</v>
      </c>
      <c r="C1" s="1088"/>
      <c r="D1" s="1088"/>
      <c r="E1" s="1088"/>
      <c r="F1" s="1088"/>
      <c r="G1" s="1088"/>
      <c r="H1" s="1088"/>
    </row>
    <row r="2" spans="2:11" s="29" customFormat="1" ht="15" customHeight="1">
      <c r="B2" s="59"/>
      <c r="C2" s="59"/>
      <c r="D2" s="59"/>
      <c r="E2" s="59"/>
    </row>
    <row r="3" spans="2:11" s="29" customFormat="1" ht="18.600000000000001" customHeight="1">
      <c r="B3" s="1089" t="s">
        <v>454</v>
      </c>
      <c r="C3" s="1089"/>
      <c r="D3" s="1089"/>
      <c r="E3" s="1089"/>
      <c r="F3" s="1089"/>
      <c r="G3" s="1089"/>
      <c r="H3" s="1089"/>
    </row>
    <row r="4" spans="2:11" s="29" customFormat="1" ht="18" customHeight="1">
      <c r="B4" s="1088" t="s">
        <v>509</v>
      </c>
      <c r="C4" s="1088"/>
      <c r="D4" s="1088"/>
      <c r="E4" s="1088"/>
      <c r="F4" s="1088"/>
      <c r="G4" s="1088"/>
      <c r="H4" s="1088"/>
    </row>
    <row r="5" spans="2:11" s="29" customFormat="1" ht="27" customHeight="1">
      <c r="B5" s="1092" t="s">
        <v>11</v>
      </c>
      <c r="C5" s="1092" t="s">
        <v>645</v>
      </c>
      <c r="D5" s="1092"/>
      <c r="E5" s="1092"/>
      <c r="F5" s="1092" t="s">
        <v>646</v>
      </c>
      <c r="G5" s="1092"/>
      <c r="H5" s="1092"/>
    </row>
    <row r="6" spans="2:11" s="29" customFormat="1" ht="42.75" customHeight="1">
      <c r="B6" s="1092"/>
      <c r="C6" s="911" t="s">
        <v>408</v>
      </c>
      <c r="D6" s="273" t="s">
        <v>409</v>
      </c>
      <c r="E6" s="273" t="s">
        <v>647</v>
      </c>
      <c r="F6" s="911" t="s">
        <v>408</v>
      </c>
      <c r="G6" s="911" t="s">
        <v>409</v>
      </c>
      <c r="H6" s="911" t="s">
        <v>647</v>
      </c>
    </row>
    <row r="7" spans="2:11" s="29" customFormat="1" ht="15.75" customHeight="1">
      <c r="B7" s="87" t="s">
        <v>66</v>
      </c>
      <c r="C7" s="832">
        <v>265.24599999999998</v>
      </c>
      <c r="D7" s="832"/>
      <c r="E7" s="149"/>
      <c r="F7" s="832">
        <v>15.398</v>
      </c>
      <c r="G7" s="910"/>
      <c r="H7" s="910"/>
    </row>
    <row r="8" spans="2:11" s="29" customFormat="1" ht="15.75" customHeight="1">
      <c r="B8" s="87" t="s">
        <v>67</v>
      </c>
      <c r="C8" s="832">
        <v>246.95099999999999</v>
      </c>
      <c r="D8" s="832"/>
      <c r="E8" s="832"/>
      <c r="F8" s="832">
        <v>17.353000000000002</v>
      </c>
      <c r="G8" s="832"/>
      <c r="H8" s="832"/>
    </row>
    <row r="9" spans="2:11" s="29" customFormat="1" ht="15.75" customHeight="1">
      <c r="B9" s="87" t="s">
        <v>68</v>
      </c>
      <c r="C9" s="832">
        <v>257.06</v>
      </c>
      <c r="D9" s="832"/>
      <c r="E9" s="832"/>
      <c r="F9" s="832">
        <v>14.355</v>
      </c>
      <c r="G9" s="832"/>
      <c r="H9" s="832"/>
    </row>
    <row r="10" spans="2:11" s="29" customFormat="1" ht="15.75" customHeight="1">
      <c r="B10" s="87" t="s">
        <v>63</v>
      </c>
      <c r="C10" s="832">
        <v>228.58699999999999</v>
      </c>
      <c r="D10" s="832">
        <v>1114.4113</v>
      </c>
      <c r="E10" s="832">
        <v>48.8</v>
      </c>
      <c r="F10" s="832">
        <v>16.690000000000001</v>
      </c>
      <c r="G10" s="832">
        <v>98.689700000000002</v>
      </c>
      <c r="H10" s="832">
        <v>59.1</v>
      </c>
    </row>
    <row r="11" spans="2:11" s="29" customFormat="1" ht="15.75" customHeight="1">
      <c r="B11" s="87" t="s">
        <v>65</v>
      </c>
      <c r="C11" s="832">
        <v>238.41</v>
      </c>
      <c r="D11" s="832">
        <v>1365.1233</v>
      </c>
      <c r="E11" s="832">
        <v>57.259481565370578</v>
      </c>
      <c r="F11" s="832">
        <v>15.217000000000001</v>
      </c>
      <c r="G11" s="832">
        <v>109.53919999999999</v>
      </c>
      <c r="H11" s="832">
        <v>71.984753893671552</v>
      </c>
    </row>
    <row r="12" spans="2:11" s="29" customFormat="1" ht="15.75" customHeight="1">
      <c r="B12" s="87" t="s">
        <v>69</v>
      </c>
      <c r="C12" s="832">
        <v>236.12200000000001</v>
      </c>
      <c r="D12" s="832">
        <v>1236.0917400000001</v>
      </c>
      <c r="E12" s="832">
        <v>52.349706507652819</v>
      </c>
      <c r="F12" s="832">
        <v>18.734999999999999</v>
      </c>
      <c r="G12" s="832">
        <v>122.03686999999999</v>
      </c>
      <c r="H12" s="832">
        <v>65.138441419802504</v>
      </c>
    </row>
    <row r="13" spans="2:11" s="29" customFormat="1" ht="15.75" customHeight="1">
      <c r="B13" s="87" t="s">
        <v>108</v>
      </c>
      <c r="C13" s="832">
        <v>241.16</v>
      </c>
      <c r="D13" s="832">
        <v>1333.2125000000001</v>
      </c>
      <c r="E13" s="832">
        <v>55.283318129042961</v>
      </c>
      <c r="F13" s="832">
        <v>22.004000000000001</v>
      </c>
      <c r="G13" s="832">
        <v>149.0976</v>
      </c>
      <c r="H13" s="832">
        <v>67.759316487911292</v>
      </c>
    </row>
    <row r="14" spans="2:11" s="29" customFormat="1" ht="15.75" customHeight="1">
      <c r="B14" s="94" t="s">
        <v>159</v>
      </c>
      <c r="C14" s="832">
        <v>257.786</v>
      </c>
      <c r="D14" s="832">
        <v>1531.0056</v>
      </c>
      <c r="E14" s="832">
        <v>59.4</v>
      </c>
      <c r="F14" s="832">
        <v>27.510999999999999</v>
      </c>
      <c r="G14" s="832">
        <v>200.92939999999999</v>
      </c>
      <c r="H14" s="832">
        <v>73</v>
      </c>
    </row>
    <row r="15" spans="2:11" ht="15.75" customHeight="1">
      <c r="B15" s="94" t="s">
        <v>364</v>
      </c>
      <c r="C15" s="121">
        <v>205.18899999999999</v>
      </c>
      <c r="D15" s="121">
        <v>1221.2691400000001</v>
      </c>
      <c r="E15" s="832">
        <v>59.51923056304188</v>
      </c>
      <c r="F15" s="832">
        <v>19.853000000000002</v>
      </c>
      <c r="G15" s="832">
        <v>128.22280000000001</v>
      </c>
      <c r="H15" s="832">
        <v>64.586107893013647</v>
      </c>
      <c r="J15" s="54"/>
      <c r="K15" s="49"/>
    </row>
    <row r="16" spans="2:11" ht="15.75" customHeight="1">
      <c r="B16" s="94" t="s">
        <v>450</v>
      </c>
      <c r="C16" s="121">
        <v>208.23699999999999</v>
      </c>
      <c r="D16" s="121">
        <v>1281.3397</v>
      </c>
      <c r="E16" s="832">
        <v>61.532758347459868</v>
      </c>
      <c r="F16" s="832">
        <v>28.178000000000001</v>
      </c>
      <c r="G16" s="832">
        <v>187.66370000000001</v>
      </c>
      <c r="H16" s="832">
        <v>66.599368301511817</v>
      </c>
      <c r="J16" s="54"/>
      <c r="K16" s="49"/>
    </row>
    <row r="17" spans="2:11" ht="15.75" customHeight="1">
      <c r="B17" s="94" t="s">
        <v>476</v>
      </c>
      <c r="C17" s="121">
        <v>195.40299999999999</v>
      </c>
      <c r="D17" s="121">
        <v>1204.8561999999999</v>
      </c>
      <c r="E17" s="832">
        <v>61.660066631525616</v>
      </c>
      <c r="F17" s="832">
        <v>27.302</v>
      </c>
      <c r="G17" s="832">
        <v>195.06280000000001</v>
      </c>
      <c r="H17" s="832">
        <v>71.446340927404592</v>
      </c>
      <c r="J17" s="54"/>
      <c r="K17" s="49"/>
    </row>
    <row r="18" spans="2:11" ht="15.75" customHeight="1">
      <c r="B18" s="909" t="s">
        <v>619</v>
      </c>
      <c r="C18" s="121">
        <v>183.07300000000001</v>
      </c>
      <c r="D18" s="121">
        <v>1086.1401000000001</v>
      </c>
      <c r="E18" s="832">
        <v>59.328251571777379</v>
      </c>
      <c r="F18" s="832">
        <v>21.963000000000001</v>
      </c>
      <c r="G18" s="832">
        <v>144.84829999999999</v>
      </c>
      <c r="H18" s="832">
        <v>65.95105404544006</v>
      </c>
      <c r="J18" s="54"/>
      <c r="K18" s="49"/>
    </row>
    <row r="19" spans="2:11" ht="46.5" customHeight="1">
      <c r="B19" s="1091" t="s">
        <v>648</v>
      </c>
      <c r="C19" s="1091"/>
      <c r="D19" s="1091"/>
      <c r="E19" s="1091"/>
      <c r="F19" s="1091"/>
      <c r="G19" s="1091"/>
      <c r="H19" s="1091"/>
      <c r="I19" s="56"/>
      <c r="J19" s="56"/>
    </row>
    <row r="20" spans="2:11">
      <c r="C20" s="65"/>
      <c r="D20" s="65"/>
      <c r="E20" s="66"/>
    </row>
    <row r="22" spans="2:11">
      <c r="F22" s="177"/>
    </row>
    <row r="38" spans="1:1" ht="38.25" customHeight="1"/>
    <row r="40" spans="1:1">
      <c r="A40" s="70"/>
    </row>
    <row r="54" spans="1:8" ht="30" customHeight="1">
      <c r="A54" s="220"/>
      <c r="H54" s="220"/>
    </row>
  </sheetData>
  <mergeCells count="7">
    <mergeCell ref="B19:H19"/>
    <mergeCell ref="C5:E5"/>
    <mergeCell ref="B5:B6"/>
    <mergeCell ref="B1:H1"/>
    <mergeCell ref="B3:H3"/>
    <mergeCell ref="B4:H4"/>
    <mergeCell ref="F5:H5"/>
  </mergeCells>
  <pageMargins left="0.70866141732283472" right="0.70866141732283472" top="0.74803149606299213" bottom="0.74803149606299213" header="0.31496062992125984" footer="0.31496062992125984"/>
  <pageSetup paperSize="126" scale="98"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79998168889431442"/>
    <pageSetUpPr fitToPage="1"/>
  </sheetPr>
  <dimension ref="A1:O53"/>
  <sheetViews>
    <sheetView zoomScaleNormal="100" zoomScaleSheetLayoutView="50" workbookViewId="0">
      <selection activeCell="M28" sqref="M28"/>
    </sheetView>
  </sheetViews>
  <sheetFormatPr baseColWidth="10" defaultColWidth="10.90625" defaultRowHeight="12.75"/>
  <cols>
    <col min="1" max="1" width="0.90625" style="13" customWidth="1"/>
    <col min="2" max="2" width="10.81640625" style="13" customWidth="1"/>
    <col min="3" max="6" width="11.1796875" style="13" customWidth="1"/>
    <col min="7" max="7" width="1.54296875" style="13" customWidth="1"/>
    <col min="8" max="8" width="3.90625" style="13" customWidth="1"/>
    <col min="9" max="9" width="6.36328125" style="153" customWidth="1"/>
    <col min="10" max="10" width="9.453125" style="153" customWidth="1"/>
    <col min="11" max="16384" width="10.90625" style="153"/>
  </cols>
  <sheetData>
    <row r="1" spans="2:15" s="29" customFormat="1" ht="15" customHeight="1">
      <c r="B1" s="1088" t="s">
        <v>3</v>
      </c>
      <c r="C1" s="1088"/>
      <c r="D1" s="1088"/>
      <c r="E1" s="1088"/>
      <c r="F1" s="1088"/>
    </row>
    <row r="2" spans="2:15" s="29" customFormat="1" ht="15" customHeight="1">
      <c r="B2" s="30"/>
      <c r="C2" s="30"/>
      <c r="D2" s="30"/>
      <c r="E2" s="30"/>
      <c r="F2" s="30"/>
    </row>
    <row r="3" spans="2:15" s="29" customFormat="1" ht="31.5" customHeight="1">
      <c r="B3" s="1096" t="s">
        <v>625</v>
      </c>
      <c r="C3" s="1097"/>
      <c r="D3" s="1097"/>
      <c r="E3" s="1097"/>
      <c r="F3" s="1097"/>
    </row>
    <row r="4" spans="2:15" s="29" customFormat="1" ht="15.75" customHeight="1">
      <c r="B4" s="1097" t="s">
        <v>550</v>
      </c>
      <c r="C4" s="1097"/>
      <c r="D4" s="1097"/>
      <c r="E4" s="1097"/>
      <c r="F4" s="1097"/>
    </row>
    <row r="5" spans="2:15" s="29" customFormat="1" ht="45" customHeight="1">
      <c r="B5" s="558" t="s">
        <v>11</v>
      </c>
      <c r="C5" s="558" t="s">
        <v>12</v>
      </c>
      <c r="D5" s="559" t="s">
        <v>32</v>
      </c>
      <c r="E5" s="559" t="s">
        <v>30</v>
      </c>
      <c r="F5" s="559" t="s">
        <v>617</v>
      </c>
    </row>
    <row r="6" spans="2:15" s="13" customFormat="1" ht="15.75" customHeight="1">
      <c r="B6" s="1098" t="s">
        <v>479</v>
      </c>
      <c r="C6" s="61" t="s">
        <v>204</v>
      </c>
      <c r="D6" s="646">
        <v>67</v>
      </c>
      <c r="E6" s="646">
        <v>56.5</v>
      </c>
      <c r="F6" s="647">
        <v>8.432835820895523</v>
      </c>
      <c r="G6" s="47"/>
      <c r="H6" s="57"/>
      <c r="I6" s="229"/>
      <c r="J6" s="49"/>
      <c r="K6" s="50"/>
      <c r="L6" s="54"/>
      <c r="M6" s="49"/>
    </row>
    <row r="7" spans="2:15" s="13" customFormat="1" ht="15.75" customHeight="1">
      <c r="B7" s="1099"/>
      <c r="C7" s="61" t="s">
        <v>173</v>
      </c>
      <c r="D7" s="646">
        <v>472</v>
      </c>
      <c r="E7" s="646">
        <v>3043.4</v>
      </c>
      <c r="F7" s="647">
        <v>64.478813559322035</v>
      </c>
      <c r="G7" s="47"/>
      <c r="H7" s="57"/>
      <c r="I7" s="52"/>
      <c r="J7" s="55"/>
      <c r="K7" s="50"/>
      <c r="L7" s="54"/>
      <c r="M7" s="55"/>
    </row>
    <row r="8" spans="2:15" s="13" customFormat="1" ht="15.75" customHeight="1">
      <c r="B8" s="1099"/>
      <c r="C8" s="61" t="s">
        <v>205</v>
      </c>
      <c r="D8" s="646">
        <v>804</v>
      </c>
      <c r="E8" s="646">
        <v>3539.2</v>
      </c>
      <c r="F8" s="647">
        <v>44.019900497512438</v>
      </c>
      <c r="G8" s="47"/>
      <c r="H8" s="57"/>
      <c r="I8" s="52"/>
      <c r="J8" s="55"/>
      <c r="K8" s="50"/>
      <c r="L8" s="54"/>
      <c r="M8" s="55"/>
    </row>
    <row r="9" spans="2:15" s="13" customFormat="1" ht="15.75" customHeight="1">
      <c r="B9" s="1099"/>
      <c r="C9" s="61" t="s">
        <v>206</v>
      </c>
      <c r="D9" s="646">
        <v>3922</v>
      </c>
      <c r="E9" s="646">
        <v>18115.400000000001</v>
      </c>
      <c r="F9" s="647">
        <v>46.189189189189193</v>
      </c>
      <c r="G9" s="47"/>
      <c r="H9" s="57"/>
      <c r="I9" s="52"/>
      <c r="J9" s="55"/>
      <c r="K9" s="50"/>
      <c r="L9" s="54"/>
      <c r="M9" s="55"/>
    </row>
    <row r="10" spans="2:15" s="13" customFormat="1" ht="15.75" customHeight="1">
      <c r="B10" s="1099"/>
      <c r="C10" s="61" t="s">
        <v>176</v>
      </c>
      <c r="D10" s="646">
        <v>14777</v>
      </c>
      <c r="E10" s="646">
        <v>91524.5</v>
      </c>
      <c r="F10" s="647">
        <v>61.937132029505307</v>
      </c>
      <c r="G10" s="47"/>
      <c r="H10" s="57"/>
      <c r="I10" s="52"/>
      <c r="J10" s="55"/>
      <c r="K10" s="50"/>
      <c r="L10" s="54"/>
      <c r="M10" s="55"/>
    </row>
    <row r="11" spans="2:15" s="13" customFormat="1" ht="15.75" customHeight="1">
      <c r="B11" s="1099"/>
      <c r="C11" s="61" t="s">
        <v>462</v>
      </c>
      <c r="D11" s="646">
        <v>31524</v>
      </c>
      <c r="E11" s="646">
        <v>184954.8</v>
      </c>
      <c r="F11" s="647">
        <v>58.671107727445751</v>
      </c>
      <c r="G11" s="47"/>
      <c r="H11" s="57"/>
      <c r="I11" s="52"/>
      <c r="J11" s="55"/>
      <c r="K11" s="50"/>
      <c r="L11" s="54"/>
      <c r="M11" s="55"/>
    </row>
    <row r="12" spans="2:15" s="13" customFormat="1" ht="15.75" customHeight="1">
      <c r="B12" s="1099"/>
      <c r="C12" s="61" t="s">
        <v>177</v>
      </c>
      <c r="D12" s="646">
        <v>19781</v>
      </c>
      <c r="E12" s="646">
        <v>11959.1</v>
      </c>
      <c r="F12" s="647">
        <v>6.0457509731560588</v>
      </c>
      <c r="G12" s="47"/>
      <c r="H12" s="57"/>
      <c r="I12" s="52"/>
      <c r="J12" s="55"/>
      <c r="K12" s="50"/>
      <c r="L12" s="54"/>
      <c r="M12" s="55"/>
    </row>
    <row r="13" spans="2:15" s="13" customFormat="1" ht="15.75" customHeight="1">
      <c r="B13" s="1099"/>
      <c r="C13" s="61" t="s">
        <v>178</v>
      </c>
      <c r="D13" s="646">
        <v>101690</v>
      </c>
      <c r="E13" s="646">
        <v>594002.1</v>
      </c>
      <c r="F13" s="647">
        <v>58.413029796440156</v>
      </c>
      <c r="G13" s="47"/>
      <c r="H13" s="57"/>
      <c r="I13" s="52"/>
      <c r="J13" s="55"/>
      <c r="K13" s="50"/>
      <c r="L13" s="54"/>
      <c r="M13" s="55"/>
    </row>
    <row r="14" spans="2:15" s="13" customFormat="1" ht="15.75" customHeight="1">
      <c r="B14" s="1099"/>
      <c r="C14" s="61" t="s">
        <v>366</v>
      </c>
      <c r="D14" s="646">
        <v>9935</v>
      </c>
      <c r="E14" s="646">
        <v>80104</v>
      </c>
      <c r="F14" s="647">
        <v>80.62808253648717</v>
      </c>
      <c r="G14" s="47"/>
      <c r="H14" s="57"/>
      <c r="I14" s="52"/>
      <c r="J14" s="49"/>
      <c r="K14" s="50"/>
      <c r="L14" s="163"/>
      <c r="M14" s="49"/>
      <c r="N14" s="164"/>
      <c r="O14" s="164"/>
    </row>
    <row r="15" spans="2:15" s="13" customFormat="1" ht="15.75" customHeight="1">
      <c r="B15" s="1099"/>
      <c r="C15" s="61" t="s">
        <v>367</v>
      </c>
      <c r="D15" s="646">
        <v>12385</v>
      </c>
      <c r="E15" s="646">
        <v>109807.5</v>
      </c>
      <c r="F15" s="647">
        <v>88.661687525232139</v>
      </c>
      <c r="G15" s="47"/>
      <c r="H15" s="57"/>
      <c r="I15" s="52"/>
      <c r="J15" s="49"/>
      <c r="K15" s="50"/>
      <c r="L15" s="163"/>
      <c r="M15" s="49"/>
      <c r="N15" s="164"/>
      <c r="O15" s="164"/>
    </row>
    <row r="16" spans="2:15" s="13" customFormat="1" ht="15.75" customHeight="1">
      <c r="B16" s="1099"/>
      <c r="C16" s="61" t="s">
        <v>44</v>
      </c>
      <c r="D16" s="646">
        <v>46</v>
      </c>
      <c r="E16" s="646">
        <v>117.8</v>
      </c>
      <c r="F16" s="647">
        <v>25.608695652173914</v>
      </c>
      <c r="G16" s="47"/>
      <c r="H16" s="57"/>
      <c r="I16" s="52"/>
      <c r="J16" s="49"/>
      <c r="K16" s="50"/>
      <c r="L16" s="163"/>
      <c r="M16" s="49"/>
      <c r="N16" s="164"/>
      <c r="O16" s="164"/>
    </row>
    <row r="17" spans="2:15" s="13" customFormat="1" ht="15.75" customHeight="1">
      <c r="B17" s="1099"/>
      <c r="C17" s="61" t="s">
        <v>7</v>
      </c>
      <c r="D17" s="646">
        <v>195403</v>
      </c>
      <c r="E17" s="646">
        <v>1204856.2</v>
      </c>
      <c r="F17" s="647">
        <v>61.660066631525616</v>
      </c>
      <c r="G17" s="47"/>
      <c r="H17" s="57"/>
      <c r="I17" s="52"/>
      <c r="J17" s="55"/>
      <c r="K17" s="50"/>
      <c r="L17" s="163"/>
      <c r="M17" s="55"/>
      <c r="N17" s="164"/>
      <c r="O17" s="164"/>
    </row>
    <row r="18" spans="2:15" ht="15.75" customHeight="1">
      <c r="B18" s="1100" t="s">
        <v>621</v>
      </c>
      <c r="C18" s="61" t="s">
        <v>173</v>
      </c>
      <c r="D18" s="646">
        <v>1589</v>
      </c>
      <c r="E18" s="646">
        <v>418.7</v>
      </c>
      <c r="F18" s="646">
        <f t="shared" ref="F18:F28" si="0">E18*10/D18</f>
        <v>2.6349905601006922</v>
      </c>
      <c r="G18" s="47"/>
      <c r="H18" s="103"/>
      <c r="I18" s="851"/>
      <c r="J18" s="161"/>
      <c r="K18" s="166"/>
      <c r="L18" s="163"/>
      <c r="M18" s="55"/>
      <c r="N18" s="165"/>
      <c r="O18" s="165"/>
    </row>
    <row r="19" spans="2:15" ht="15.75" customHeight="1">
      <c r="B19" s="1100"/>
      <c r="C19" s="61" t="s">
        <v>205</v>
      </c>
      <c r="D19" s="646">
        <v>1642</v>
      </c>
      <c r="E19" s="646">
        <v>2147.8000000000002</v>
      </c>
      <c r="F19" s="646">
        <f t="shared" si="0"/>
        <v>13.080389768574909</v>
      </c>
      <c r="G19" s="47"/>
      <c r="H19" s="103"/>
      <c r="I19" s="851"/>
      <c r="J19" s="161"/>
      <c r="K19" s="166"/>
      <c r="L19" s="163"/>
      <c r="M19" s="55"/>
      <c r="N19" s="165"/>
      <c r="O19" s="165"/>
    </row>
    <row r="20" spans="2:15" ht="15.75" customHeight="1">
      <c r="B20" s="1100"/>
      <c r="C20" s="61" t="s">
        <v>206</v>
      </c>
      <c r="D20" s="646">
        <v>4802</v>
      </c>
      <c r="E20" s="646">
        <v>16472.3</v>
      </c>
      <c r="F20" s="646">
        <f t="shared" si="0"/>
        <v>34.302998750520615</v>
      </c>
      <c r="G20" s="47"/>
      <c r="H20" s="103"/>
      <c r="I20" s="851"/>
      <c r="J20" s="161"/>
      <c r="K20" s="166"/>
      <c r="L20" s="163"/>
      <c r="M20" s="55"/>
      <c r="N20" s="165"/>
      <c r="O20" s="165"/>
    </row>
    <row r="21" spans="2:15" ht="15.75" customHeight="1">
      <c r="B21" s="1100"/>
      <c r="C21" s="61" t="s">
        <v>176</v>
      </c>
      <c r="D21" s="646">
        <v>18240</v>
      </c>
      <c r="E21" s="646">
        <v>104422.8</v>
      </c>
      <c r="F21" s="646">
        <f t="shared" si="0"/>
        <v>57.24934210526316</v>
      </c>
      <c r="G21" s="47"/>
      <c r="H21" s="103"/>
      <c r="I21" s="851"/>
      <c r="J21" s="161"/>
      <c r="K21" s="166"/>
      <c r="L21" s="163"/>
      <c r="M21" s="55"/>
      <c r="N21" s="165"/>
      <c r="O21" s="165"/>
    </row>
    <row r="22" spans="2:15" ht="15.75" customHeight="1">
      <c r="B22" s="1100"/>
      <c r="C22" s="61" t="s">
        <v>462</v>
      </c>
      <c r="D22" s="646">
        <v>31085</v>
      </c>
      <c r="E22" s="646">
        <v>154283.5</v>
      </c>
      <c r="F22" s="646">
        <f t="shared" si="0"/>
        <v>49.632781084124176</v>
      </c>
      <c r="G22" s="47"/>
      <c r="H22" s="103"/>
      <c r="I22" s="851"/>
      <c r="J22" s="161"/>
      <c r="K22" s="166"/>
      <c r="L22" s="163"/>
      <c r="M22" s="55"/>
      <c r="N22" s="165"/>
      <c r="O22" s="165"/>
    </row>
    <row r="23" spans="2:15" ht="15.75" customHeight="1">
      <c r="B23" s="1100"/>
      <c r="C23" s="61" t="s">
        <v>177</v>
      </c>
      <c r="D23" s="646">
        <v>22218</v>
      </c>
      <c r="E23" s="646">
        <v>153108.6</v>
      </c>
      <c r="F23" s="646">
        <f t="shared" si="0"/>
        <v>68.911963273021868</v>
      </c>
      <c r="G23" s="47"/>
      <c r="H23" s="103"/>
      <c r="I23" s="851"/>
      <c r="J23" s="573"/>
      <c r="K23" s="166"/>
      <c r="L23" s="163"/>
      <c r="M23" s="55"/>
      <c r="N23" s="165"/>
      <c r="O23" s="165"/>
    </row>
    <row r="24" spans="2:15" ht="15.75" customHeight="1">
      <c r="B24" s="1100"/>
      <c r="C24" s="61" t="s">
        <v>178</v>
      </c>
      <c r="D24" s="646">
        <v>82333</v>
      </c>
      <c r="E24" s="646">
        <v>474530.7</v>
      </c>
      <c r="F24" s="646">
        <f t="shared" si="0"/>
        <v>57.635541034579084</v>
      </c>
      <c r="G24" s="47"/>
      <c r="H24" s="103"/>
      <c r="I24" s="851"/>
      <c r="J24" s="161"/>
      <c r="K24" s="166"/>
      <c r="L24" s="163"/>
      <c r="M24" s="55"/>
      <c r="N24" s="165"/>
      <c r="O24" s="165"/>
    </row>
    <row r="25" spans="2:15" ht="15.75" customHeight="1">
      <c r="B25" s="1100"/>
      <c r="C25" s="61" t="s">
        <v>366</v>
      </c>
      <c r="D25" s="646">
        <v>10398</v>
      </c>
      <c r="E25" s="646">
        <v>89180.9</v>
      </c>
      <c r="F25" s="646">
        <f t="shared" si="0"/>
        <v>85.767359107520676</v>
      </c>
      <c r="G25" s="47"/>
      <c r="H25" s="103"/>
      <c r="I25" s="851"/>
      <c r="J25" s="161"/>
      <c r="K25" s="156"/>
      <c r="L25" s="54"/>
      <c r="M25" s="55"/>
    </row>
    <row r="26" spans="2:15" ht="15.75" customHeight="1">
      <c r="B26" s="1100"/>
      <c r="C26" s="61" t="s">
        <v>367</v>
      </c>
      <c r="D26" s="646">
        <v>10720</v>
      </c>
      <c r="E26" s="646">
        <v>91457</v>
      </c>
      <c r="F26" s="646">
        <f t="shared" si="0"/>
        <v>85.314365671641795</v>
      </c>
      <c r="G26" s="47"/>
      <c r="H26" s="103"/>
      <c r="I26" s="851"/>
      <c r="J26" s="572"/>
      <c r="K26" s="156"/>
      <c r="L26" s="54"/>
      <c r="M26" s="55"/>
    </row>
    <row r="27" spans="2:15" ht="15.75" customHeight="1">
      <c r="B27" s="1100"/>
      <c r="C27" s="61" t="s">
        <v>44</v>
      </c>
      <c r="D27" s="646">
        <v>46</v>
      </c>
      <c r="E27" s="646">
        <v>117.8</v>
      </c>
      <c r="F27" s="646">
        <f t="shared" si="0"/>
        <v>25.608695652173914</v>
      </c>
      <c r="G27" s="47"/>
      <c r="H27" s="103"/>
      <c r="I27" s="851"/>
      <c r="J27" s="161"/>
      <c r="K27" s="156"/>
      <c r="L27" s="54"/>
      <c r="M27" s="55"/>
    </row>
    <row r="28" spans="2:15" ht="15.75" customHeight="1">
      <c r="B28" s="1100"/>
      <c r="C28" s="61" t="s">
        <v>7</v>
      </c>
      <c r="D28" s="646">
        <v>183073</v>
      </c>
      <c r="E28" s="646">
        <v>1086140.1000000001</v>
      </c>
      <c r="F28" s="646">
        <f t="shared" si="0"/>
        <v>59.328251571777379</v>
      </c>
      <c r="G28" s="47"/>
      <c r="H28" s="103"/>
      <c r="I28" s="851"/>
      <c r="J28" s="161"/>
      <c r="K28" s="574"/>
      <c r="L28" s="54"/>
      <c r="M28" s="55"/>
    </row>
    <row r="29" spans="2:15" ht="38.450000000000003" customHeight="1">
      <c r="B29" s="1093" t="s">
        <v>628</v>
      </c>
      <c r="C29" s="1094"/>
      <c r="D29" s="1094"/>
      <c r="E29" s="1094"/>
      <c r="F29" s="1095"/>
      <c r="G29" s="47"/>
      <c r="H29" s="57"/>
      <c r="I29" s="156"/>
      <c r="J29" s="161"/>
      <c r="K29" s="50"/>
      <c r="L29" s="54"/>
      <c r="M29" s="55"/>
    </row>
    <row r="30" spans="2:15" ht="15" customHeight="1">
      <c r="K30" s="152"/>
    </row>
    <row r="33" spans="4:4" ht="18">
      <c r="D33" s="575"/>
    </row>
    <row r="34" spans="4:4">
      <c r="D34" s="634"/>
    </row>
    <row r="52" spans="1:12">
      <c r="I52" s="13"/>
      <c r="J52" s="13"/>
      <c r="K52" s="13"/>
      <c r="L52" s="13"/>
    </row>
    <row r="53" spans="1:12" ht="30" customHeight="1">
      <c r="A53" s="220"/>
      <c r="H53" s="220"/>
      <c r="I53" s="13"/>
      <c r="J53" s="13"/>
      <c r="K53" s="13"/>
      <c r="L53" s="13"/>
    </row>
  </sheetData>
  <customSheetViews>
    <customSheetView guid="{5CDC6F58-B038-4A0E-A13D-C643B013E119}" topLeftCell="A13">
      <selection activeCell="F29" sqref="F29"/>
      <pageMargins left="0.6692913385826772" right="0.35433070866141736" top="0.78740157480314965"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6">
    <mergeCell ref="B29:F29"/>
    <mergeCell ref="B1:F1"/>
    <mergeCell ref="B3:F3"/>
    <mergeCell ref="B4:F4"/>
    <mergeCell ref="B6:B17"/>
    <mergeCell ref="B18:B28"/>
  </mergeCells>
  <printOptions horizontalCentered="1"/>
  <pageMargins left="0.6692913385826772" right="0.35433070866141736" top="0.78740157480314965" bottom="0.78740157480314965" header="0.51181102362204722" footer="0.59055118110236227"/>
  <pageSetup paperSize="126" firstPageNumber="0" orientation="portrait" r:id="rId2"/>
  <headerFooter alignWithMargins="0">
    <oddFooter>&amp;C&amp;10&amp;A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79998168889431442"/>
    <pageSetUpPr fitToPage="1"/>
  </sheetPr>
  <dimension ref="A1:V46"/>
  <sheetViews>
    <sheetView zoomScaleNormal="100" zoomScaleSheetLayoutView="50" workbookViewId="0">
      <selection activeCell="J14" sqref="J14"/>
    </sheetView>
  </sheetViews>
  <sheetFormatPr baseColWidth="10" defaultColWidth="10.90625" defaultRowHeight="12.75"/>
  <cols>
    <col min="1" max="1" width="1.90625" style="13" customWidth="1"/>
    <col min="2" max="2" width="8.6328125" style="13" customWidth="1"/>
    <col min="3" max="6" width="11.81640625" style="13" customWidth="1"/>
    <col min="7" max="7" width="2.54296875" style="13" customWidth="1"/>
    <col min="8" max="10" width="4.08984375" style="153" customWidth="1"/>
    <col min="11" max="16384" width="10.90625" style="153"/>
  </cols>
  <sheetData>
    <row r="1" spans="2:22" s="29" customFormat="1" ht="15" customHeight="1">
      <c r="B1" s="1088" t="s">
        <v>37</v>
      </c>
      <c r="C1" s="1088"/>
      <c r="D1" s="1088"/>
      <c r="E1" s="1088"/>
      <c r="F1" s="1088"/>
    </row>
    <row r="2" spans="2:22" s="29" customFormat="1" ht="15" customHeight="1">
      <c r="B2" s="30"/>
      <c r="C2" s="30"/>
      <c r="D2" s="30"/>
      <c r="E2" s="30"/>
      <c r="F2" s="30"/>
    </row>
    <row r="3" spans="2:22" s="29" customFormat="1" ht="31.5" customHeight="1">
      <c r="B3" s="1096" t="s">
        <v>626</v>
      </c>
      <c r="C3" s="1097"/>
      <c r="D3" s="1097"/>
      <c r="E3" s="1097"/>
      <c r="F3" s="1097"/>
    </row>
    <row r="4" spans="2:22" s="29" customFormat="1" ht="15.75" customHeight="1">
      <c r="B4" s="1097" t="s">
        <v>550</v>
      </c>
      <c r="C4" s="1097"/>
      <c r="D4" s="1097"/>
      <c r="E4" s="1097"/>
      <c r="F4" s="1097"/>
    </row>
    <row r="5" spans="2:22" s="29" customFormat="1" ht="43.5" customHeight="1">
      <c r="B5" s="558" t="s">
        <v>11</v>
      </c>
      <c r="C5" s="558" t="s">
        <v>12</v>
      </c>
      <c r="D5" s="559" t="s">
        <v>32</v>
      </c>
      <c r="E5" s="559" t="s">
        <v>30</v>
      </c>
      <c r="F5" s="559" t="s">
        <v>617</v>
      </c>
    </row>
    <row r="6" spans="2:22" s="13" customFormat="1" ht="15.75" customHeight="1">
      <c r="B6" s="1101" t="s">
        <v>479</v>
      </c>
      <c r="C6" s="13" t="s">
        <v>173</v>
      </c>
      <c r="D6" s="646">
        <v>163</v>
      </c>
      <c r="E6" s="646">
        <v>290.89999999999998</v>
      </c>
      <c r="F6" s="647">
        <v>17.846625766871163</v>
      </c>
      <c r="H6" s="168"/>
      <c r="I6" s="169"/>
      <c r="J6" s="164"/>
      <c r="K6" s="164"/>
      <c r="L6" s="164"/>
      <c r="M6" s="164"/>
      <c r="N6" s="164"/>
      <c r="O6" s="164"/>
      <c r="P6" s="164"/>
      <c r="Q6" s="164"/>
      <c r="R6" s="164"/>
    </row>
    <row r="7" spans="2:22" s="13" customFormat="1" ht="15.75" customHeight="1">
      <c r="B7" s="1101"/>
      <c r="C7" s="61" t="s">
        <v>205</v>
      </c>
      <c r="D7" s="646">
        <v>2861</v>
      </c>
      <c r="E7" s="646">
        <v>17902.5</v>
      </c>
      <c r="F7" s="647">
        <v>62.574274729115693</v>
      </c>
      <c r="H7" s="168"/>
      <c r="I7" s="169"/>
      <c r="J7" s="164"/>
      <c r="K7" s="164"/>
      <c r="L7" s="164"/>
      <c r="M7" s="164"/>
      <c r="N7" s="164"/>
      <c r="O7" s="164"/>
      <c r="P7" s="164"/>
      <c r="Q7" s="164"/>
      <c r="R7" s="164"/>
    </row>
    <row r="8" spans="2:22" s="13" customFormat="1" ht="15.75" customHeight="1">
      <c r="B8" s="1101"/>
      <c r="C8" s="61" t="s">
        <v>206</v>
      </c>
      <c r="D8" s="646">
        <v>3640</v>
      </c>
      <c r="E8" s="646">
        <v>22339</v>
      </c>
      <c r="F8" s="647">
        <v>61.370879120879124</v>
      </c>
      <c r="H8" s="168"/>
      <c r="I8" s="169"/>
      <c r="J8" s="164"/>
      <c r="K8" s="164"/>
      <c r="L8" s="164"/>
      <c r="M8" s="164"/>
      <c r="N8" s="164"/>
      <c r="O8" s="164"/>
      <c r="P8" s="164"/>
      <c r="Q8" s="164"/>
      <c r="R8" s="164"/>
    </row>
    <row r="9" spans="2:22" ht="15.75" customHeight="1">
      <c r="B9" s="1101"/>
      <c r="C9" s="61" t="s">
        <v>176</v>
      </c>
      <c r="D9" s="646">
        <v>7133</v>
      </c>
      <c r="E9" s="646">
        <v>51349.3</v>
      </c>
      <c r="F9" s="647">
        <v>71.988363942240298</v>
      </c>
      <c r="H9" s="163"/>
      <c r="I9" s="159"/>
      <c r="J9" s="165"/>
      <c r="K9" s="165"/>
      <c r="L9" s="165"/>
      <c r="M9" s="165"/>
      <c r="N9" s="165"/>
      <c r="O9" s="165"/>
      <c r="P9" s="165"/>
      <c r="Q9" s="165"/>
      <c r="R9" s="165"/>
    </row>
    <row r="10" spans="2:22" ht="15.75" customHeight="1">
      <c r="B10" s="1101"/>
      <c r="C10" s="61" t="s">
        <v>462</v>
      </c>
      <c r="D10" s="646">
        <v>5613</v>
      </c>
      <c r="E10" s="646">
        <v>41549.1</v>
      </c>
      <c r="F10" s="647">
        <v>74.022982362373057</v>
      </c>
      <c r="H10" s="163"/>
      <c r="I10" s="159"/>
      <c r="J10" s="165"/>
      <c r="K10" s="165"/>
      <c r="L10" s="166"/>
      <c r="M10" s="166"/>
      <c r="N10" s="166"/>
      <c r="O10" s="166"/>
      <c r="P10" s="166"/>
      <c r="Q10" s="166"/>
      <c r="R10" s="166"/>
      <c r="S10" s="156"/>
      <c r="T10" s="156"/>
      <c r="U10" s="156"/>
      <c r="V10" s="156"/>
    </row>
    <row r="11" spans="2:22" ht="15.75" customHeight="1">
      <c r="B11" s="1101"/>
      <c r="C11" s="61" t="s">
        <v>177</v>
      </c>
      <c r="D11" s="646">
        <v>6321</v>
      </c>
      <c r="E11" s="646">
        <v>49167.1</v>
      </c>
      <c r="F11" s="647">
        <v>77.783736750514151</v>
      </c>
      <c r="H11" s="163"/>
      <c r="I11" s="159"/>
      <c r="J11" s="165"/>
      <c r="K11" s="170"/>
      <c r="L11" s="162"/>
      <c r="M11" s="161"/>
      <c r="N11" s="161"/>
      <c r="O11" s="161"/>
      <c r="P11" s="161"/>
      <c r="Q11" s="161"/>
      <c r="R11" s="161"/>
      <c r="S11" s="157"/>
      <c r="T11" s="157"/>
      <c r="U11" s="157"/>
      <c r="V11" s="157"/>
    </row>
    <row r="12" spans="2:22" ht="15.75" customHeight="1">
      <c r="B12" s="1101"/>
      <c r="C12" s="61" t="s">
        <v>178</v>
      </c>
      <c r="D12" s="646">
        <v>1571</v>
      </c>
      <c r="E12" s="646">
        <v>12464.9</v>
      </c>
      <c r="F12" s="647">
        <v>79.343730108211332</v>
      </c>
      <c r="H12" s="163"/>
      <c r="I12" s="159"/>
      <c r="J12" s="165"/>
      <c r="K12" s="170"/>
      <c r="L12" s="162"/>
      <c r="M12" s="161"/>
      <c r="N12" s="161"/>
      <c r="O12" s="161"/>
      <c r="P12" s="161"/>
      <c r="Q12" s="161"/>
      <c r="R12" s="161"/>
      <c r="S12" s="157"/>
      <c r="T12" s="157"/>
      <c r="U12" s="157"/>
      <c r="V12" s="157"/>
    </row>
    <row r="13" spans="2:22" ht="15.75" customHeight="1">
      <c r="B13" s="1102"/>
      <c r="C13" s="61" t="s">
        <v>7</v>
      </c>
      <c r="D13" s="646">
        <v>27302</v>
      </c>
      <c r="E13" s="646">
        <v>195062.8</v>
      </c>
      <c r="F13" s="647">
        <v>71.446340927404577</v>
      </c>
      <c r="G13" s="47"/>
      <c r="H13" s="163"/>
      <c r="I13" s="159"/>
      <c r="J13" s="165"/>
      <c r="K13" s="165"/>
      <c r="L13" s="165"/>
      <c r="M13" s="165"/>
      <c r="N13" s="165"/>
      <c r="O13" s="165"/>
      <c r="P13" s="165"/>
      <c r="Q13" s="165"/>
      <c r="R13" s="165"/>
    </row>
    <row r="14" spans="2:22" ht="15.75" customHeight="1">
      <c r="B14" s="1101" t="s">
        <v>621</v>
      </c>
      <c r="C14" s="61" t="s">
        <v>173</v>
      </c>
      <c r="D14" s="646">
        <v>93</v>
      </c>
      <c r="E14" s="646">
        <f>1897/10</f>
        <v>189.7</v>
      </c>
      <c r="F14" s="647">
        <f t="shared" ref="F14:F21" si="0">E14*10/D14</f>
        <v>20.397849462365592</v>
      </c>
      <c r="G14" s="97"/>
      <c r="H14" s="176"/>
      <c r="I14" s="161"/>
      <c r="J14" s="161"/>
      <c r="K14" s="165"/>
      <c r="L14" s="165"/>
      <c r="M14" s="165"/>
      <c r="N14" s="165"/>
      <c r="O14" s="165"/>
      <c r="P14" s="165"/>
      <c r="Q14" s="165"/>
      <c r="R14" s="165"/>
    </row>
    <row r="15" spans="2:22" ht="15.75" customHeight="1">
      <c r="B15" s="1101"/>
      <c r="C15" s="61" t="s">
        <v>205</v>
      </c>
      <c r="D15" s="646">
        <v>2486</v>
      </c>
      <c r="E15" s="646">
        <f>106808/10</f>
        <v>10680.8</v>
      </c>
      <c r="F15" s="647">
        <f t="shared" si="0"/>
        <v>42.963797264682221</v>
      </c>
      <c r="G15" s="97"/>
      <c r="H15" s="176"/>
      <c r="I15" s="161"/>
      <c r="J15" s="161"/>
      <c r="K15" s="165"/>
      <c r="L15" s="165"/>
      <c r="M15" s="165"/>
      <c r="N15" s="165"/>
      <c r="O15" s="165"/>
      <c r="P15" s="165"/>
      <c r="Q15" s="165"/>
      <c r="R15" s="165"/>
    </row>
    <row r="16" spans="2:22" ht="15.75" customHeight="1">
      <c r="B16" s="1101"/>
      <c r="C16" s="61" t="s">
        <v>206</v>
      </c>
      <c r="D16" s="646">
        <v>3992</v>
      </c>
      <c r="E16" s="646">
        <f>226347/10</f>
        <v>22634.7</v>
      </c>
      <c r="F16" s="647">
        <f t="shared" si="0"/>
        <v>56.700150300601202</v>
      </c>
      <c r="G16" s="97"/>
      <c r="H16" s="176"/>
      <c r="I16" s="161"/>
      <c r="J16" s="161"/>
      <c r="K16" s="165"/>
      <c r="L16" s="165"/>
      <c r="M16" s="165"/>
      <c r="N16" s="165"/>
      <c r="O16" s="165"/>
      <c r="P16" s="165"/>
      <c r="Q16" s="165"/>
      <c r="R16" s="165"/>
    </row>
    <row r="17" spans="2:18" ht="15.75" customHeight="1">
      <c r="B17" s="1101"/>
      <c r="C17" s="61" t="s">
        <v>176</v>
      </c>
      <c r="D17" s="646">
        <v>4500</v>
      </c>
      <c r="E17" s="646">
        <f>31050.2</f>
        <v>31050.2</v>
      </c>
      <c r="F17" s="647">
        <f t="shared" si="0"/>
        <v>69.00044444444444</v>
      </c>
      <c r="G17" s="97"/>
      <c r="H17" s="176"/>
      <c r="I17" s="161"/>
      <c r="J17" s="161"/>
      <c r="K17" s="165"/>
      <c r="L17" s="165"/>
      <c r="M17" s="165"/>
      <c r="N17" s="165"/>
      <c r="O17" s="165"/>
      <c r="P17" s="165"/>
      <c r="Q17" s="165"/>
      <c r="R17" s="165"/>
    </row>
    <row r="18" spans="2:18" ht="15.75" customHeight="1">
      <c r="B18" s="1101"/>
      <c r="C18" s="61" t="s">
        <v>462</v>
      </c>
      <c r="D18" s="646">
        <v>4803</v>
      </c>
      <c r="E18" s="646">
        <f>329202/10</f>
        <v>32920.199999999997</v>
      </c>
      <c r="F18" s="647">
        <f t="shared" si="0"/>
        <v>68.54091193004372</v>
      </c>
      <c r="G18" s="97"/>
      <c r="H18" s="176"/>
      <c r="I18" s="161"/>
      <c r="J18" s="161"/>
      <c r="K18" s="165"/>
      <c r="L18" s="165"/>
      <c r="M18" s="165"/>
      <c r="N18" s="165"/>
      <c r="O18" s="165"/>
      <c r="P18" s="165"/>
      <c r="Q18" s="165"/>
      <c r="R18" s="165"/>
    </row>
    <row r="19" spans="2:18" ht="15.75" customHeight="1">
      <c r="B19" s="1101"/>
      <c r="C19" s="61" t="s">
        <v>177</v>
      </c>
      <c r="D19" s="646">
        <v>5527</v>
      </c>
      <c r="E19" s="646">
        <f>430914/10</f>
        <v>43091.4</v>
      </c>
      <c r="F19" s="647">
        <f t="shared" si="0"/>
        <v>77.965261443821248</v>
      </c>
      <c r="G19" s="97"/>
      <c r="H19" s="176"/>
      <c r="I19" s="161"/>
      <c r="J19" s="161"/>
      <c r="K19" s="165"/>
      <c r="L19" s="165"/>
      <c r="M19" s="165"/>
      <c r="N19" s="165"/>
      <c r="O19" s="165"/>
      <c r="P19" s="165"/>
      <c r="Q19" s="165"/>
      <c r="R19" s="165"/>
    </row>
    <row r="20" spans="2:18" ht="15.75" customHeight="1">
      <c r="B20" s="1101"/>
      <c r="C20" s="61" t="s">
        <v>178</v>
      </c>
      <c r="D20" s="646">
        <v>562</v>
      </c>
      <c r="E20" s="646">
        <f>42813/10</f>
        <v>4281.3</v>
      </c>
      <c r="F20" s="647">
        <f t="shared" si="0"/>
        <v>76.179715302491104</v>
      </c>
      <c r="G20" s="97"/>
      <c r="H20" s="176"/>
      <c r="I20" s="161"/>
      <c r="J20" s="161"/>
      <c r="K20" s="165"/>
      <c r="L20" s="165"/>
      <c r="M20" s="165"/>
      <c r="N20" s="165"/>
      <c r="O20" s="165"/>
      <c r="P20" s="165"/>
      <c r="Q20" s="165"/>
      <c r="R20" s="165"/>
    </row>
    <row r="21" spans="2:18" ht="15.75" customHeight="1">
      <c r="B21" s="1102"/>
      <c r="C21" s="61" t="s">
        <v>7</v>
      </c>
      <c r="D21" s="646">
        <v>21963</v>
      </c>
      <c r="E21" s="646">
        <f>SUM(E14:E20)</f>
        <v>144848.29999999999</v>
      </c>
      <c r="F21" s="647">
        <f t="shared" si="0"/>
        <v>65.95105404544006</v>
      </c>
      <c r="G21" s="97"/>
      <c r="H21" s="176"/>
      <c r="I21" s="176"/>
      <c r="J21" s="176"/>
      <c r="K21" s="74"/>
      <c r="L21" s="50"/>
      <c r="M21" s="163"/>
      <c r="N21" s="55"/>
      <c r="O21" s="165"/>
      <c r="P21" s="165"/>
      <c r="Q21" s="165"/>
      <c r="R21" s="165"/>
    </row>
    <row r="22" spans="2:18" ht="36.75" customHeight="1">
      <c r="B22" s="1093" t="s">
        <v>629</v>
      </c>
      <c r="C22" s="1103"/>
      <c r="D22" s="1103"/>
      <c r="E22" s="1103"/>
      <c r="F22" s="1104"/>
      <c r="G22" s="97"/>
      <c r="H22" s="158"/>
      <c r="I22" s="159"/>
      <c r="J22" s="100"/>
      <c r="K22" s="50"/>
      <c r="L22" s="50"/>
      <c r="M22" s="163"/>
      <c r="N22" s="55"/>
      <c r="O22" s="165"/>
      <c r="P22" s="165"/>
      <c r="Q22" s="165"/>
      <c r="R22" s="165"/>
    </row>
    <row r="23" spans="2:18" ht="24" customHeight="1"/>
    <row r="45" spans="1:13">
      <c r="H45" s="13"/>
      <c r="I45" s="13"/>
      <c r="J45" s="13"/>
      <c r="K45" s="13"/>
      <c r="L45" s="13"/>
      <c r="M45" s="13"/>
    </row>
    <row r="46" spans="1:13" ht="30" customHeight="1">
      <c r="A46" s="220"/>
      <c r="H46" s="220"/>
      <c r="I46" s="13"/>
      <c r="J46" s="13"/>
      <c r="K46" s="13"/>
      <c r="L46" s="13"/>
      <c r="M46" s="13"/>
    </row>
  </sheetData>
  <mergeCells count="6">
    <mergeCell ref="B1:F1"/>
    <mergeCell ref="B3:F3"/>
    <mergeCell ref="B4:F4"/>
    <mergeCell ref="B6:B13"/>
    <mergeCell ref="B22:F22"/>
    <mergeCell ref="B14:B21"/>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C635797DF0E5842A626164A1F091802" ma:contentTypeVersion="9" ma:contentTypeDescription="Crear nuevo documento." ma:contentTypeScope="" ma:versionID="f99c4729b1ab8728f32c630a5de8dffc">
  <xsd:schema xmlns:xsd="http://www.w3.org/2001/XMLSchema" xmlns:xs="http://www.w3.org/2001/XMLSchema" xmlns:p="http://schemas.microsoft.com/office/2006/metadata/properties" xmlns:ns2="095b0fff-259e-4803-89dd-5265f121ae21" xmlns:ns3="6a60f5a6-b39c-425c-984f-bf63bb01288b" targetNamespace="http://schemas.microsoft.com/office/2006/metadata/properties" ma:root="true" ma:fieldsID="2965c612f8d7bd4a492a13f09073d5d8" ns2:_="" ns3:_="">
    <xsd:import namespace="095b0fff-259e-4803-89dd-5265f121ae21"/>
    <xsd:import namespace="6a60f5a6-b39c-425c-984f-bf63bb0128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5b0fff-259e-4803-89dd-5265f121ae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60f5a6-b39c-425c-984f-bf63bb01288b"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ED896A-8A9A-4928-997A-34DB14CB857B}">
  <ds:schemaRefs>
    <ds:schemaRef ds:uri="http://www.w3.org/XML/1998/namespace"/>
    <ds:schemaRef ds:uri="http://purl.org/dc/elements/1.1/"/>
    <ds:schemaRef ds:uri="095b0fff-259e-4803-89dd-5265f121ae2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6a60f5a6-b39c-425c-984f-bf63bb01288b"/>
    <ds:schemaRef ds:uri="http://purl.org/dc/dcmitype/"/>
  </ds:schemaRefs>
</ds:datastoreItem>
</file>

<file path=customXml/itemProps2.xml><?xml version="1.0" encoding="utf-8"?>
<ds:datastoreItem xmlns:ds="http://schemas.openxmlformats.org/officeDocument/2006/customXml" ds:itemID="{EB4EF4C4-E68D-4CC9-BDF9-634AFA8917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5b0fff-259e-4803-89dd-5265f121ae21"/>
    <ds:schemaRef ds:uri="6a60f5a6-b39c-425c-984f-bf63bb0128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09DCEA-1BC2-4860-97B0-007405F655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65</vt:i4>
      </vt:variant>
      <vt:variant>
        <vt:lpstr>Rangos con nombre</vt:lpstr>
      </vt:variant>
      <vt:variant>
        <vt:i4>101</vt:i4>
      </vt:variant>
    </vt:vector>
  </HeadingPairs>
  <TitlesOfParts>
    <vt:vector size="166"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26A</vt:lpstr>
      <vt:lpstr>26B</vt:lpstr>
      <vt:lpstr>26C</vt:lpstr>
      <vt:lpstr>27</vt:lpstr>
      <vt:lpstr>Contenido Maíz</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Contenido Arroz</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'10'!Área_de_impresión</vt:lpstr>
      <vt:lpstr>'11'!Área_de_impresión</vt:lpstr>
      <vt:lpstr>'13'!Área_de_impresión</vt:lpstr>
      <vt:lpstr>'14'!Área_de_impresión</vt:lpstr>
      <vt:lpstr>'16'!Área_de_impresión</vt:lpstr>
      <vt:lpstr>'18'!Área_de_impresión</vt:lpstr>
      <vt:lpstr>'19'!Área_de_impresión</vt:lpstr>
      <vt:lpstr>'20'!Área_de_impresión</vt:lpstr>
      <vt:lpstr>'21'!Área_de_impresión</vt:lpstr>
      <vt:lpstr>'22'!Área_de_impresión</vt:lpstr>
      <vt:lpstr>'23'!Área_de_impresión</vt:lpstr>
      <vt:lpstr>'24'!Área_de_impresión</vt:lpstr>
      <vt:lpstr>'25'!Área_de_impresión</vt:lpstr>
      <vt:lpstr>'26A'!Área_de_impresión</vt:lpstr>
      <vt:lpstr>'26B'!Área_de_impresión</vt:lpstr>
      <vt:lpstr>'26C'!Área_de_impresión</vt:lpstr>
      <vt:lpstr>'28'!Área_de_impresión</vt:lpstr>
      <vt:lpstr>'29'!Área_de_impresión</vt:lpstr>
      <vt:lpstr>'30'!Área_de_impresión</vt:lpstr>
      <vt:lpstr>'36'!Área_de_impresión</vt:lpstr>
      <vt:lpstr>'37'!Área_de_impresión</vt:lpstr>
      <vt:lpstr>'38'!Área_de_impresión</vt:lpstr>
      <vt:lpstr>'39'!Área_de_impresión</vt:lpstr>
      <vt:lpstr>'4'!Área_de_impresión</vt:lpstr>
      <vt:lpstr>'41'!Área_de_impresión</vt:lpstr>
      <vt:lpstr>'42'!Área_de_impresión</vt:lpstr>
      <vt:lpstr>'43'!Área_de_impresión</vt:lpstr>
      <vt:lpstr>'44'!Área_de_impresión</vt:lpstr>
      <vt:lpstr>'45'!Área_de_impresión</vt:lpstr>
      <vt:lpstr>'46'!Área_de_impresión</vt:lpstr>
      <vt:lpstr>'49'!Área_de_impresión</vt:lpstr>
      <vt:lpstr>'5'!Área_de_impresión</vt:lpstr>
      <vt:lpstr>'52'!Área_de_impresión</vt:lpstr>
      <vt:lpstr>'54'!Área_de_impresión</vt:lpstr>
      <vt:lpstr>'56'!Área_de_impresión</vt:lpstr>
      <vt:lpstr>'57'!Área_de_impresión</vt:lpstr>
      <vt:lpstr>'58'!Área_de_impresión</vt:lpstr>
      <vt:lpstr>'6'!Área_de_impresión</vt:lpstr>
      <vt:lpstr>'61'!Área_de_impresión</vt:lpstr>
      <vt:lpstr>'7'!Área_de_impresión</vt:lpstr>
      <vt:lpstr>'8'!Área_de_impresión</vt:lpstr>
      <vt:lpstr>'9'!Área_de_impresión</vt:lpstr>
      <vt:lpstr>'Contenido Arroz'!Área_de_impresión</vt:lpstr>
      <vt:lpstr>'Contenido Maíz'!Área_de_impresión</vt:lpstr>
      <vt:lpstr>'Contenido Trigo'!Área_de_impresión</vt:lpstr>
      <vt:lpstr>Introducción!Área_de_impresión</vt:lpstr>
      <vt:lpstr>'10'!Print_Area</vt:lpstr>
      <vt:lpstr>'11'!Print_Area</vt:lpstr>
      <vt:lpstr>'12'!Print_Area</vt:lpstr>
      <vt:lpstr>'13'!Print_Area</vt:lpstr>
      <vt:lpstr>'14'!Print_Area</vt:lpstr>
      <vt:lpstr>'16'!Print_Area</vt:lpstr>
      <vt:lpstr>'17'!Print_Area</vt:lpstr>
      <vt:lpstr>'18'!Print_Area</vt:lpstr>
      <vt:lpstr>'19'!Print_Area</vt:lpstr>
      <vt:lpstr>'20'!Print_Area</vt:lpstr>
      <vt:lpstr>'22'!Print_Area</vt:lpstr>
      <vt:lpstr>'23'!Print_Area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'7'!Print_Area</vt:lpstr>
      <vt:lpstr>'8'!Print_Area</vt:lpstr>
      <vt:lpstr>'9'!Print_Area</vt:lpstr>
      <vt:lpstr>'Contenido Arroz'!Print_Area</vt:lpstr>
      <vt:lpstr>'Contenido Maíz'!Print_Area</vt:lpstr>
      <vt:lpstr>'Contenido Trigo'!Print_Area</vt:lpstr>
      <vt:lpstr>Introducción!Print_Area</vt:lpstr>
      <vt:lpstr>Portada!Print_Area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Garcia</dc:creator>
  <cp:lastModifiedBy>Alicia Canales Meza</cp:lastModifiedBy>
  <cp:lastPrinted>2021-02-11T20:21:41Z</cp:lastPrinted>
  <dcterms:created xsi:type="dcterms:W3CDTF">2008-12-10T19:16:04Z</dcterms:created>
  <dcterms:modified xsi:type="dcterms:W3CDTF">2021-08-13T19:43:00Z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0x010100AC635797DF0E5842A626164A1F091802</vt:lpwstr>
  </property>
</Properties>
</file>