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drawings/drawing29.xml" ContentType="application/vnd.openxmlformats-officedocument.drawingml.chartshapes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9.xml" ContentType="application/vnd.openxmlformats-officedocument.drawingml.chart+xml"/>
  <Override PartName="/xl/drawings/drawing34.xml" ContentType="application/vnd.openxmlformats-officedocument.drawingml.chartshapes+xml"/>
  <Override PartName="/xl/charts/chart20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1.xml" ContentType="application/vnd.openxmlformats-officedocument.drawingml.chart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gpino_odepa_gob_cl/Documents/Borrar/"/>
    </mc:Choice>
  </mc:AlternateContent>
  <xr:revisionPtr revIDLastSave="0" documentId="8_{27A93838-0999-4371-83C6-849B08F8C1AC}" xr6:coauthVersionLast="45" xr6:coauthVersionMax="45" xr10:uidLastSave="{00000000-0000-0000-0000-000000000000}"/>
  <bookViews>
    <workbookView xWindow="-60" yWindow="-16320" windowWidth="29040" windowHeight="15840" tabRatio="905" xr2:uid="{00000000-000D-0000-FFFF-FFFF00000000}"/>
  </bookViews>
  <sheets>
    <sheet name="tapa" sheetId="38" r:id="rId1"/>
    <sheet name="part" sheetId="47" r:id="rId2"/>
    <sheet name="cont" sheetId="46" r:id="rId3"/>
    <sheet name="introd" sheetId="48" r:id="rId4"/>
    <sheet name="c1" sheetId="11" r:id="rId5"/>
    <sheet name="c2" sheetId="12" r:id="rId6"/>
    <sheet name="c3" sheetId="13" r:id="rId7"/>
    <sheet name="c4  - 5" sheetId="14" r:id="rId8"/>
    <sheet name="g2 - 3" sheetId="15" r:id="rId9"/>
    <sheet name="c6" sheetId="16" r:id="rId10"/>
    <sheet name="c7" sheetId="17" r:id="rId11"/>
    <sheet name="c8" sheetId="18" r:id="rId12"/>
    <sheet name="c9" sheetId="19" r:id="rId13"/>
    <sheet name="c10" sheetId="20" r:id="rId14"/>
    <sheet name="c11" sheetId="21" r:id="rId15"/>
    <sheet name="c12 - 13" sheetId="22" r:id="rId16"/>
    <sheet name="g10 - 11" sheetId="23" r:id="rId17"/>
    <sheet name="c14" sheetId="24" r:id="rId18"/>
    <sheet name="c15" sheetId="25" r:id="rId19"/>
    <sheet name="c16" sheetId="26" r:id="rId20"/>
    <sheet name="c17" sheetId="27" r:id="rId21"/>
    <sheet name="c18" sheetId="28" r:id="rId22"/>
    <sheet name="c19" sheetId="30" r:id="rId23"/>
    <sheet name="g 19-20" sheetId="31" r:id="rId24"/>
    <sheet name="c20" sheetId="32" r:id="rId25"/>
    <sheet name="Recuperado_Hoja1" sheetId="35" state="hidden" r:id="rId26"/>
  </sheets>
  <definedNames>
    <definedName name="_xlnm.Print_Area" localSheetId="4">'c1'!$A$1:$E$61</definedName>
    <definedName name="_xlnm.Print_Area" localSheetId="13">'c10'!$A$1:$H$41</definedName>
    <definedName name="_xlnm.Print_Area" localSheetId="14">'c11'!$A$1:$D$43</definedName>
    <definedName name="_xlnm.Print_Area" localSheetId="15">'c12 - 13'!$A$1:$J$47</definedName>
    <definedName name="_xlnm.Print_Area" localSheetId="17">'c14'!$A$2:$J$47</definedName>
    <definedName name="_xlnm.Print_Area" localSheetId="18">'c15'!$A$1:$H$48</definedName>
    <definedName name="_xlnm.Print_Area" localSheetId="19">'c16'!$A$1:$J$47</definedName>
    <definedName name="_xlnm.Print_Area" localSheetId="20">'c17'!$A$1:$H$46</definedName>
    <definedName name="_xlnm.Print_Area" localSheetId="21">'c18'!$A$1:$E$45</definedName>
    <definedName name="_xlnm.Print_Area" localSheetId="22">'c19'!$A$1:$R$25</definedName>
    <definedName name="_xlnm.Print_Area" localSheetId="5">'c2'!$A$1:$H$42</definedName>
    <definedName name="_xlnm.Print_Area" localSheetId="24">'c20'!$A$1:$D$51</definedName>
    <definedName name="_xlnm.Print_Area" localSheetId="6">'c3'!$A$1:$D$39</definedName>
    <definedName name="_xlnm.Print_Area" localSheetId="7">'c4  - 5'!$A$1:$J$47</definedName>
    <definedName name="_xlnm.Print_Area" localSheetId="9">'c6'!$A$1:$H$50</definedName>
    <definedName name="_xlnm.Print_Area" localSheetId="10">'c7'!$A$1:$H$60</definedName>
    <definedName name="_xlnm.Print_Area" localSheetId="11">'c8'!$A$1:$E$51</definedName>
    <definedName name="_xlnm.Print_Area" localSheetId="12">'c9'!$A$1:$E$46</definedName>
    <definedName name="_xlnm.Print_Area" localSheetId="2">cont!$A$1:$C$47</definedName>
    <definedName name="_xlnm.Print_Area" localSheetId="23">'g 19-20'!$A$2:$H$55</definedName>
    <definedName name="_xlnm.Print_Area" localSheetId="16">'g10 - 11'!$A$1:$H$44</definedName>
    <definedName name="_xlnm.Print_Area" localSheetId="8">'g2 - 3'!$A$1:$H$44</definedName>
    <definedName name="_xlnm.Print_Area" localSheetId="3">introd!$A$1:$E$43</definedName>
    <definedName name="_xlnm.Print_Area" localSheetId="1">part!$A$1:$A$45</definedName>
    <definedName name="_xlnm.Print_Area" localSheetId="0">tapa!$A$1:$E$32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26" l="1"/>
  <c r="C19" i="26"/>
  <c r="C19" i="22"/>
  <c r="D27" i="19"/>
  <c r="F15" i="16"/>
  <c r="E15" i="16"/>
  <c r="BM36" i="15"/>
  <c r="BM14" i="15"/>
  <c r="B44" i="14"/>
  <c r="C43" i="14"/>
  <c r="B43" i="14"/>
  <c r="C42" i="14"/>
  <c r="J40" i="14"/>
  <c r="I40" i="14"/>
  <c r="H40" i="14"/>
  <c r="G40" i="14"/>
  <c r="E42" i="14"/>
  <c r="D42" i="14"/>
  <c r="B42" i="14"/>
  <c r="B20" i="14"/>
  <c r="J19" i="14"/>
  <c r="I19" i="14"/>
  <c r="H19" i="14"/>
  <c r="G19" i="14"/>
  <c r="F19" i="14"/>
  <c r="E19" i="14"/>
  <c r="D19" i="14"/>
  <c r="C19" i="14"/>
  <c r="B19" i="14"/>
  <c r="J17" i="14"/>
  <c r="I17" i="14"/>
  <c r="H17" i="14"/>
  <c r="G17" i="14"/>
  <c r="AH21" i="13" l="1"/>
  <c r="AG21" i="13"/>
  <c r="AG22" i="13"/>
  <c r="AG23" i="13"/>
  <c r="AG24" i="13"/>
  <c r="AG25" i="13"/>
  <c r="AG26" i="13"/>
  <c r="D10" i="13"/>
  <c r="BV36" i="26"/>
  <c r="I17" i="26"/>
  <c r="G17" i="26"/>
  <c r="J17" i="26" s="1"/>
  <c r="H17" i="26"/>
  <c r="D19" i="26"/>
  <c r="B19" i="26"/>
  <c r="E20" i="24"/>
  <c r="D20" i="24"/>
  <c r="C20" i="24"/>
  <c r="B20" i="24"/>
  <c r="BC37" i="23"/>
  <c r="BC36" i="23"/>
  <c r="BC15" i="23"/>
  <c r="E42" i="22"/>
  <c r="D42" i="22"/>
  <c r="C42" i="22"/>
  <c r="B42" i="22"/>
  <c r="I40" i="22"/>
  <c r="G40" i="22"/>
  <c r="J40" i="22" s="1"/>
  <c r="H40" i="22"/>
  <c r="E19" i="22"/>
  <c r="D19" i="22"/>
  <c r="B19" i="22"/>
  <c r="B43" i="22" s="1"/>
  <c r="I17" i="22"/>
  <c r="G17" i="22"/>
  <c r="H17" i="22"/>
  <c r="AM32" i="21"/>
  <c r="E40" i="20"/>
  <c r="E8" i="20"/>
  <c r="H8" i="20"/>
  <c r="E9" i="20"/>
  <c r="H9" i="20"/>
  <c r="E10" i="20"/>
  <c r="H10" i="20"/>
  <c r="E14" i="20"/>
  <c r="H14" i="20"/>
  <c r="E15" i="20"/>
  <c r="H15" i="20"/>
  <c r="E16" i="20"/>
  <c r="H16" i="20"/>
  <c r="E19" i="20"/>
  <c r="H19" i="20"/>
  <c r="E22" i="20"/>
  <c r="H22" i="20"/>
  <c r="E23" i="20"/>
  <c r="H23" i="20"/>
  <c r="E24" i="20"/>
  <c r="H24" i="20"/>
  <c r="E25" i="20"/>
  <c r="H25" i="20"/>
  <c r="E26" i="20"/>
  <c r="H26" i="20"/>
  <c r="E28" i="20"/>
  <c r="H28" i="20"/>
  <c r="E29" i="20"/>
  <c r="H29" i="20"/>
  <c r="E31" i="20"/>
  <c r="H31" i="20"/>
  <c r="E34" i="20"/>
  <c r="H34" i="20"/>
  <c r="E35" i="20"/>
  <c r="H35" i="20"/>
  <c r="E37" i="20"/>
  <c r="H37" i="20"/>
  <c r="E38" i="20"/>
  <c r="H38" i="20"/>
  <c r="D45" i="19"/>
  <c r="D7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8" i="19"/>
  <c r="E7" i="19"/>
  <c r="B45" i="19"/>
  <c r="C45" i="19"/>
  <c r="H13" i="12"/>
  <c r="H19" i="12"/>
  <c r="H20" i="12"/>
  <c r="H21" i="12"/>
  <c r="H22" i="12"/>
  <c r="H23" i="12"/>
  <c r="H24" i="12"/>
  <c r="H25" i="12"/>
  <c r="H26" i="12"/>
  <c r="H27" i="12"/>
  <c r="H28" i="12"/>
  <c r="H30" i="12"/>
  <c r="H31" i="12"/>
  <c r="H32" i="12"/>
  <c r="H33" i="12"/>
  <c r="H34" i="12"/>
  <c r="H35" i="12"/>
  <c r="H37" i="12"/>
  <c r="H38" i="12"/>
  <c r="H41" i="12"/>
  <c r="E13" i="12"/>
  <c r="E19" i="12"/>
  <c r="E20" i="12"/>
  <c r="E21" i="12"/>
  <c r="E22" i="12"/>
  <c r="E23" i="12"/>
  <c r="E24" i="12"/>
  <c r="E25" i="12"/>
  <c r="E26" i="12"/>
  <c r="E27" i="12"/>
  <c r="E28" i="12"/>
  <c r="E30" i="12"/>
  <c r="E31" i="12"/>
  <c r="E32" i="12"/>
  <c r="E33" i="12"/>
  <c r="E34" i="12"/>
  <c r="E35" i="12"/>
  <c r="E37" i="12"/>
  <c r="E38" i="12"/>
  <c r="E7" i="12"/>
  <c r="E11" i="12"/>
  <c r="E10" i="12"/>
  <c r="E9" i="12"/>
  <c r="E8" i="12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D42" i="11"/>
  <c r="D43" i="11"/>
  <c r="D45" i="11"/>
  <c r="D51" i="11"/>
  <c r="D53" i="11"/>
  <c r="D54" i="11"/>
  <c r="D55" i="11"/>
  <c r="D56" i="11"/>
  <c r="D57" i="11"/>
  <c r="D58" i="11"/>
  <c r="D59" i="11"/>
  <c r="D60" i="11"/>
  <c r="D36" i="11"/>
  <c r="B60" i="11"/>
  <c r="C60" i="11"/>
  <c r="D25" i="32" l="1"/>
  <c r="D26" i="32"/>
  <c r="BV35" i="26"/>
  <c r="H16" i="26"/>
  <c r="I16" i="26"/>
  <c r="J16" i="26"/>
  <c r="G16" i="26"/>
  <c r="F20" i="24"/>
  <c r="BC14" i="23"/>
  <c r="BC13" i="23"/>
  <c r="H39" i="22"/>
  <c r="I39" i="22"/>
  <c r="J39" i="22"/>
  <c r="G39" i="22"/>
  <c r="J16" i="22"/>
  <c r="I16" i="22"/>
  <c r="H16" i="22"/>
  <c r="G16" i="22"/>
  <c r="H14" i="22"/>
  <c r="I14" i="22"/>
  <c r="G14" i="22"/>
  <c r="G15" i="22"/>
  <c r="D40" i="20"/>
  <c r="C40" i="20"/>
  <c r="BM35" i="15"/>
  <c r="BM13" i="15"/>
  <c r="G39" i="14"/>
  <c r="H39" i="14"/>
  <c r="I39" i="14"/>
  <c r="J39" i="14"/>
  <c r="G16" i="14"/>
  <c r="J16" i="14"/>
  <c r="I16" i="14"/>
  <c r="H16" i="14"/>
  <c r="D35" i="11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9" i="19"/>
  <c r="D30" i="19"/>
  <c r="D31" i="19"/>
  <c r="D32" i="19"/>
  <c r="D33" i="19"/>
  <c r="D34" i="19"/>
  <c r="D35" i="19"/>
  <c r="D36" i="19"/>
  <c r="F40" i="22" l="1"/>
  <c r="BD12" i="31" l="1"/>
  <c r="BV34" i="26" l="1"/>
  <c r="G15" i="26"/>
  <c r="J15" i="26" s="1"/>
  <c r="I15" i="26"/>
  <c r="H15" i="26"/>
  <c r="BC35" i="23"/>
  <c r="H38" i="22" l="1"/>
  <c r="I38" i="22"/>
  <c r="J38" i="22"/>
  <c r="G38" i="22"/>
  <c r="BV27" i="26" l="1"/>
  <c r="BV28" i="26"/>
  <c r="BV29" i="26"/>
  <c r="BV30" i="26"/>
  <c r="BV31" i="26"/>
  <c r="BV32" i="26"/>
  <c r="BV33" i="26"/>
  <c r="BV26" i="26"/>
  <c r="BC28" i="23"/>
  <c r="BC29" i="23"/>
  <c r="BC30" i="23"/>
  <c r="BC31" i="23"/>
  <c r="BC32" i="23"/>
  <c r="BC33" i="23"/>
  <c r="BC27" i="23"/>
  <c r="BC6" i="23"/>
  <c r="BC7" i="23"/>
  <c r="BC8" i="23"/>
  <c r="BC9" i="23"/>
  <c r="BC10" i="23"/>
  <c r="BC11" i="23"/>
  <c r="BC12" i="23"/>
  <c r="BC5" i="23"/>
  <c r="G38" i="14" l="1"/>
  <c r="H38" i="14"/>
  <c r="I38" i="14"/>
  <c r="G15" i="14"/>
  <c r="BM12" i="15" s="1"/>
  <c r="H15" i="14"/>
  <c r="I15" i="14"/>
  <c r="D41" i="11"/>
  <c r="BM34" i="15" l="1"/>
  <c r="G42" i="14"/>
  <c r="F16" i="14"/>
  <c r="G14" i="14"/>
  <c r="BM11" i="15" s="1"/>
  <c r="I12" i="14"/>
  <c r="H9" i="14"/>
  <c r="J14" i="26"/>
  <c r="I9" i="26"/>
  <c r="H7" i="26"/>
  <c r="F19" i="26" l="1"/>
  <c r="G19" i="26"/>
  <c r="I12" i="26"/>
  <c r="H9" i="26"/>
  <c r="F19" i="24"/>
  <c r="F9" i="24"/>
  <c r="F10" i="24"/>
  <c r="F11" i="24"/>
  <c r="F12" i="24"/>
  <c r="F13" i="24"/>
  <c r="J35" i="22"/>
  <c r="I36" i="22"/>
  <c r="H32" i="22"/>
  <c r="G42" i="22"/>
  <c r="F42" i="22"/>
  <c r="J13" i="22"/>
  <c r="I8" i="22"/>
  <c r="H9" i="22"/>
  <c r="G19" i="22"/>
  <c r="F19" i="22"/>
  <c r="H8" i="14"/>
  <c r="I10" i="14"/>
  <c r="H42" i="14"/>
  <c r="I14" i="14"/>
  <c r="H8" i="24" l="1"/>
  <c r="I8" i="24"/>
  <c r="J8" i="24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F14" i="24"/>
  <c r="F15" i="24"/>
  <c r="I8" i="14"/>
  <c r="I9" i="14"/>
  <c r="H10" i="14"/>
  <c r="H11" i="14"/>
  <c r="I11" i="14"/>
  <c r="H12" i="14"/>
  <c r="H13" i="14"/>
  <c r="I13" i="14"/>
  <c r="H14" i="14"/>
  <c r="H30" i="14"/>
  <c r="I30" i="14"/>
  <c r="H31" i="14"/>
  <c r="I31" i="14"/>
  <c r="H32" i="14"/>
  <c r="I32" i="14"/>
  <c r="H33" i="14"/>
  <c r="I33" i="14"/>
  <c r="H34" i="14"/>
  <c r="I34" i="14"/>
  <c r="H35" i="14"/>
  <c r="I35" i="14"/>
  <c r="H36" i="14"/>
  <c r="I36" i="14"/>
  <c r="H37" i="14"/>
  <c r="I37" i="14"/>
  <c r="I42" i="14"/>
  <c r="I7" i="14"/>
  <c r="H7" i="14"/>
  <c r="G13" i="14" l="1"/>
  <c r="G12" i="14"/>
  <c r="BM9" i="15" l="1"/>
  <c r="BM10" i="15"/>
  <c r="AI13" i="28"/>
  <c r="AH13" i="28"/>
  <c r="G14" i="26" l="1"/>
  <c r="I14" i="26"/>
  <c r="H14" i="26"/>
  <c r="G37" i="22" l="1"/>
  <c r="I37" i="22"/>
  <c r="H37" i="22"/>
  <c r="G37" i="14"/>
  <c r="D39" i="11"/>
  <c r="BC34" i="23" l="1"/>
  <c r="BM33" i="15"/>
  <c r="G13" i="22" l="1"/>
  <c r="G13" i="26" l="1"/>
  <c r="H13" i="26"/>
  <c r="I13" i="26"/>
  <c r="J13" i="26"/>
  <c r="G36" i="22"/>
  <c r="H36" i="22"/>
  <c r="H13" i="22"/>
  <c r="I13" i="22"/>
  <c r="AN21" i="16" l="1"/>
  <c r="G14" i="16"/>
  <c r="G13" i="16"/>
  <c r="G36" i="14"/>
  <c r="D38" i="11"/>
  <c r="BM32" i="15" l="1"/>
  <c r="C35" i="12" l="1"/>
  <c r="G12" i="26" l="1"/>
  <c r="H12" i="26"/>
  <c r="G35" i="22"/>
  <c r="I35" i="22"/>
  <c r="H35" i="22"/>
  <c r="F35" i="22"/>
  <c r="F36" i="22"/>
  <c r="J36" i="22" s="1"/>
  <c r="F37" i="22"/>
  <c r="J37" i="22" s="1"/>
  <c r="F38" i="22"/>
  <c r="F39" i="22"/>
  <c r="G12" i="22"/>
  <c r="I12" i="22"/>
  <c r="H12" i="22"/>
  <c r="G35" i="14" l="1"/>
  <c r="BM31" i="15" l="1"/>
  <c r="G11" i="26"/>
  <c r="H11" i="26"/>
  <c r="I11" i="26"/>
  <c r="G13" i="25"/>
  <c r="G14" i="25"/>
  <c r="G34" i="22"/>
  <c r="H34" i="22"/>
  <c r="I34" i="22"/>
  <c r="G11" i="22"/>
  <c r="H11" i="22"/>
  <c r="I11" i="22"/>
  <c r="H14" i="16"/>
  <c r="G34" i="14"/>
  <c r="G11" i="14"/>
  <c r="BM8" i="15" l="1"/>
  <c r="BM30" i="15"/>
  <c r="C11" i="28" l="1"/>
  <c r="BK21" i="25"/>
  <c r="C19" i="28" l="1"/>
  <c r="C21" i="28" s="1"/>
  <c r="D11" i="28"/>
  <c r="G15" i="25" l="1"/>
  <c r="E9" i="28"/>
  <c r="G10" i="26"/>
  <c r="H10" i="26"/>
  <c r="I10" i="26"/>
  <c r="E16" i="25"/>
  <c r="F34" i="22"/>
  <c r="J34" i="22" s="1"/>
  <c r="G10" i="22"/>
  <c r="H10" i="22"/>
  <c r="I10" i="22"/>
  <c r="F33" i="22"/>
  <c r="G33" i="22"/>
  <c r="H33" i="22"/>
  <c r="I33" i="22"/>
  <c r="J33" i="22" l="1"/>
  <c r="G33" i="14"/>
  <c r="G10" i="14"/>
  <c r="D35" i="12"/>
  <c r="F35" i="12"/>
  <c r="F41" i="12" s="1"/>
  <c r="G35" i="12"/>
  <c r="G41" i="12" s="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BM7" i="15" l="1"/>
  <c r="BM29" i="15"/>
  <c r="G11" i="16"/>
  <c r="G12" i="16"/>
  <c r="G9" i="26" l="1"/>
  <c r="G12" i="25"/>
  <c r="G9" i="22"/>
  <c r="I9" i="22"/>
  <c r="G32" i="22"/>
  <c r="I32" i="22"/>
  <c r="AN17" i="16"/>
  <c r="AN18" i="16"/>
  <c r="AN19" i="16"/>
  <c r="AN20" i="16"/>
  <c r="AM17" i="16"/>
  <c r="AM18" i="16"/>
  <c r="AM19" i="16"/>
  <c r="AM20" i="16"/>
  <c r="G10" i="16"/>
  <c r="G32" i="14"/>
  <c r="G9" i="14"/>
  <c r="H10" i="12"/>
  <c r="H11" i="12"/>
  <c r="D26" i="11"/>
  <c r="D27" i="11"/>
  <c r="D28" i="11"/>
  <c r="D29" i="11"/>
  <c r="BM6" i="15" l="1"/>
  <c r="BM28" i="15"/>
  <c r="E17" i="28"/>
  <c r="E18" i="28"/>
  <c r="E13" i="28"/>
  <c r="I8" i="26"/>
  <c r="H8" i="26"/>
  <c r="G8" i="26"/>
  <c r="G9" i="25"/>
  <c r="G10" i="25"/>
  <c r="I31" i="22"/>
  <c r="H31" i="22"/>
  <c r="G31" i="22"/>
  <c r="H8" i="22"/>
  <c r="G8" i="22"/>
  <c r="G16" i="17"/>
  <c r="G17" i="17"/>
  <c r="G19" i="17"/>
  <c r="C43" i="22" l="1"/>
  <c r="G31" i="14" l="1"/>
  <c r="G8" i="14"/>
  <c r="BM5" i="15" l="1"/>
  <c r="BM27" i="15"/>
  <c r="D30" i="11"/>
  <c r="D31" i="11"/>
  <c r="D32" i="11"/>
  <c r="D33" i="11"/>
  <c r="D34" i="11"/>
  <c r="H42" i="22" l="1"/>
  <c r="E43" i="22"/>
  <c r="I20" i="24"/>
  <c r="BE32" i="31"/>
  <c r="BD32" i="31"/>
  <c r="D21" i="24"/>
  <c r="B21" i="24"/>
  <c r="F20" i="17"/>
  <c r="H10" i="17" s="1"/>
  <c r="BC28" i="17"/>
  <c r="B20" i="17"/>
  <c r="C20" i="17"/>
  <c r="BC35" i="31"/>
  <c r="BD35" i="31"/>
  <c r="BE35" i="31"/>
  <c r="BC12" i="31"/>
  <c r="BE12" i="31"/>
  <c r="Q21" i="30"/>
  <c r="R21" i="30"/>
  <c r="Q22" i="30"/>
  <c r="R22" i="30"/>
  <c r="Q18" i="30"/>
  <c r="R18" i="30"/>
  <c r="Q13" i="30"/>
  <c r="R13" i="30"/>
  <c r="P22" i="30"/>
  <c r="P21" i="30"/>
  <c r="P23" i="30" s="1"/>
  <c r="P18" i="30"/>
  <c r="P13" i="30"/>
  <c r="G10" i="27"/>
  <c r="G11" i="27"/>
  <c r="G12" i="27"/>
  <c r="I19" i="26"/>
  <c r="H19" i="26"/>
  <c r="F8" i="26"/>
  <c r="J8" i="26" s="1"/>
  <c r="F9" i="26"/>
  <c r="J9" i="26" s="1"/>
  <c r="F10" i="26"/>
  <c r="J10" i="26" s="1"/>
  <c r="F11" i="26"/>
  <c r="J11" i="26" s="1"/>
  <c r="F12" i="26"/>
  <c r="J12" i="26" s="1"/>
  <c r="F13" i="26"/>
  <c r="F14" i="26"/>
  <c r="F15" i="26"/>
  <c r="F16" i="26"/>
  <c r="F17" i="26"/>
  <c r="F18" i="26"/>
  <c r="G7" i="22"/>
  <c r="F41" i="22"/>
  <c r="D43" i="22"/>
  <c r="B44" i="22"/>
  <c r="G9" i="16"/>
  <c r="F41" i="14"/>
  <c r="H43" i="14"/>
  <c r="D43" i="14"/>
  <c r="F43" i="14" s="1"/>
  <c r="F18" i="14"/>
  <c r="H7" i="12"/>
  <c r="H8" i="12"/>
  <c r="H9" i="12"/>
  <c r="G7" i="14"/>
  <c r="G7" i="17"/>
  <c r="G8" i="17"/>
  <c r="G9" i="17"/>
  <c r="G10" i="17"/>
  <c r="G11" i="17"/>
  <c r="G12" i="17"/>
  <c r="G13" i="17"/>
  <c r="E12" i="11"/>
  <c r="D20" i="26"/>
  <c r="D44" i="22"/>
  <c r="F18" i="22"/>
  <c r="D20" i="22"/>
  <c r="D45" i="22" s="1"/>
  <c r="D44" i="14"/>
  <c r="D45" i="14" s="1"/>
  <c r="D20" i="14"/>
  <c r="F20" i="14" s="1"/>
  <c r="G7" i="25"/>
  <c r="D10" i="11"/>
  <c r="D11" i="11"/>
  <c r="D12" i="11"/>
  <c r="D13" i="11"/>
  <c r="G14" i="17"/>
  <c r="G15" i="17"/>
  <c r="E20" i="17"/>
  <c r="F30" i="22"/>
  <c r="G8" i="25"/>
  <c r="F9" i="22"/>
  <c r="J9" i="22" s="1"/>
  <c r="F10" i="22"/>
  <c r="J10" i="22" s="1"/>
  <c r="F11" i="22"/>
  <c r="J11" i="22" s="1"/>
  <c r="F12" i="22"/>
  <c r="J12" i="22" s="1"/>
  <c r="F13" i="22"/>
  <c r="F16" i="22"/>
  <c r="F17" i="22"/>
  <c r="F31" i="22"/>
  <c r="J31" i="22" s="1"/>
  <c r="F32" i="22"/>
  <c r="J32" i="22" s="1"/>
  <c r="F8" i="22"/>
  <c r="J8" i="22" s="1"/>
  <c r="AL26" i="21"/>
  <c r="AM26" i="21"/>
  <c r="AL27" i="21"/>
  <c r="AM27" i="21"/>
  <c r="AL28" i="21"/>
  <c r="AM28" i="21"/>
  <c r="AL29" i="21"/>
  <c r="AM29" i="21"/>
  <c r="AL30" i="21"/>
  <c r="AM30" i="21"/>
  <c r="AL31" i="21"/>
  <c r="AM31" i="21"/>
  <c r="AL32" i="21"/>
  <c r="AL33" i="21"/>
  <c r="AM33" i="21"/>
  <c r="AL34" i="21"/>
  <c r="AM34" i="21"/>
  <c r="AL35" i="21"/>
  <c r="AM35" i="21"/>
  <c r="B14" i="27"/>
  <c r="C18" i="21"/>
  <c r="D13" i="21"/>
  <c r="D14" i="21"/>
  <c r="D15" i="21"/>
  <c r="AM16" i="16"/>
  <c r="BC32" i="31"/>
  <c r="BB35" i="31"/>
  <c r="BB32" i="31"/>
  <c r="BB12" i="31"/>
  <c r="O22" i="30"/>
  <c r="O21" i="30"/>
  <c r="O23" i="30" s="1"/>
  <c r="O18" i="30"/>
  <c r="O13" i="30"/>
  <c r="AI17" i="28"/>
  <c r="AK18" i="27"/>
  <c r="AK19" i="27"/>
  <c r="AK20" i="27"/>
  <c r="AK21" i="27"/>
  <c r="AK22" i="27"/>
  <c r="AK23" i="27"/>
  <c r="AJ23" i="27"/>
  <c r="AJ18" i="27"/>
  <c r="AJ19" i="27"/>
  <c r="AJ20" i="27"/>
  <c r="AJ21" i="27"/>
  <c r="AJ22" i="27"/>
  <c r="AL25" i="21"/>
  <c r="BC23" i="17"/>
  <c r="BC24" i="17"/>
  <c r="BC25" i="17"/>
  <c r="BC26" i="17"/>
  <c r="BC27" i="17"/>
  <c r="BB23" i="17"/>
  <c r="BB24" i="17"/>
  <c r="BB25" i="17"/>
  <c r="BB26" i="17"/>
  <c r="BB27" i="17"/>
  <c r="BC15" i="17"/>
  <c r="BD9" i="17" s="1"/>
  <c r="BB22" i="17"/>
  <c r="H9" i="16"/>
  <c r="B45" i="14"/>
  <c r="C14" i="27"/>
  <c r="D14" i="27"/>
  <c r="D9" i="27"/>
  <c r="D7" i="11"/>
  <c r="D8" i="11"/>
  <c r="D9" i="11"/>
  <c r="AI12" i="28"/>
  <c r="AH12" i="28"/>
  <c r="C15" i="13"/>
  <c r="D19" i="28"/>
  <c r="D21" i="28" s="1"/>
  <c r="E14" i="27"/>
  <c r="F40" i="20"/>
  <c r="G13" i="27"/>
  <c r="AF21" i="13"/>
  <c r="F8" i="24"/>
  <c r="D16" i="21"/>
  <c r="D17" i="21"/>
  <c r="B18" i="21"/>
  <c r="N22" i="30"/>
  <c r="N21" i="30"/>
  <c r="N23" i="30" s="1"/>
  <c r="N18" i="30"/>
  <c r="N13" i="30"/>
  <c r="AI15" i="28"/>
  <c r="AI16" i="28"/>
  <c r="AH15" i="28"/>
  <c r="AH16" i="28"/>
  <c r="G8" i="24"/>
  <c r="B20" i="22"/>
  <c r="B45" i="22" s="1"/>
  <c r="E16" i="28"/>
  <c r="G8" i="16"/>
  <c r="AR10" i="18"/>
  <c r="D11" i="18"/>
  <c r="C11" i="18"/>
  <c r="BA32" i="31"/>
  <c r="BJ20" i="25"/>
  <c r="BK20" i="25"/>
  <c r="E10" i="18"/>
  <c r="AI14" i="28"/>
  <c r="BA35" i="31"/>
  <c r="AZ35" i="31"/>
  <c r="AZ32" i="31"/>
  <c r="AZ12" i="31"/>
  <c r="AL12" i="31"/>
  <c r="AM12" i="31"/>
  <c r="AN12" i="31"/>
  <c r="AO12" i="31"/>
  <c r="AP12" i="31"/>
  <c r="AQ12" i="31"/>
  <c r="AR12" i="31"/>
  <c r="AS12" i="31"/>
  <c r="AT12" i="31"/>
  <c r="AU12" i="31"/>
  <c r="AV12" i="31"/>
  <c r="AW12" i="31"/>
  <c r="AX12" i="31"/>
  <c r="AY12" i="31"/>
  <c r="BA12" i="31"/>
  <c r="AV32" i="31"/>
  <c r="AY32" i="31"/>
  <c r="AL35" i="31"/>
  <c r="AM35" i="31"/>
  <c r="AN35" i="31"/>
  <c r="AO35" i="31"/>
  <c r="AP35" i="31"/>
  <c r="AQ35" i="31"/>
  <c r="AR35" i="31"/>
  <c r="AS35" i="31"/>
  <c r="AT35" i="31"/>
  <c r="AU35" i="31"/>
  <c r="AV35" i="31"/>
  <c r="AW35" i="31"/>
  <c r="AX35" i="31"/>
  <c r="AY35" i="31"/>
  <c r="B13" i="30"/>
  <c r="C13" i="30"/>
  <c r="D13" i="30"/>
  <c r="E13" i="30"/>
  <c r="F13" i="30"/>
  <c r="G13" i="30"/>
  <c r="H13" i="30"/>
  <c r="I13" i="30"/>
  <c r="J13" i="30"/>
  <c r="K13" i="30"/>
  <c r="L13" i="30"/>
  <c r="M13" i="30"/>
  <c r="B18" i="30"/>
  <c r="C18" i="30"/>
  <c r="D18" i="30"/>
  <c r="E18" i="30"/>
  <c r="F18" i="30"/>
  <c r="G18" i="30"/>
  <c r="H18" i="30"/>
  <c r="I18" i="30"/>
  <c r="J18" i="30"/>
  <c r="K18" i="30"/>
  <c r="L18" i="30"/>
  <c r="M18" i="30"/>
  <c r="B21" i="30"/>
  <c r="C21" i="30"/>
  <c r="D21" i="30"/>
  <c r="E21" i="30"/>
  <c r="F21" i="30"/>
  <c r="F23" i="30" s="1"/>
  <c r="G21" i="30"/>
  <c r="G23" i="30" s="1"/>
  <c r="H21" i="30"/>
  <c r="I21" i="30"/>
  <c r="J21" i="30"/>
  <c r="K21" i="30"/>
  <c r="L21" i="30"/>
  <c r="M21" i="30"/>
  <c r="B22" i="30"/>
  <c r="B23" i="30" s="1"/>
  <c r="C22" i="30"/>
  <c r="C23" i="30" s="1"/>
  <c r="D22" i="30"/>
  <c r="D23" i="30" s="1"/>
  <c r="E22" i="30"/>
  <c r="E23" i="30"/>
  <c r="F22" i="30"/>
  <c r="G22" i="30"/>
  <c r="H22" i="30"/>
  <c r="H23" i="30" s="1"/>
  <c r="I22" i="30"/>
  <c r="J22" i="30"/>
  <c r="J23" i="30"/>
  <c r="K22" i="30"/>
  <c r="K23" i="30" s="1"/>
  <c r="L22" i="30"/>
  <c r="L23" i="30"/>
  <c r="M22" i="30"/>
  <c r="M23" i="30" s="1"/>
  <c r="E10" i="28"/>
  <c r="AH14" i="28"/>
  <c r="E15" i="28"/>
  <c r="G7" i="27"/>
  <c r="G8" i="27"/>
  <c r="G9" i="27"/>
  <c r="AK12" i="27"/>
  <c r="F14" i="27"/>
  <c r="H11" i="27" s="1"/>
  <c r="AJ17" i="27"/>
  <c r="AK17" i="27"/>
  <c r="F7" i="26"/>
  <c r="G7" i="26"/>
  <c r="J7" i="26"/>
  <c r="I7" i="26"/>
  <c r="B20" i="26"/>
  <c r="BK13" i="25"/>
  <c r="BL11" i="25" s="1"/>
  <c r="B16" i="25"/>
  <c r="C16" i="25"/>
  <c r="F16" i="25"/>
  <c r="BJ17" i="25"/>
  <c r="BK17" i="25"/>
  <c r="BJ18" i="25"/>
  <c r="BK18" i="25"/>
  <c r="BJ19" i="25"/>
  <c r="BK19" i="25"/>
  <c r="BJ21" i="25"/>
  <c r="F7" i="22"/>
  <c r="H7" i="22"/>
  <c r="I7" i="22"/>
  <c r="G30" i="22"/>
  <c r="J30" i="22" s="1"/>
  <c r="H30" i="22"/>
  <c r="I30" i="22"/>
  <c r="D7" i="21"/>
  <c r="D8" i="21"/>
  <c r="D9" i="21"/>
  <c r="D10" i="21"/>
  <c r="D11" i="21"/>
  <c r="D12" i="21"/>
  <c r="AM25" i="21"/>
  <c r="E7" i="18"/>
  <c r="AQ7" i="18"/>
  <c r="AR7" i="18"/>
  <c r="E8" i="18"/>
  <c r="AQ8" i="18"/>
  <c r="AR8" i="18"/>
  <c r="E9" i="18"/>
  <c r="AQ9" i="18"/>
  <c r="AR9" i="18"/>
  <c r="AR11" i="18"/>
  <c r="AR12" i="18"/>
  <c r="AR13" i="18"/>
  <c r="E13" i="18"/>
  <c r="AR14" i="18"/>
  <c r="AR15" i="18"/>
  <c r="E15" i="18"/>
  <c r="AR16" i="18"/>
  <c r="AR17" i="18"/>
  <c r="E17" i="18"/>
  <c r="AR18" i="18"/>
  <c r="E19" i="18"/>
  <c r="E20" i="18"/>
  <c r="E21" i="18"/>
  <c r="E22" i="18"/>
  <c r="E23" i="18"/>
  <c r="C24" i="18"/>
  <c r="D24" i="18"/>
  <c r="BC22" i="17"/>
  <c r="AN11" i="16"/>
  <c r="AO4" i="16" s="1"/>
  <c r="B15" i="16"/>
  <c r="C15" i="16"/>
  <c r="AN16" i="16"/>
  <c r="AN22" i="16" s="1"/>
  <c r="AO20" i="16" s="1"/>
  <c r="F7" i="14"/>
  <c r="F8" i="14"/>
  <c r="J8" i="14" s="1"/>
  <c r="F9" i="14"/>
  <c r="J9" i="14" s="1"/>
  <c r="F10" i="14"/>
  <c r="J10" i="14" s="1"/>
  <c r="F11" i="14"/>
  <c r="J11" i="14" s="1"/>
  <c r="F12" i="14"/>
  <c r="J12" i="14" s="1"/>
  <c r="F13" i="14"/>
  <c r="J13" i="14" s="1"/>
  <c r="F14" i="14"/>
  <c r="J14" i="14" s="1"/>
  <c r="F15" i="14"/>
  <c r="J15" i="14" s="1"/>
  <c r="F17" i="14"/>
  <c r="F30" i="14"/>
  <c r="G30" i="14"/>
  <c r="F31" i="14"/>
  <c r="J31" i="14" s="1"/>
  <c r="F32" i="14"/>
  <c r="J32" i="14" s="1"/>
  <c r="F33" i="14"/>
  <c r="J33" i="14" s="1"/>
  <c r="F34" i="14"/>
  <c r="J34" i="14" s="1"/>
  <c r="F35" i="14"/>
  <c r="J35" i="14" s="1"/>
  <c r="F36" i="14"/>
  <c r="J36" i="14" s="1"/>
  <c r="F37" i="14"/>
  <c r="J37" i="14" s="1"/>
  <c r="F38" i="14"/>
  <c r="J38" i="14" s="1"/>
  <c r="F39" i="14"/>
  <c r="F40" i="14"/>
  <c r="D8" i="13"/>
  <c r="D9" i="13"/>
  <c r="D11" i="13"/>
  <c r="D12" i="13"/>
  <c r="D13" i="13"/>
  <c r="B15" i="13"/>
  <c r="AF22" i="13"/>
  <c r="AF23" i="13"/>
  <c r="AF24" i="13"/>
  <c r="AF25" i="13"/>
  <c r="AF26" i="13"/>
  <c r="F20" i="26"/>
  <c r="BD7" i="17"/>
  <c r="BE14" i="17"/>
  <c r="BE13" i="17"/>
  <c r="D7" i="17"/>
  <c r="D8" i="17"/>
  <c r="D20" i="17"/>
  <c r="D9" i="17"/>
  <c r="D13" i="17"/>
  <c r="D12" i="17"/>
  <c r="J7" i="22"/>
  <c r="D7" i="27"/>
  <c r="D10" i="17"/>
  <c r="D11" i="17"/>
  <c r="F21" i="24"/>
  <c r="D11" i="16"/>
  <c r="E8" i="11"/>
  <c r="E7" i="11"/>
  <c r="E10" i="11"/>
  <c r="E11" i="11"/>
  <c r="E13" i="11"/>
  <c r="E9" i="11"/>
  <c r="E26" i="11"/>
  <c r="BD15" i="17"/>
  <c r="BD8" i="17"/>
  <c r="D12" i="27"/>
  <c r="D13" i="27"/>
  <c r="D8" i="27"/>
  <c r="D10" i="27"/>
  <c r="D11" i="27"/>
  <c r="D16" i="25"/>
  <c r="BL5" i="25"/>
  <c r="D15" i="25"/>
  <c r="D7" i="25"/>
  <c r="D9" i="25"/>
  <c r="D8" i="25"/>
  <c r="D12" i="25"/>
  <c r="D11" i="25"/>
  <c r="D10" i="25"/>
  <c r="D14" i="25"/>
  <c r="D14" i="17"/>
  <c r="F42" i="14"/>
  <c r="J42" i="14" s="1"/>
  <c r="I42" i="22"/>
  <c r="F45" i="14" l="1"/>
  <c r="Q23" i="30"/>
  <c r="AM38" i="21"/>
  <c r="AN30" i="21" s="1"/>
  <c r="F20" i="22"/>
  <c r="F44" i="22"/>
  <c r="BM4" i="15"/>
  <c r="J7" i="14"/>
  <c r="BM26" i="15"/>
  <c r="J30" i="14"/>
  <c r="F45" i="22"/>
  <c r="D19" i="17"/>
  <c r="D17" i="17"/>
  <c r="D16" i="17"/>
  <c r="D15" i="17"/>
  <c r="BL7" i="25"/>
  <c r="AO10" i="16"/>
  <c r="AO6" i="16"/>
  <c r="I23" i="30"/>
  <c r="D18" i="17"/>
  <c r="H13" i="25"/>
  <c r="H14" i="25"/>
  <c r="H7" i="27"/>
  <c r="H8" i="27"/>
  <c r="E24" i="18"/>
  <c r="H12" i="25"/>
  <c r="H15" i="25"/>
  <c r="BL13" i="25"/>
  <c r="BL9" i="25"/>
  <c r="BL10" i="25"/>
  <c r="BL6" i="25"/>
  <c r="BL8" i="25"/>
  <c r="AK25" i="27"/>
  <c r="AL21" i="27" s="1"/>
  <c r="H9" i="17"/>
  <c r="H13" i="16"/>
  <c r="H11" i="16"/>
  <c r="H12" i="16"/>
  <c r="E19" i="28"/>
  <c r="F43" i="22"/>
  <c r="D18" i="21"/>
  <c r="G40" i="20"/>
  <c r="H40" i="20" s="1"/>
  <c r="D26" i="18"/>
  <c r="E11" i="18"/>
  <c r="H11" i="17"/>
  <c r="H20" i="17"/>
  <c r="H13" i="17"/>
  <c r="H15" i="17"/>
  <c r="H7" i="17"/>
  <c r="H12" i="17"/>
  <c r="H14" i="17"/>
  <c r="H8" i="17"/>
  <c r="H19" i="17"/>
  <c r="G20" i="17"/>
  <c r="H17" i="17"/>
  <c r="H16" i="17"/>
  <c r="AO9" i="16"/>
  <c r="AO5" i="16"/>
  <c r="AO8" i="16"/>
  <c r="AO11" i="16"/>
  <c r="AO7" i="16"/>
  <c r="D14" i="16"/>
  <c r="D12" i="16"/>
  <c r="D15" i="16"/>
  <c r="D9" i="16"/>
  <c r="D8" i="16"/>
  <c r="H10" i="16"/>
  <c r="D10" i="16"/>
  <c r="D13" i="16"/>
  <c r="AO16" i="16"/>
  <c r="H15" i="16"/>
  <c r="AO17" i="16"/>
  <c r="H8" i="16"/>
  <c r="AO19" i="16"/>
  <c r="AG27" i="13"/>
  <c r="R23" i="30"/>
  <c r="E21" i="28"/>
  <c r="AI18" i="28"/>
  <c r="E11" i="28"/>
  <c r="H9" i="27"/>
  <c r="H14" i="27"/>
  <c r="H10" i="27"/>
  <c r="H12" i="27"/>
  <c r="G14" i="27"/>
  <c r="H13" i="27"/>
  <c r="H8" i="25"/>
  <c r="H9" i="25"/>
  <c r="H10" i="25"/>
  <c r="BK23" i="25"/>
  <c r="BL23" i="25" s="1"/>
  <c r="G16" i="25"/>
  <c r="H16" i="25"/>
  <c r="H7" i="25"/>
  <c r="G20" i="24"/>
  <c r="J20" i="24" s="1"/>
  <c r="H20" i="24"/>
  <c r="I19" i="22"/>
  <c r="J42" i="22"/>
  <c r="G43" i="22"/>
  <c r="H43" i="22"/>
  <c r="J19" i="22"/>
  <c r="H19" i="22"/>
  <c r="AR19" i="18"/>
  <c r="C26" i="18"/>
  <c r="BD10" i="17"/>
  <c r="BE11" i="17"/>
  <c r="BE8" i="17"/>
  <c r="BD13" i="17"/>
  <c r="BD11" i="17"/>
  <c r="BE9" i="17"/>
  <c r="BE10" i="17"/>
  <c r="BD12" i="17"/>
  <c r="BE7" i="17"/>
  <c r="BE12" i="17"/>
  <c r="BD14" i="17"/>
  <c r="BC29" i="17"/>
  <c r="BD24" i="17" s="1"/>
  <c r="AO21" i="16"/>
  <c r="AO18" i="16"/>
  <c r="AO22" i="16"/>
  <c r="G15" i="16"/>
  <c r="E43" i="14"/>
  <c r="I43" i="14" s="1"/>
  <c r="F44" i="14"/>
  <c r="J19" i="26"/>
  <c r="I43" i="22"/>
  <c r="AH27" i="13" l="1"/>
  <c r="AH26" i="13"/>
  <c r="AH23" i="13"/>
  <c r="AH25" i="13"/>
  <c r="AH22" i="13"/>
  <c r="AH24" i="13"/>
  <c r="AJ15" i="28"/>
  <c r="AJ14" i="28"/>
  <c r="AJ13" i="28"/>
  <c r="AL25" i="27"/>
  <c r="AL18" i="27"/>
  <c r="AL22" i="27"/>
  <c r="AL20" i="27"/>
  <c r="AL17" i="27"/>
  <c r="AL19" i="27"/>
  <c r="AL23" i="27"/>
  <c r="BL21" i="25"/>
  <c r="BL19" i="25"/>
  <c r="J43" i="22"/>
  <c r="E26" i="18"/>
  <c r="AJ17" i="28"/>
  <c r="AJ12" i="28"/>
  <c r="BL20" i="25"/>
  <c r="BL18" i="25"/>
  <c r="AN27" i="21"/>
  <c r="AN38" i="21"/>
  <c r="AN32" i="21"/>
  <c r="AN33" i="21"/>
  <c r="AN28" i="21"/>
  <c r="AJ16" i="28"/>
  <c r="BL17" i="25"/>
  <c r="AN25" i="21"/>
  <c r="AN34" i="21"/>
  <c r="AN26" i="21"/>
  <c r="AN35" i="21"/>
  <c r="AN29" i="21"/>
  <c r="AN31" i="21"/>
  <c r="AS16" i="18"/>
  <c r="AS13" i="18"/>
  <c r="AS8" i="18"/>
  <c r="AS10" i="18"/>
  <c r="AS12" i="18"/>
  <c r="AS17" i="18"/>
  <c r="AS14" i="18"/>
  <c r="AS18" i="18"/>
  <c r="AS11" i="18"/>
  <c r="AS7" i="18"/>
  <c r="AS15" i="18"/>
  <c r="AS19" i="18"/>
  <c r="AS9" i="18"/>
  <c r="BD23" i="17"/>
  <c r="BD25" i="17"/>
  <c r="BD29" i="17"/>
  <c r="BD22" i="17"/>
  <c r="BD26" i="17"/>
  <c r="BD28" i="17"/>
  <c r="BD27" i="17"/>
  <c r="G43" i="14"/>
  <c r="J43" i="14" s="1"/>
  <c r="BM23" i="25" l="1"/>
  <c r="AJ18" i="28"/>
</calcChain>
</file>

<file path=xl/sharedStrings.xml><?xml version="1.0" encoding="utf-8"?>
<sst xmlns="http://schemas.openxmlformats.org/spreadsheetml/2006/main" count="868" uniqueCount="335">
  <si>
    <t>BOLETÍN SECTOR LÁCTEO:
ESTADÍSTICAS DE COMERCIO EXTERIOR</t>
  </si>
  <si>
    <t>Boletín Sector Lácteo: estadísticas de comercio exterior</t>
  </si>
  <si>
    <t>Publicación de la Oficina de Estudios y Políticas Agrarias - ODEPA
 Ministerio de Agricultura, República de Chile</t>
  </si>
  <si>
    <t>María Emilia Undurraga Marimón</t>
  </si>
  <si>
    <t xml:space="preserve">Directora Nacional y Representante Legal </t>
  </si>
  <si>
    <t>En la elaboración de este documento participó</t>
  </si>
  <si>
    <t>Teatinos 40, piso 7. Santiago, Chile</t>
  </si>
  <si>
    <t>Teléfono :(56- 2) 23973000</t>
  </si>
  <si>
    <t>Fax :(56- 2) 23973111</t>
  </si>
  <si>
    <t xml:space="preserve">www.odepa.gob.cl  </t>
  </si>
  <si>
    <t>Contenido</t>
  </si>
  <si>
    <t>Introducción</t>
  </si>
  <si>
    <t>Cuadro Nº 1</t>
  </si>
  <si>
    <t>Importaciones de productos lácteos por país de origen</t>
  </si>
  <si>
    <t>Cuadro Nº 2</t>
  </si>
  <si>
    <t>Importaciones de productos lácteos</t>
  </si>
  <si>
    <t>Cuadro Nº 3</t>
  </si>
  <si>
    <t>Cuadro Nº 4</t>
  </si>
  <si>
    <t>Importaciones de leche en polvo entera</t>
  </si>
  <si>
    <t>Cuadro Nº 5</t>
  </si>
  <si>
    <t>Importaciones de leche en polvo descremada</t>
  </si>
  <si>
    <t>Cuadro Nº 6</t>
  </si>
  <si>
    <t>Importaciones de leche en polvo por país de origen</t>
  </si>
  <si>
    <t>Cuadro Nº 7</t>
  </si>
  <si>
    <t>Importaciones de quesos por país de origen</t>
  </si>
  <si>
    <t>Cuadro Nº 8</t>
  </si>
  <si>
    <t>Importaciones de quesos por variedades</t>
  </si>
  <si>
    <t>Cuadro Nº 9</t>
  </si>
  <si>
    <t>Exportaciones de productos lácteos por país de destino</t>
  </si>
  <si>
    <t>Cuadro Nº 10</t>
  </si>
  <si>
    <t xml:space="preserve">Exportaciones de productos lácteos </t>
  </si>
  <si>
    <t>Cuadro Nº 11</t>
  </si>
  <si>
    <t>Cuadro Nº 12</t>
  </si>
  <si>
    <t>Exportaciones de leche en polvo entera</t>
  </si>
  <si>
    <t>Cuadro Nº 13</t>
  </si>
  <si>
    <t>Exportaciones de leche en polvo descremada</t>
  </si>
  <si>
    <t>Cuadro Nº 14</t>
  </si>
  <si>
    <t>Exportaciones de leche fluida</t>
  </si>
  <si>
    <t>Cuadro Nº 15</t>
  </si>
  <si>
    <t>Exportaciones de leche en polvo por país de destino</t>
  </si>
  <si>
    <t>Cuadro Nº 16</t>
  </si>
  <si>
    <t>Exportaciones de quesos</t>
  </si>
  <si>
    <t>Cuadro Nº 17</t>
  </si>
  <si>
    <t>Exportaciones de quesos por país de destino</t>
  </si>
  <si>
    <t>Cuadro Nº 18</t>
  </si>
  <si>
    <t>Exportaciones de quesos por variedades</t>
  </si>
  <si>
    <t>Cuadro Nº 19</t>
  </si>
  <si>
    <t>Comercio exterior de lácteos total y Mercosur</t>
  </si>
  <si>
    <t>Cuadro Nº 20</t>
  </si>
  <si>
    <t>Saldo de la balanza comercial de lácteos Chile - Argentina</t>
  </si>
  <si>
    <t>Gráfico Nº 1</t>
  </si>
  <si>
    <t>Gráfico Nº 2</t>
  </si>
  <si>
    <t>Precio medio de importaciones de leche en polvo entera</t>
  </si>
  <si>
    <t>Gráfico Nº 3</t>
  </si>
  <si>
    <t>Precio medio de importaciones de leche en polvo descremada</t>
  </si>
  <si>
    <t>Gráfico Nº 4</t>
  </si>
  <si>
    <t>Importaciones de leche en polvo por país de origen, año 2019</t>
  </si>
  <si>
    <t>Gráfico Nº 5</t>
  </si>
  <si>
    <t>Gráfico Nº 6</t>
  </si>
  <si>
    <t>Importaciones de quesos por país de origen, año 2019</t>
  </si>
  <si>
    <t>Gráfico Nº 7</t>
  </si>
  <si>
    <t>Gráfico Nº 8</t>
  </si>
  <si>
    <t>Gráfico Nº 9</t>
  </si>
  <si>
    <t>Gráfico Nº 10</t>
  </si>
  <si>
    <t>Precio medio de las exportaciones de leche en polvo entera</t>
  </si>
  <si>
    <t>Gráfico Nº 11</t>
  </si>
  <si>
    <t>Precio medio de las exportaciones de leche en polvo descremada</t>
  </si>
  <si>
    <t>Gráfico Nº 12</t>
  </si>
  <si>
    <t>Precio medio de las exportaciones de leche fluida</t>
  </si>
  <si>
    <t>Gráfico Nº 13</t>
  </si>
  <si>
    <t>Exportaciones de leche en polvo por país de destino, año 2019</t>
  </si>
  <si>
    <t>Gráfico Nº 14</t>
  </si>
  <si>
    <t>Gráfico Nº 15</t>
  </si>
  <si>
    <t>Precio medio de las exportaciones de quesos</t>
  </si>
  <si>
    <t>Gráfico Nº 16</t>
  </si>
  <si>
    <t>Exportaciones de quesos por país de destino, año 2019</t>
  </si>
  <si>
    <t>Gráfico Nº 17</t>
  </si>
  <si>
    <t>Gráfico Nº 18</t>
  </si>
  <si>
    <t>Gráfico Nº 19</t>
  </si>
  <si>
    <t>Chile : Comercio exterior de lácteos</t>
  </si>
  <si>
    <t>Gráfico Nº 20</t>
  </si>
  <si>
    <t>Lácteos : Comercio exterior Chile - Mercosur</t>
  </si>
  <si>
    <t>Gráfico Nº 21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</si>
  <si>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</si>
  <si>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</t>
  </si>
  <si>
    <t>Países</t>
  </si>
  <si>
    <t>Valor (miles de dólares CIF)</t>
  </si>
  <si>
    <t>Variación</t>
  </si>
  <si>
    <t>Participación</t>
  </si>
  <si>
    <t>%</t>
  </si>
  <si>
    <t>Estados Unidos</t>
  </si>
  <si>
    <t>Nueva Zelanda</t>
  </si>
  <si>
    <t>Argentina</t>
  </si>
  <si>
    <t>Alemania</t>
  </si>
  <si>
    <t>México</t>
  </si>
  <si>
    <t>Países Bajos</t>
  </si>
  <si>
    <t>España</t>
  </si>
  <si>
    <t>Uruguay</t>
  </si>
  <si>
    <t>Brasil</t>
  </si>
  <si>
    <t>Perú</t>
  </si>
  <si>
    <t>Italia</t>
  </si>
  <si>
    <t>Dinamarca</t>
  </si>
  <si>
    <t>Francia</t>
  </si>
  <si>
    <t>Irlanda</t>
  </si>
  <si>
    <t>Lituania</t>
  </si>
  <si>
    <t>Bélgica</t>
  </si>
  <si>
    <t>Colombia</t>
  </si>
  <si>
    <t>Australia</t>
  </si>
  <si>
    <t>Canadá</t>
  </si>
  <si>
    <t>Hungría</t>
  </si>
  <si>
    <t>Haití</t>
  </si>
  <si>
    <t>China</t>
  </si>
  <si>
    <t>Croacia</t>
  </si>
  <si>
    <t>Costa Rica</t>
  </si>
  <si>
    <t>Corea del Sur</t>
  </si>
  <si>
    <t>Grecia</t>
  </si>
  <si>
    <t>Malasia</t>
  </si>
  <si>
    <t>Polonia</t>
  </si>
  <si>
    <t>Reino Unido</t>
  </si>
  <si>
    <t>Suiza</t>
  </si>
  <si>
    <t>Taiwán</t>
  </si>
  <si>
    <t>Vietnam</t>
  </si>
  <si>
    <t>Total</t>
  </si>
  <si>
    <t>Fuente: elaborado por Odepa con información del Servicio Nacional de Aduanas.</t>
  </si>
  <si>
    <t>Código</t>
  </si>
  <si>
    <t>Productos</t>
  </si>
  <si>
    <t>Toneladas</t>
  </si>
  <si>
    <t>Var.</t>
  </si>
  <si>
    <t>Miles de dólares CIF</t>
  </si>
  <si>
    <t>armonizado</t>
  </si>
  <si>
    <t>Leche y nata sin concentrar, materia grasa &lt;=  1%</t>
  </si>
  <si>
    <t xml:space="preserve">Leche y nata sin concentrar, materia grasa &gt; 1% y  &lt;= 6% </t>
  </si>
  <si>
    <t>Leche y nata superior a 6% materia grasa</t>
  </si>
  <si>
    <t>Leche en polvo sin azúcar, materia grasa &gt;1,5% y &lt; 6%</t>
  </si>
  <si>
    <t>Leche en polvo sin azúcar, materia grasa &gt;  26%</t>
  </si>
  <si>
    <t>Leche en estado líquido o semisólido sin azúcar</t>
  </si>
  <si>
    <t>Leche condensada</t>
  </si>
  <si>
    <t>Las demás leches y natas concentradas azucaradas</t>
  </si>
  <si>
    <t>Yogur</t>
  </si>
  <si>
    <t>Suero de mantequilla, leche y nata cuajadas, kefir</t>
  </si>
  <si>
    <t>Lactosuero, incluso concentrado, azucarado</t>
  </si>
  <si>
    <t>Demás productos de componentes naturales de la leche</t>
  </si>
  <si>
    <t>Mantequilla (manteca)</t>
  </si>
  <si>
    <t>Pastas lácteas para untar</t>
  </si>
  <si>
    <t>Quesos frescos</t>
  </si>
  <si>
    <t>Queso de cualquier tipo, rallado o en polvo</t>
  </si>
  <si>
    <t>Queso fundido, excepto el rallado o en en polvo</t>
  </si>
  <si>
    <t>Queso de pasta azul</t>
  </si>
  <si>
    <t>Los demás quesos</t>
  </si>
  <si>
    <t>Total quesos</t>
  </si>
  <si>
    <t>Preparaciones para la alimentación infantil</t>
  </si>
  <si>
    <t>Dulce de leche (manjar)</t>
  </si>
  <si>
    <t>Bebidas con contenido lácteo &gt; al 50%  (miles de litros)</t>
  </si>
  <si>
    <t>Bebidas con contenido lácteo &lt;= al 50% (miles de litros)</t>
  </si>
  <si>
    <t>Total lácteos</t>
  </si>
  <si>
    <t xml:space="preserve">Volumen </t>
  </si>
  <si>
    <t>Valor</t>
  </si>
  <si>
    <t>Precio medio</t>
  </si>
  <si>
    <t>toneladas</t>
  </si>
  <si>
    <t>USD / ton</t>
  </si>
  <si>
    <t>Leche entera en polvo</t>
  </si>
  <si>
    <t>Leche descremada en polvo</t>
  </si>
  <si>
    <t>Suero y lactosuero</t>
  </si>
  <si>
    <t>Quesos</t>
  </si>
  <si>
    <t>Otros productos</t>
  </si>
  <si>
    <t>Volumen</t>
  </si>
  <si>
    <t xml:space="preserve">Valor </t>
  </si>
  <si>
    <t>Valor unitario</t>
  </si>
  <si>
    <t>Variación (2020/2019)</t>
  </si>
  <si>
    <t>Meses / año</t>
  </si>
  <si>
    <t>USD/ton</t>
  </si>
  <si>
    <t>CIF</t>
  </si>
  <si>
    <t>unitario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</si>
  <si>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</si>
  <si>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</si>
  <si>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</si>
  <si>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</si>
  <si>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</si>
  <si>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</si>
  <si>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</si>
  <si>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</si>
  <si>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</si>
  <si>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</si>
  <si>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</si>
  <si>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</si>
  <si>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ene-dic (A)</t>
  </si>
  <si>
    <t>Total ene-dic (B)</t>
  </si>
  <si>
    <t>Total ene-dic (A+B)</t>
  </si>
  <si>
    <t xml:space="preserve"> Fuente: elaborado por Odepa con información del Servicio Nacional de Aduanas.</t>
  </si>
  <si>
    <t>Volumen (toneladas)</t>
  </si>
  <si>
    <t>Unión Europea</t>
  </si>
  <si>
    <t>Otros</t>
  </si>
  <si>
    <t xml:space="preserve">Fuente: elaborado por Odepa, con información del Servicio Nacional de Aduanas. </t>
  </si>
  <si>
    <t xml:space="preserve"> </t>
  </si>
  <si>
    <t>Fuente: elaborado por Odepa, con información del Servicio Nacional de Aduanas.</t>
  </si>
  <si>
    <t>Producto / variedad</t>
  </si>
  <si>
    <t>Fresco</t>
  </si>
  <si>
    <t>Crema</t>
  </si>
  <si>
    <t>Mozzarella</t>
  </si>
  <si>
    <t>Demás quesos frescos</t>
  </si>
  <si>
    <t>Cualquier tipo, rallado o polvo</t>
  </si>
  <si>
    <t>Fundido</t>
  </si>
  <si>
    <t>Cualquier tipo, rallado o en polvo</t>
  </si>
  <si>
    <t>Pasta azul</t>
  </si>
  <si>
    <t>Gouda</t>
  </si>
  <si>
    <t>Fundido, excepto el rallado o en polvo</t>
  </si>
  <si>
    <t>Cheddar</t>
  </si>
  <si>
    <t>Edam</t>
  </si>
  <si>
    <t>Parmesano</t>
  </si>
  <si>
    <t>Los demás</t>
  </si>
  <si>
    <t>Gouda y del tipo gouda</t>
  </si>
  <si>
    <t>Valor (miles de dólares FOB)</t>
  </si>
  <si>
    <t>Rusia</t>
  </si>
  <si>
    <t>Honduras</t>
  </si>
  <si>
    <t>Bolivia</t>
  </si>
  <si>
    <t>Ecuador</t>
  </si>
  <si>
    <t>Nicaragua</t>
  </si>
  <si>
    <t>Guatemala</t>
  </si>
  <si>
    <t>El Salvador</t>
  </si>
  <si>
    <t>Panamá</t>
  </si>
  <si>
    <t>Jamaica</t>
  </si>
  <si>
    <t>Venezuela</t>
  </si>
  <si>
    <t>Paraguay</t>
  </si>
  <si>
    <t>Cuba</t>
  </si>
  <si>
    <t>Trinidad y Tobago</t>
  </si>
  <si>
    <t>Barbados</t>
  </si>
  <si>
    <t>Belice</t>
  </si>
  <si>
    <t>Japón</t>
  </si>
  <si>
    <t>Exportaciones de productos lácteos</t>
  </si>
  <si>
    <t>Miles de dólares FOB</t>
  </si>
  <si>
    <t xml:space="preserve">Leche y nata, sin concentrar, materia grasa &lt;= al 1% </t>
  </si>
  <si>
    <t>Leche y nata, sin concentrar, materia grasa &gt; 1% y &lt;= 6%</t>
  </si>
  <si>
    <t>Leche y nata con un contenido superior a 6% materia grasa</t>
  </si>
  <si>
    <t>Leche en polvo sin azúcar, materia grasa &gt;= 24% y &lt;  26%</t>
  </si>
  <si>
    <t>Leche en polvo sin azúcar, materia grasa &gt;= 26%</t>
  </si>
  <si>
    <t>Nata sin azúcar ni edulcorante</t>
  </si>
  <si>
    <t>Leche en polvo edulcorada, materia grasa &gt; 1,5% y &lt; 6%</t>
  </si>
  <si>
    <t>Nata edulcorada</t>
  </si>
  <si>
    <t>Nata sin azucarar ni edulcorar</t>
  </si>
  <si>
    <t>Demás leches y natas concentradas azucaradas</t>
  </si>
  <si>
    <t>Demás materias grasas de la leche</t>
  </si>
  <si>
    <t>Quesos frescos (sin madurar)</t>
  </si>
  <si>
    <t>Demás quesos</t>
  </si>
  <si>
    <t xml:space="preserve">Preparaciones para la alimentación infantil </t>
  </si>
  <si>
    <t>Fuente : elaborado por Odepa con información del Servicio Nacional de Aduanas.</t>
  </si>
  <si>
    <t>Leche fluida</t>
  </si>
  <si>
    <t>Leche crema y nata</t>
  </si>
  <si>
    <t>Mantequilla y demás materias grasas</t>
  </si>
  <si>
    <t>Manjar</t>
  </si>
  <si>
    <t>Miles de USD FOB</t>
  </si>
  <si>
    <t>FOB</t>
  </si>
  <si>
    <t>Total ene - dic (A+B)</t>
  </si>
  <si>
    <t>Total ene - dic</t>
  </si>
  <si>
    <t xml:space="preserve">Fuente : elaborado por Odepa, con información del Servicio Nacional de Aduanas. </t>
  </si>
  <si>
    <t>Armonizado</t>
  </si>
  <si>
    <t>Edam y del tipo edam</t>
  </si>
  <si>
    <t>Parmesano y del tipo parmesano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</si>
  <si>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</si>
  <si>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 (miles de dólares de cada año)</t>
  </si>
  <si>
    <t xml:space="preserve"> Item / año</t>
  </si>
  <si>
    <t>Exportaciones</t>
  </si>
  <si>
    <t xml:space="preserve">     Totales</t>
  </si>
  <si>
    <t xml:space="preserve">     Mercosur</t>
  </si>
  <si>
    <t>Participación %</t>
  </si>
  <si>
    <t>Importaciones</t>
  </si>
  <si>
    <t xml:space="preserve"> Mercosur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</si>
  <si>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</si>
  <si>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</si>
  <si>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</si>
  <si>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</si>
  <si>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</si>
  <si>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</si>
  <si>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</si>
  <si>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</si>
  <si>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</si>
  <si>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</si>
  <si>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(Miles de dólares de cada año)</t>
  </si>
  <si>
    <t>Años</t>
  </si>
  <si>
    <t>Austria</t>
  </si>
  <si>
    <t>Singapur</t>
  </si>
  <si>
    <t>Qatar</t>
  </si>
  <si>
    <t>Dominica</t>
  </si>
  <si>
    <t>Bebidas con contenido lácteo &gt; al 50 % (miles de litros)</t>
  </si>
  <si>
    <t>Estonia</t>
  </si>
  <si>
    <t>Turquía</t>
  </si>
  <si>
    <t>Tailandia</t>
  </si>
  <si>
    <t>Leche en polvo edulcorada, materia grasa &gt;= al 26%</t>
  </si>
  <si>
    <t>Egipto</t>
  </si>
  <si>
    <t>Leche en polvo sin azúcar, materia grasa &gt; 18% y &lt;  24%</t>
  </si>
  <si>
    <t>Bielorrusia</t>
  </si>
  <si>
    <t>Leche en polvo edulcorada, materia grasa &gt; 6% y &lt;12%</t>
  </si>
  <si>
    <t>Puerto Rico</t>
  </si>
  <si>
    <t>Queso fundido</t>
  </si>
  <si>
    <t>Años 2005 - 2020</t>
  </si>
  <si>
    <t>Filipinas</t>
  </si>
  <si>
    <t>Leche en polvo sin azúcar, materia grasa &gt;= 24% y &lt; 26%</t>
  </si>
  <si>
    <t>Pakistán</t>
  </si>
  <si>
    <t>Indonesia</t>
  </si>
  <si>
    <t>Suecia</t>
  </si>
  <si>
    <t>Leche en polvo edulcorada, mmateria grasa &gt; 18% y &lt; 24%</t>
  </si>
  <si>
    <t xml:space="preserve">Leche en polvo concentrada, materia grasa &lt;=  1,5% </t>
  </si>
  <si>
    <t>Fuente: elaborado por Odepa con información del Servicio Nacional de Aduanas.
Nota: Las bebidas con contenido lácteo pasaron a formar parte del código 2202.9900 Demás bebidas no alcohólicas.</t>
  </si>
  <si>
    <t>Chile</t>
  </si>
  <si>
    <t>Leche en polvo sin azúcar, materia grasa &gt; 18% y &lt; 24%</t>
  </si>
  <si>
    <t>Leche en polvo sin azúcar, materia grasa &gt; 1,5% y &lt; 6%</t>
  </si>
  <si>
    <t>Diciembre 2020</t>
  </si>
  <si>
    <t>con información a noviembre 2020</t>
  </si>
  <si>
    <t xml:space="preserve">Departamento Asuntos Internacionales </t>
  </si>
  <si>
    <t>Importaciones de productos lácteos, noviembre 2020</t>
  </si>
  <si>
    <t>Exportaciones de productos lácteos, noviembre 2020</t>
  </si>
  <si>
    <t>Importaciones de leche en polvo por país de origen, noviembre 2020</t>
  </si>
  <si>
    <t>Importaciones de quesos por país de origen, noviembre 2020</t>
  </si>
  <si>
    <t>Importaciones de quesos por variedades, noviembre 2020</t>
  </si>
  <si>
    <t>Exportaciones de leche en polvo por país de destino, noviembre 2020</t>
  </si>
  <si>
    <t>Exportaciones de quesos por país de destino, noviembre 2020</t>
  </si>
  <si>
    <t>Exportaciones de quesos por variedades, noviembre 2020</t>
  </si>
  <si>
    <t>enero - noviembre</t>
  </si>
  <si>
    <t>Holanda</t>
  </si>
  <si>
    <t>Rep. Dominicana</t>
  </si>
  <si>
    <t>Emiratos Arabes</t>
  </si>
  <si>
    <t>Origen o destino no precisado</t>
  </si>
  <si>
    <t>Rep. Checa</t>
  </si>
  <si>
    <t>Sri Lanka</t>
  </si>
  <si>
    <t xml:space="preserve"> -</t>
  </si>
  <si>
    <t>Guyana</t>
  </si>
  <si>
    <t>Terr. británico en América</t>
  </si>
  <si>
    <t>Subtotal ene-nov (A)</t>
  </si>
  <si>
    <t>Subtotal ene-nov (B)</t>
  </si>
  <si>
    <t>Subtotal ene-nov (A+B)</t>
  </si>
  <si>
    <t>Subtotal ene-nov</t>
  </si>
  <si>
    <t xml:space="preserve"> Ene-nov19</t>
  </si>
  <si>
    <t xml:space="preserve"> Ene-nov20</t>
  </si>
  <si>
    <t>ene-nov 19</t>
  </si>
  <si>
    <t>ene-nov 20</t>
  </si>
  <si>
    <t xml:space="preserve"> enero -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</si>
</sst>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mm/yy"/>
    <numFmt numFmtId="166" formatCode="0.0"/>
    <numFmt numFmtId="167" formatCode="0.0%"/>
    <numFmt numFmtId="168" formatCode="#,##0.0"/>
    <numFmt numFmtId="169" formatCode="00000000"/>
    <numFmt numFmtId="170" formatCode="_-* #,##0_-;\-* #,##0_-;_-* \-_-;_-@_-"/>
    <numFmt numFmtId="171" formatCode="_-* #,##0.00_-;\-* #,##0.00_-;_-* \-??_-;_-@_-"/>
    <numFmt numFmtId="172" formatCode="0.000"/>
  </numFmts>
  <fonts count="50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/>
      <sz val="12"/>
      <color indexed="12"/>
      <name val="Arial MT"/>
      <family val="2"/>
    </font>
    <font>
      <u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color indexed="12"/>
      <name val="Arial"/>
      <family val="2"/>
    </font>
    <font>
      <sz val="14"/>
      <name val="Arial MT"/>
      <family val="2"/>
    </font>
    <font>
      <u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7"/>
      <name val="Verdana"/>
      <family val="2"/>
    </font>
    <font>
      <b/>
      <sz val="22"/>
      <name val="Cambria"/>
      <family val="1"/>
    </font>
    <font>
      <sz val="11"/>
      <color theme="1"/>
      <name val="Calibri"/>
      <family val="2"/>
      <scheme val="minor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47"/>
      </patternFill>
    </fill>
    <fill>
      <patternFill patternType="solid">
        <fgColor indexed="29"/>
        <bgColor indexed="33"/>
      </patternFill>
    </fill>
    <fill>
      <patternFill patternType="solid">
        <fgColor indexed="26"/>
        <bgColor indexed="3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5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3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30"/>
      </patternFill>
    </fill>
    <fill>
      <patternFill patternType="solid">
        <fgColor indexed="53"/>
        <bgColor indexed="37"/>
      </patternFill>
    </fill>
    <fill>
      <patternFill patternType="solid">
        <fgColor indexed="45"/>
        <bgColor indexed="46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/>
    <xf numFmtId="171" fontId="29" fillId="0" borderId="0" applyFill="0" applyBorder="0" applyAlignment="0" applyProtection="0"/>
    <xf numFmtId="170" fontId="29" fillId="0" borderId="0" applyFill="0" applyBorder="0" applyAlignment="0" applyProtection="0"/>
    <xf numFmtId="170" fontId="29" fillId="0" borderId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9" fillId="0" borderId="0"/>
    <xf numFmtId="0" fontId="29" fillId="4" borderId="4" applyNumberFormat="0" applyAlignment="0" applyProtection="0"/>
    <xf numFmtId="0" fontId="29" fillId="4" borderId="4" applyNumberFormat="0" applyAlignment="0" applyProtection="0"/>
    <xf numFmtId="0" fontId="29" fillId="4" borderId="4" applyNumberFormat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</cellStyleXfs>
  <cellXfs count="292">
    <xf numFmtId="0" fontId="0" fillId="0" borderId="0" xfId="0"/>
    <xf numFmtId="0" fontId="20" fillId="0" borderId="0" xfId="0" applyFont="1"/>
    <xf numFmtId="0" fontId="21" fillId="0" borderId="0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35" applyNumberFormat="1" applyFont="1" applyFill="1" applyBorder="1" applyAlignment="1" applyProtection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9" xfId="0" applyFont="1" applyBorder="1" applyProtection="1"/>
    <xf numFmtId="166" fontId="26" fillId="0" borderId="10" xfId="0" applyNumberFormat="1" applyFont="1" applyBorder="1" applyProtection="1"/>
    <xf numFmtId="166" fontId="26" fillId="0" borderId="11" xfId="0" applyNumberFormat="1" applyFont="1" applyBorder="1" applyProtection="1"/>
    <xf numFmtId="0" fontId="26" fillId="0" borderId="10" xfId="0" applyFont="1" applyBorder="1" applyProtection="1"/>
    <xf numFmtId="0" fontId="26" fillId="0" borderId="12" xfId="0" applyFont="1" applyBorder="1"/>
    <xf numFmtId="0" fontId="26" fillId="0" borderId="11" xfId="0" applyFont="1" applyBorder="1"/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0" fontId="26" fillId="0" borderId="9" xfId="0" applyFont="1" applyBorder="1"/>
    <xf numFmtId="0" fontId="26" fillId="0" borderId="13" xfId="0" applyFont="1" applyBorder="1" applyAlignment="1">
      <alignment horizontal="center"/>
    </xf>
    <xf numFmtId="3" fontId="26" fillId="0" borderId="11" xfId="0" applyNumberFormat="1" applyFont="1" applyBorder="1"/>
    <xf numFmtId="3" fontId="26" fillId="0" borderId="10" xfId="0" applyNumberFormat="1" applyFont="1" applyBorder="1" applyAlignment="1">
      <alignment horizontal="right"/>
    </xf>
    <xf numFmtId="3" fontId="26" fillId="0" borderId="9" xfId="0" applyNumberFormat="1" applyFont="1" applyBorder="1"/>
    <xf numFmtId="3" fontId="26" fillId="0" borderId="0" xfId="0" applyNumberFormat="1" applyFont="1"/>
    <xf numFmtId="0" fontId="27" fillId="0" borderId="0" xfId="0" applyFont="1"/>
    <xf numFmtId="3" fontId="27" fillId="0" borderId="0" xfId="0" applyNumberFormat="1" applyFont="1"/>
    <xf numFmtId="3" fontId="27" fillId="0" borderId="0" xfId="0" applyNumberFormat="1" applyFont="1" applyBorder="1"/>
    <xf numFmtId="0" fontId="27" fillId="0" borderId="0" xfId="0" applyFont="1" applyBorder="1"/>
    <xf numFmtId="0" fontId="26" fillId="0" borderId="0" xfId="0" applyFont="1" applyAlignment="1">
      <alignment horizontal="center"/>
    </xf>
    <xf numFmtId="0" fontId="26" fillId="0" borderId="14" xfId="0" applyFont="1" applyBorder="1"/>
    <xf numFmtId="3" fontId="26" fillId="0" borderId="17" xfId="0" applyNumberFormat="1" applyFont="1" applyBorder="1"/>
    <xf numFmtId="166" fontId="26" fillId="0" borderId="0" xfId="0" applyNumberFormat="1" applyFont="1" applyBorder="1"/>
    <xf numFmtId="3" fontId="26" fillId="0" borderId="0" xfId="0" applyNumberFormat="1" applyFont="1" applyBorder="1"/>
    <xf numFmtId="166" fontId="26" fillId="0" borderId="10" xfId="0" applyNumberFormat="1" applyFont="1" applyBorder="1"/>
    <xf numFmtId="3" fontId="26" fillId="0" borderId="0" xfId="0" applyNumberFormat="1" applyFont="1" applyBorder="1" applyAlignment="1">
      <alignment horizontal="center"/>
    </xf>
    <xf numFmtId="0" fontId="26" fillId="0" borderId="18" xfId="0" applyFont="1" applyBorder="1"/>
    <xf numFmtId="3" fontId="26" fillId="0" borderId="19" xfId="0" applyNumberFormat="1" applyFont="1" applyBorder="1"/>
    <xf numFmtId="0" fontId="26" fillId="0" borderId="12" xfId="0" applyFont="1" applyBorder="1" applyAlignment="1">
      <alignment horizontal="center"/>
    </xf>
    <xf numFmtId="0" fontId="26" fillId="0" borderId="17" xfId="0" applyFont="1" applyBorder="1"/>
    <xf numFmtId="3" fontId="26" fillId="0" borderId="10" xfId="0" applyNumberFormat="1" applyFont="1" applyBorder="1"/>
    <xf numFmtId="0" fontId="26" fillId="0" borderId="19" xfId="0" applyFont="1" applyBorder="1"/>
    <xf numFmtId="0" fontId="26" fillId="0" borderId="16" xfId="0" applyFont="1" applyBorder="1"/>
    <xf numFmtId="168" fontId="26" fillId="0" borderId="10" xfId="0" applyNumberFormat="1" applyFont="1" applyBorder="1"/>
    <xf numFmtId="169" fontId="26" fillId="0" borderId="14" xfId="0" applyNumberFormat="1" applyFont="1" applyBorder="1"/>
    <xf numFmtId="0" fontId="26" fillId="0" borderId="20" xfId="0" applyFont="1" applyBorder="1"/>
    <xf numFmtId="169" fontId="26" fillId="0" borderId="11" xfId="0" applyNumberFormat="1" applyFont="1" applyBorder="1"/>
    <xf numFmtId="168" fontId="26" fillId="0" borderId="11" xfId="0" applyNumberFormat="1" applyFont="1" applyBorder="1"/>
    <xf numFmtId="168" fontId="26" fillId="0" borderId="0" xfId="0" applyNumberFormat="1" applyFont="1" applyBorder="1"/>
    <xf numFmtId="0" fontId="26" fillId="0" borderId="21" xfId="0" applyFont="1" applyBorder="1"/>
    <xf numFmtId="0" fontId="26" fillId="0" borderId="13" xfId="0" applyFont="1" applyBorder="1"/>
    <xf numFmtId="0" fontId="28" fillId="0" borderId="0" xfId="35" applyNumberFormat="1" applyFont="1" applyFill="1" applyBorder="1" applyAlignment="1" applyProtection="1"/>
    <xf numFmtId="166" fontId="26" fillId="0" borderId="0" xfId="39" applyNumberFormat="1" applyFont="1" applyFill="1" applyBorder="1" applyAlignment="1" applyProtection="1"/>
    <xf numFmtId="16" fontId="26" fillId="0" borderId="9" xfId="0" applyNumberFormat="1" applyFont="1" applyBorder="1" applyAlignment="1">
      <alignment horizontal="center"/>
    </xf>
    <xf numFmtId="0" fontId="26" fillId="0" borderId="0" xfId="0" applyNumberFormat="1" applyFont="1" applyBorder="1"/>
    <xf numFmtId="0" fontId="26" fillId="0" borderId="19" xfId="0" applyFont="1" applyBorder="1" applyAlignment="1">
      <alignment horizontal="left"/>
    </xf>
    <xf numFmtId="0" fontId="27" fillId="0" borderId="0" xfId="0" applyNumberFormat="1" applyFont="1" applyBorder="1"/>
    <xf numFmtId="168" fontId="26" fillId="0" borderId="0" xfId="74" applyNumberFormat="1" applyFont="1" applyFill="1" applyBorder="1" applyAlignment="1" applyProtection="1"/>
    <xf numFmtId="168" fontId="26" fillId="0" borderId="0" xfId="0" applyNumberFormat="1" applyFont="1"/>
    <xf numFmtId="168" fontId="26" fillId="0" borderId="0" xfId="39" applyNumberFormat="1" applyFont="1" applyFill="1" applyBorder="1" applyAlignment="1" applyProtection="1"/>
    <xf numFmtId="168" fontId="26" fillId="0" borderId="10" xfId="38" applyNumberFormat="1" applyFont="1" applyFill="1" applyBorder="1" applyAlignment="1" applyProtection="1"/>
    <xf numFmtId="166" fontId="26" fillId="0" borderId="0" xfId="0" applyNumberFormat="1" applyFont="1"/>
    <xf numFmtId="3" fontId="26" fillId="0" borderId="10" xfId="38" applyNumberFormat="1" applyFont="1" applyFill="1" applyBorder="1" applyAlignment="1" applyProtection="1"/>
    <xf numFmtId="168" fontId="25" fillId="0" borderId="0" xfId="0" applyNumberFormat="1" applyFont="1" applyBorder="1"/>
    <xf numFmtId="3" fontId="25" fillId="0" borderId="0" xfId="38" applyNumberFormat="1" applyFont="1" applyFill="1" applyBorder="1" applyAlignment="1" applyProtection="1"/>
    <xf numFmtId="9" fontId="26" fillId="0" borderId="0" xfId="0" applyNumberFormat="1" applyFont="1"/>
    <xf numFmtId="2" fontId="26" fillId="0" borderId="0" xfId="0" applyNumberFormat="1" applyFont="1"/>
    <xf numFmtId="3" fontId="25" fillId="0" borderId="0" xfId="0" applyNumberFormat="1" applyFont="1"/>
    <xf numFmtId="0" fontId="26" fillId="0" borderId="0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69" fontId="26" fillId="0" borderId="22" xfId="0" applyNumberFormat="1" applyFont="1" applyBorder="1"/>
    <xf numFmtId="169" fontId="26" fillId="0" borderId="23" xfId="0" applyNumberFormat="1" applyFont="1" applyBorder="1"/>
    <xf numFmtId="0" fontId="26" fillId="0" borderId="23" xfId="0" applyFont="1" applyBorder="1"/>
    <xf numFmtId="168" fontId="26" fillId="0" borderId="12" xfId="0" applyNumberFormat="1" applyFont="1" applyBorder="1" applyAlignment="1">
      <alignment horizontal="center"/>
    </xf>
    <xf numFmtId="168" fontId="26" fillId="0" borderId="14" xfId="0" applyNumberFormat="1" applyFont="1" applyBorder="1" applyAlignment="1">
      <alignment horizontal="center"/>
    </xf>
    <xf numFmtId="168" fontId="26" fillId="0" borderId="11" xfId="0" applyNumberFormat="1" applyFont="1" applyBorder="1" applyAlignment="1">
      <alignment horizontal="center"/>
    </xf>
    <xf numFmtId="168" fontId="26" fillId="0" borderId="19" xfId="0" applyNumberFormat="1" applyFont="1" applyBorder="1"/>
    <xf numFmtId="171" fontId="26" fillId="0" borderId="0" xfId="38" applyFont="1" applyFill="1" applyBorder="1" applyAlignment="1" applyProtection="1"/>
    <xf numFmtId="167" fontId="26" fillId="0" borderId="0" xfId="0" applyNumberFormat="1" applyFont="1"/>
    <xf numFmtId="0" fontId="13" fillId="0" borderId="0" xfId="0" applyFont="1"/>
    <xf numFmtId="16" fontId="26" fillId="0" borderId="0" xfId="0" applyNumberFormat="1" applyFont="1" applyBorder="1" applyAlignment="1">
      <alignment horizontal="center"/>
    </xf>
    <xf numFmtId="9" fontId="26" fillId="0" borderId="0" xfId="0" applyNumberFormat="1" applyFont="1" applyBorder="1"/>
    <xf numFmtId="168" fontId="26" fillId="0" borderId="17" xfId="0" applyNumberFormat="1" applyFont="1" applyBorder="1"/>
    <xf numFmtId="167" fontId="26" fillId="0" borderId="0" xfId="0" applyNumberFormat="1" applyFont="1" applyBorder="1"/>
    <xf numFmtId="168" fontId="24" fillId="0" borderId="0" xfId="0" applyNumberFormat="1" applyFont="1"/>
    <xf numFmtId="0" fontId="24" fillId="0" borderId="0" xfId="0" applyFont="1" applyBorder="1"/>
    <xf numFmtId="3" fontId="24" fillId="0" borderId="0" xfId="0" applyNumberFormat="1" applyFont="1" applyBorder="1"/>
    <xf numFmtId="167" fontId="24" fillId="0" borderId="0" xfId="0" applyNumberFormat="1" applyFont="1"/>
    <xf numFmtId="10" fontId="24" fillId="0" borderId="0" xfId="0" applyNumberFormat="1" applyFont="1"/>
    <xf numFmtId="0" fontId="26" fillId="0" borderId="11" xfId="0" applyFont="1" applyBorder="1" applyProtection="1"/>
    <xf numFmtId="0" fontId="26" fillId="0" borderId="14" xfId="0" applyFont="1" applyBorder="1" applyProtection="1"/>
    <xf numFmtId="3" fontId="26" fillId="0" borderId="11" xfId="0" applyNumberFormat="1" applyFont="1" applyBorder="1" applyProtection="1"/>
    <xf numFmtId="37" fontId="26" fillId="0" borderId="11" xfId="0" applyNumberFormat="1" applyFont="1" applyBorder="1" applyProtection="1"/>
    <xf numFmtId="0" fontId="27" fillId="0" borderId="18" xfId="0" applyFont="1" applyBorder="1" applyProtection="1"/>
    <xf numFmtId="0" fontId="26" fillId="0" borderId="19" xfId="0" applyFont="1" applyBorder="1" applyProtection="1"/>
    <xf numFmtId="0" fontId="26" fillId="0" borderId="0" xfId="0" applyFont="1" applyBorder="1" applyAlignment="1">
      <alignment horizontal="right"/>
    </xf>
    <xf numFmtId="3" fontId="26" fillId="0" borderId="10" xfId="0" applyNumberFormat="1" applyFont="1" applyBorder="1" applyAlignment="1">
      <alignment horizontal="center"/>
    </xf>
    <xf numFmtId="168" fontId="26" fillId="0" borderId="24" xfId="0" applyNumberFormat="1" applyFont="1" applyBorder="1"/>
    <xf numFmtId="3" fontId="24" fillId="0" borderId="11" xfId="0" applyNumberFormat="1" applyFont="1" applyBorder="1"/>
    <xf numFmtId="0" fontId="20" fillId="0" borderId="0" xfId="0" applyFont="1" applyAlignment="1">
      <alignment horizontal="center" wrapText="1"/>
    </xf>
    <xf numFmtId="3" fontId="26" fillId="0" borderId="24" xfId="0" applyNumberFormat="1" applyFont="1" applyBorder="1"/>
    <xf numFmtId="168" fontId="26" fillId="0" borderId="25" xfId="0" applyNumberFormat="1" applyFont="1" applyBorder="1"/>
    <xf numFmtId="0" fontId="31" fillId="0" borderId="0" xfId="0" applyFont="1" applyAlignment="1">
      <alignment horizontal="left" indent="5"/>
    </xf>
    <xf numFmtId="0" fontId="44" fillId="0" borderId="0" xfId="0" applyFont="1" applyAlignment="1">
      <alignment horizontal="left" indent="15"/>
    </xf>
    <xf numFmtId="0" fontId="45" fillId="0" borderId="0" xfId="0" applyFont="1" applyAlignment="1">
      <alignment horizontal="left" indent="15"/>
    </xf>
    <xf numFmtId="0" fontId="46" fillId="0" borderId="0" xfId="0" applyFont="1" applyAlignment="1">
      <alignment horizontal="left" indent="5"/>
    </xf>
    <xf numFmtId="0" fontId="44" fillId="0" borderId="0" xfId="0" applyFont="1" applyAlignment="1"/>
    <xf numFmtId="49" fontId="45" fillId="0" borderId="0" xfId="0" applyNumberFormat="1" applyFont="1" applyAlignment="1"/>
    <xf numFmtId="0" fontId="26" fillId="0" borderId="26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72" fontId="26" fillId="0" borderId="0" xfId="0" applyNumberFormat="1" applyFont="1"/>
    <xf numFmtId="0" fontId="26" fillId="0" borderId="0" xfId="0" applyNumberFormat="1" applyFont="1"/>
    <xf numFmtId="3" fontId="33" fillId="0" borderId="0" xfId="0" applyNumberFormat="1" applyFont="1"/>
    <xf numFmtId="169" fontId="26" fillId="0" borderId="27" xfId="0" applyNumberFormat="1" applyFont="1" applyBorder="1"/>
    <xf numFmtId="49" fontId="32" fillId="0" borderId="0" xfId="0" applyNumberFormat="1" applyFont="1" applyAlignment="1">
      <alignment horizontal="left" vertical="center"/>
    </xf>
    <xf numFmtId="0" fontId="26" fillId="0" borderId="11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169" fontId="26" fillId="0" borderId="23" xfId="0" applyNumberFormat="1" applyFont="1" applyBorder="1" applyAlignment="1">
      <alignment horizontal="right"/>
    </xf>
    <xf numFmtId="3" fontId="47" fillId="0" borderId="11" xfId="55" applyNumberFormat="1" applyFont="1" applyBorder="1"/>
    <xf numFmtId="1" fontId="26" fillId="0" borderId="0" xfId="0" applyNumberFormat="1" applyFont="1"/>
    <xf numFmtId="0" fontId="34" fillId="0" borderId="0" xfId="0" applyFont="1"/>
    <xf numFmtId="168" fontId="24" fillId="0" borderId="11" xfId="0" applyNumberFormat="1" applyFont="1" applyBorder="1"/>
    <xf numFmtId="3" fontId="24" fillId="0" borderId="0" xfId="0" applyNumberFormat="1" applyFont="1"/>
    <xf numFmtId="0" fontId="35" fillId="0" borderId="0" xfId="0" applyFont="1"/>
    <xf numFmtId="3" fontId="35" fillId="0" borderId="0" xfId="0" applyNumberFormat="1" applyFont="1"/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39" fillId="0" borderId="0" xfId="0" applyFont="1"/>
    <xf numFmtId="0" fontId="26" fillId="0" borderId="0" xfId="0" applyFont="1" applyBorder="1" applyAlignment="1">
      <alignment horizontal="justify"/>
    </xf>
    <xf numFmtId="3" fontId="47" fillId="0" borderId="24" xfId="55" applyNumberFormat="1" applyFont="1" applyBorder="1"/>
    <xf numFmtId="168" fontId="24" fillId="0" borderId="14" xfId="0" applyNumberFormat="1" applyFont="1" applyBorder="1"/>
    <xf numFmtId="0" fontId="41" fillId="0" borderId="0" xfId="52" applyFont="1"/>
    <xf numFmtId="0" fontId="48" fillId="0" borderId="0" xfId="52" applyFont="1"/>
    <xf numFmtId="3" fontId="26" fillId="0" borderId="11" xfId="0" applyNumberFormat="1" applyFont="1" applyBorder="1" applyAlignment="1">
      <alignment horizontal="center"/>
    </xf>
    <xf numFmtId="3" fontId="47" fillId="0" borderId="25" xfId="55" applyNumberFormat="1" applyFont="1" applyBorder="1"/>
    <xf numFmtId="3" fontId="47" fillId="0" borderId="28" xfId="55" applyNumberFormat="1" applyFont="1" applyBorder="1"/>
    <xf numFmtId="0" fontId="26" fillId="0" borderId="0" xfId="0" applyFont="1" applyBorder="1" applyAlignment="1">
      <alignment vertical="center"/>
    </xf>
    <xf numFmtId="168" fontId="26" fillId="0" borderId="27" xfId="0" applyNumberFormat="1" applyFont="1" applyBorder="1" applyAlignment="1">
      <alignment horizontal="right"/>
    </xf>
    <xf numFmtId="168" fontId="26" fillId="0" borderId="27" xfId="0" applyNumberFormat="1" applyFont="1" applyBorder="1"/>
    <xf numFmtId="169" fontId="26" fillId="0" borderId="29" xfId="0" applyNumberFormat="1" applyFont="1" applyBorder="1"/>
    <xf numFmtId="3" fontId="47" fillId="0" borderId="30" xfId="55" applyNumberFormat="1" applyFont="1" applyBorder="1"/>
    <xf numFmtId="0" fontId="47" fillId="0" borderId="27" xfId="55" applyFont="1" applyBorder="1"/>
    <xf numFmtId="3" fontId="47" fillId="0" borderId="27" xfId="55" applyNumberFormat="1" applyFont="1" applyBorder="1"/>
    <xf numFmtId="3" fontId="47" fillId="0" borderId="11" xfId="53" applyNumberFormat="1" applyFont="1" applyBorder="1"/>
    <xf numFmtId="3" fontId="47" fillId="0" borderId="24" xfId="53" applyNumberFormat="1" applyFont="1" applyBorder="1"/>
    <xf numFmtId="0" fontId="47" fillId="0" borderId="11" xfId="53" applyFont="1" applyBorder="1"/>
    <xf numFmtId="0" fontId="47" fillId="0" borderId="24" xfId="53" applyFont="1" applyBorder="1"/>
    <xf numFmtId="3" fontId="47" fillId="0" borderId="11" xfId="53" applyNumberFormat="1" applyFont="1" applyBorder="1" applyAlignment="1">
      <alignment vertical="center"/>
    </xf>
    <xf numFmtId="3" fontId="47" fillId="0" borderId="14" xfId="53" applyNumberFormat="1" applyFont="1" applyBorder="1"/>
    <xf numFmtId="0" fontId="35" fillId="0" borderId="0" xfId="0" applyFont="1" applyBorder="1"/>
    <xf numFmtId="0" fontId="35" fillId="0" borderId="0" xfId="0" applyFont="1" applyBorder="1" applyAlignment="1" applyProtection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NumberFormat="1" applyFont="1"/>
    <xf numFmtId="0" fontId="35" fillId="0" borderId="0" xfId="0" applyFont="1" applyBorder="1" applyProtection="1"/>
    <xf numFmtId="37" fontId="35" fillId="0" borderId="0" xfId="0" applyNumberFormat="1" applyFont="1" applyBorder="1" applyAlignment="1" applyProtection="1">
      <alignment horizontal="right"/>
    </xf>
    <xf numFmtId="0" fontId="35" fillId="0" borderId="10" xfId="0" applyFont="1" applyBorder="1" applyAlignment="1" applyProtection="1">
      <alignment horizontal="left"/>
    </xf>
    <xf numFmtId="0" fontId="35" fillId="0" borderId="0" xfId="0" applyFont="1" applyBorder="1" applyAlignment="1" applyProtection="1">
      <alignment horizontal="left"/>
    </xf>
    <xf numFmtId="0" fontId="35" fillId="0" borderId="0" xfId="0" applyFont="1" applyAlignment="1">
      <alignment horizontal="left"/>
    </xf>
    <xf numFmtId="3" fontId="35" fillId="0" borderId="11" xfId="0" applyNumberFormat="1" applyFont="1" applyBorder="1" applyProtection="1"/>
    <xf numFmtId="3" fontId="35" fillId="0" borderId="10" xfId="0" applyNumberFormat="1" applyFont="1" applyBorder="1" applyProtection="1"/>
    <xf numFmtId="1" fontId="26" fillId="0" borderId="0" xfId="0" applyNumberFormat="1" applyFont="1" applyBorder="1" applyAlignment="1">
      <alignment vertical="center"/>
    </xf>
    <xf numFmtId="169" fontId="26" fillId="0" borderId="22" xfId="0" applyNumberFormat="1" applyFont="1" applyBorder="1" applyAlignment="1">
      <alignment horizontal="right"/>
    </xf>
    <xf numFmtId="168" fontId="47" fillId="0" borderId="27" xfId="55" applyNumberFormat="1" applyFont="1" applyBorder="1"/>
    <xf numFmtId="168" fontId="26" fillId="0" borderId="14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168" fontId="26" fillId="0" borderId="23" xfId="0" applyNumberFormat="1" applyFont="1" applyBorder="1"/>
    <xf numFmtId="0" fontId="26" fillId="0" borderId="0" xfId="0" applyFont="1" applyAlignment="1">
      <alignment vertical="center" wrapText="1"/>
    </xf>
    <xf numFmtId="3" fontId="47" fillId="0" borderId="0" xfId="53" applyNumberFormat="1" applyFont="1" applyBorder="1"/>
    <xf numFmtId="3" fontId="26" fillId="0" borderId="14" xfId="0" applyNumberFormat="1" applyFont="1" applyBorder="1"/>
    <xf numFmtId="4" fontId="26" fillId="0" borderId="0" xfId="0" applyNumberFormat="1" applyFont="1"/>
    <xf numFmtId="3" fontId="26" fillId="0" borderId="24" xfId="0" applyNumberFormat="1" applyFont="1" applyBorder="1" applyAlignment="1">
      <alignment horizontal="right"/>
    </xf>
    <xf numFmtId="169" fontId="26" fillId="0" borderId="24" xfId="0" applyNumberFormat="1" applyFont="1" applyBorder="1"/>
    <xf numFmtId="3" fontId="47" fillId="0" borderId="14" xfId="55" applyNumberFormat="1" applyFont="1" applyBorder="1"/>
    <xf numFmtId="0" fontId="26" fillId="0" borderId="9" xfId="0" applyFont="1" applyBorder="1" applyAlignment="1">
      <alignment vertical="center" wrapText="1"/>
    </xf>
    <xf numFmtId="17" fontId="26" fillId="0" borderId="1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8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7" xfId="0" applyFont="1" applyBorder="1" applyAlignment="1">
      <alignment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1" fontId="2" fillId="0" borderId="0" xfId="0" applyNumberFormat="1" applyFont="1"/>
    <xf numFmtId="0" fontId="26" fillId="0" borderId="11" xfId="0" applyFont="1" applyBorder="1" applyAlignment="1">
      <alignment horizontal="left" vertical="center"/>
    </xf>
    <xf numFmtId="169" fontId="26" fillId="0" borderId="29" xfId="0" applyNumberFormat="1" applyFont="1" applyBorder="1" applyAlignment="1">
      <alignment horizontal="right"/>
    </xf>
    <xf numFmtId="0" fontId="26" fillId="0" borderId="11" xfId="0" applyFont="1" applyBorder="1" applyAlignment="1">
      <alignment vertical="center"/>
    </xf>
    <xf numFmtId="168" fontId="26" fillId="0" borderId="11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6" fillId="0" borderId="11" xfId="55" applyNumberFormat="1" applyFont="1" applyBorder="1"/>
    <xf numFmtId="3" fontId="27" fillId="0" borderId="0" xfId="0" applyNumberFormat="1" applyFont="1" applyAlignment="1">
      <alignment horizontal="center"/>
    </xf>
    <xf numFmtId="2" fontId="13" fillId="0" borderId="0" xfId="0" applyNumberFormat="1" applyFont="1"/>
    <xf numFmtId="3" fontId="0" fillId="0" borderId="0" xfId="0" applyNumberFormat="1"/>
    <xf numFmtId="168" fontId="26" fillId="0" borderId="10" xfId="0" applyNumberFormat="1" applyFont="1" applyBorder="1" applyAlignment="1">
      <alignment horizontal="right"/>
    </xf>
    <xf numFmtId="0" fontId="25" fillId="0" borderId="11" xfId="0" applyFont="1" applyBorder="1"/>
    <xf numFmtId="0" fontId="25" fillId="0" borderId="0" xfId="0" applyFont="1"/>
    <xf numFmtId="3" fontId="25" fillId="0" borderId="9" xfId="0" applyNumberFormat="1" applyFont="1" applyBorder="1"/>
    <xf numFmtId="168" fontId="25" fillId="0" borderId="9" xfId="0" applyNumberFormat="1" applyFont="1" applyBorder="1"/>
    <xf numFmtId="0" fontId="26" fillId="0" borderId="11" xfId="0" applyFont="1" applyFill="1" applyBorder="1"/>
    <xf numFmtId="3" fontId="26" fillId="0" borderId="11" xfId="0" applyNumberFormat="1" applyFont="1" applyFill="1" applyBorder="1"/>
    <xf numFmtId="3" fontId="26" fillId="0" borderId="10" xfId="0" applyNumberFormat="1" applyFont="1" applyFill="1" applyBorder="1"/>
    <xf numFmtId="168" fontId="26" fillId="0" borderId="11" xfId="0" applyNumberFormat="1" applyFont="1" applyFill="1" applyBorder="1"/>
    <xf numFmtId="0" fontId="26" fillId="0" borderId="0" xfId="0" applyFont="1" applyFill="1"/>
    <xf numFmtId="168" fontId="25" fillId="0" borderId="11" xfId="0" applyNumberFormat="1" applyFont="1" applyFill="1" applyBorder="1"/>
    <xf numFmtId="0" fontId="49" fillId="0" borderId="0" xfId="0" applyFont="1" applyAlignment="1">
      <alignment horizontal="left" vertical="justify" wrapText="1"/>
    </xf>
    <xf numFmtId="0" fontId="49" fillId="0" borderId="0" xfId="0" applyFont="1" applyAlignment="1">
      <alignment horizontal="left" vertical="justify"/>
    </xf>
    <xf numFmtId="0" fontId="4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5" fontId="26" fillId="0" borderId="11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0" xfId="0" applyFont="1" applyBorder="1" applyAlignment="1">
      <alignment horizontal="center"/>
    </xf>
    <xf numFmtId="0" fontId="26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horizontal="center"/>
    </xf>
    <xf numFmtId="0" fontId="26" fillId="0" borderId="18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165" fontId="26" fillId="0" borderId="9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center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center"/>
    </xf>
    <xf numFmtId="165" fontId="26" fillId="0" borderId="21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0" xfId="0" applyFont="1" applyBorder="1" applyAlignment="1">
      <alignment horizontal="left" wrapText="1"/>
    </xf>
    <xf numFmtId="0" fontId="26" fillId="0" borderId="1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7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11" borderId="33" xfId="0" applyFont="1" applyFill="1" applyBorder="1" applyAlignment="1" applyProtection="1">
      <alignment horizontal="center" vertical="center"/>
    </xf>
    <xf numFmtId="0" fontId="26" fillId="11" borderId="32" xfId="0" applyFont="1" applyFill="1" applyBorder="1" applyAlignment="1" applyProtection="1">
      <alignment horizontal="center" vertical="center"/>
    </xf>
    <xf numFmtId="0" fontId="26" fillId="11" borderId="34" xfId="0" applyFont="1" applyFill="1" applyBorder="1" applyAlignment="1" applyProtection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11" borderId="35" xfId="0" applyFont="1" applyFill="1" applyBorder="1" applyAlignment="1" applyProtection="1">
      <alignment horizontal="center" vertical="center"/>
    </xf>
    <xf numFmtId="0" fontId="26" fillId="11" borderId="36" xfId="0" applyFont="1" applyFill="1" applyBorder="1" applyAlignment="1" applyProtection="1">
      <alignment horizontal="center" vertical="center"/>
    </xf>
    <xf numFmtId="0" fontId="26" fillId="11" borderId="37" xfId="0" applyFont="1" applyFill="1" applyBorder="1" applyAlignment="1" applyProtection="1">
      <alignment horizontal="center" vertical="center"/>
    </xf>
    <xf numFmtId="0" fontId="26" fillId="11" borderId="29" xfId="0" applyFont="1" applyFill="1" applyBorder="1" applyAlignment="1" applyProtection="1">
      <alignment horizontal="center" vertical="center"/>
    </xf>
    <xf numFmtId="0" fontId="26" fillId="11" borderId="0" xfId="0" applyFont="1" applyFill="1" applyBorder="1" applyAlignment="1" applyProtection="1">
      <alignment horizontal="center" vertical="center"/>
    </xf>
    <xf numFmtId="0" fontId="26" fillId="11" borderId="38" xfId="0" applyFont="1" applyFill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</cellXfs>
  <cellStyles count="88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álculo 2 2" xfId="21" xr:uid="{00000000-0005-0000-0000-000014000000}"/>
    <cellStyle name="Cálculo 3" xfId="22" xr:uid="{00000000-0005-0000-0000-000015000000}"/>
    <cellStyle name="Celda de comprobación 2" xfId="23" xr:uid="{00000000-0005-0000-0000-000016000000}"/>
    <cellStyle name="Celda vinculada 2" xfId="24" xr:uid="{00000000-0005-0000-0000-000017000000}"/>
    <cellStyle name="Encabezado 4 2" xfId="25" xr:uid="{00000000-0005-0000-0000-00001A000000}"/>
    <cellStyle name="Énfasis1 2" xfId="26" xr:uid="{00000000-0005-0000-0000-00001B000000}"/>
    <cellStyle name="Énfasis2 2" xfId="27" xr:uid="{00000000-0005-0000-0000-00001C000000}"/>
    <cellStyle name="Énfasis3 2" xfId="28" xr:uid="{00000000-0005-0000-0000-00001D000000}"/>
    <cellStyle name="Énfasis4 2" xfId="29" xr:uid="{00000000-0005-0000-0000-00001E000000}"/>
    <cellStyle name="Énfasis5 2" xfId="30" xr:uid="{00000000-0005-0000-0000-00001F000000}"/>
    <cellStyle name="Énfasis6 2" xfId="31" xr:uid="{00000000-0005-0000-0000-000020000000}"/>
    <cellStyle name="Entrada 2" xfId="32" xr:uid="{00000000-0005-0000-0000-000021000000}"/>
    <cellStyle name="Entrada 2 2" xfId="33" xr:uid="{00000000-0005-0000-0000-000022000000}"/>
    <cellStyle name="Entrada 3" xfId="34" xr:uid="{00000000-0005-0000-0000-000023000000}"/>
    <cellStyle name="Hipervínculo" xfId="35" builtinId="8"/>
    <cellStyle name="Hipervínculo 2" xfId="36" xr:uid="{00000000-0005-0000-0000-000024000000}"/>
    <cellStyle name="Incorrecto 2" xfId="37" xr:uid="{00000000-0005-0000-0000-000026000000}"/>
    <cellStyle name="Millares" xfId="38" builtinId="3"/>
    <cellStyle name="Millares [0]" xfId="39" builtinId="6"/>
    <cellStyle name="Millares [0] 2" xfId="40" xr:uid="{00000000-0005-0000-0000-000027000000}"/>
    <cellStyle name="Millares 2" xfId="41" xr:uid="{00000000-0005-0000-0000-000028000000}"/>
    <cellStyle name="Millares 2 2" xfId="42" xr:uid="{00000000-0005-0000-0000-000029000000}"/>
    <cellStyle name="Millares 3" xfId="43" xr:uid="{00000000-0005-0000-0000-00002A000000}"/>
    <cellStyle name="Millares 4" xfId="44" xr:uid="{00000000-0005-0000-0000-00002B000000}"/>
    <cellStyle name="Millares 5" xfId="45" xr:uid="{00000000-0005-0000-0000-00002C000000}"/>
    <cellStyle name="Millares 6" xfId="46" xr:uid="{00000000-0005-0000-0000-00002D000000}"/>
    <cellStyle name="Millares 7" xfId="47" xr:uid="{00000000-0005-0000-0000-00002E000000}"/>
    <cellStyle name="Millares 8" xfId="48" xr:uid="{00000000-0005-0000-0000-00002F000000}"/>
    <cellStyle name="Neutral" xfId="49" builtinId="28" customBuiltin="1"/>
    <cellStyle name="Neutral 2" xfId="50" xr:uid="{00000000-0005-0000-0000-000031000000}"/>
    <cellStyle name="No-definido" xfId="51" xr:uid="{00000000-0005-0000-0000-000032000000}"/>
    <cellStyle name="Normal" xfId="0" builtinId="0"/>
    <cellStyle name="Normal 10" xfId="52" xr:uid="{00000000-0005-0000-0000-000034000000}"/>
    <cellStyle name="Normal 10 2" xfId="53" xr:uid="{00000000-0005-0000-0000-000035000000}"/>
    <cellStyle name="Normal 14" xfId="54" xr:uid="{00000000-0005-0000-0000-000036000000}"/>
    <cellStyle name="Normal 15" xfId="55" xr:uid="{00000000-0005-0000-0000-000037000000}"/>
    <cellStyle name="Normal 2" xfId="56" xr:uid="{00000000-0005-0000-0000-000038000000}"/>
    <cellStyle name="Normal 2 2" xfId="57" xr:uid="{00000000-0005-0000-0000-000039000000}"/>
    <cellStyle name="Normal 3" xfId="58" xr:uid="{00000000-0005-0000-0000-00003A000000}"/>
    <cellStyle name="Normal 3 2" xfId="59" xr:uid="{00000000-0005-0000-0000-00003B000000}"/>
    <cellStyle name="Normal 4" xfId="60" xr:uid="{00000000-0005-0000-0000-00003C000000}"/>
    <cellStyle name="Normal 4 2" xfId="61" xr:uid="{00000000-0005-0000-0000-00003D000000}"/>
    <cellStyle name="Normal 5" xfId="62" xr:uid="{00000000-0005-0000-0000-00003E000000}"/>
    <cellStyle name="Normal 5 2" xfId="63" xr:uid="{00000000-0005-0000-0000-00003F000000}"/>
    <cellStyle name="Normal 6" xfId="64" xr:uid="{00000000-0005-0000-0000-000040000000}"/>
    <cellStyle name="Normal 6 2" xfId="65" xr:uid="{00000000-0005-0000-0000-000041000000}"/>
    <cellStyle name="Normal 7" xfId="66" xr:uid="{00000000-0005-0000-0000-000042000000}"/>
    <cellStyle name="Normal 7 2" xfId="67" xr:uid="{00000000-0005-0000-0000-000043000000}"/>
    <cellStyle name="Normal 8" xfId="68" xr:uid="{00000000-0005-0000-0000-000044000000}"/>
    <cellStyle name="Normal 8 2" xfId="69" xr:uid="{00000000-0005-0000-0000-000045000000}"/>
    <cellStyle name="Normal 9" xfId="70" xr:uid="{00000000-0005-0000-0000-000046000000}"/>
    <cellStyle name="Notas 2" xfId="71" xr:uid="{00000000-0005-0000-0000-000047000000}"/>
    <cellStyle name="Notas 2 2" xfId="72" xr:uid="{00000000-0005-0000-0000-000048000000}"/>
    <cellStyle name="Notas 3" xfId="73" xr:uid="{00000000-0005-0000-0000-000049000000}"/>
    <cellStyle name="Porcentaje" xfId="74" builtinId="5"/>
    <cellStyle name="Porcentaje 2" xfId="75" xr:uid="{00000000-0005-0000-0000-00004B000000}"/>
    <cellStyle name="Salida 2" xfId="76" xr:uid="{00000000-0005-0000-0000-00004C000000}"/>
    <cellStyle name="Salida 2 2" xfId="77" xr:uid="{00000000-0005-0000-0000-00004D000000}"/>
    <cellStyle name="Salida 3" xfId="78" xr:uid="{00000000-0005-0000-0000-00004E000000}"/>
    <cellStyle name="Texto de advertencia 2" xfId="79" xr:uid="{00000000-0005-0000-0000-00004F000000}"/>
    <cellStyle name="Texto explicativo 2" xfId="80" xr:uid="{00000000-0005-0000-0000-000050000000}"/>
    <cellStyle name="Título 2 2" xfId="81" xr:uid="{00000000-0005-0000-0000-000051000000}"/>
    <cellStyle name="Título 3 2" xfId="82" xr:uid="{00000000-0005-0000-0000-000052000000}"/>
    <cellStyle name="Título 4" xfId="83" xr:uid="{00000000-0005-0000-0000-000053000000}"/>
    <cellStyle name="Total" xfId="84" builtinId="25" customBuiltin="1"/>
    <cellStyle name="Total 2" xfId="85" xr:uid="{00000000-0005-0000-0000-000055000000}"/>
    <cellStyle name="Total 2 2" xfId="86" xr:uid="{00000000-0005-0000-0000-000056000000}"/>
    <cellStyle name="Total 3" xfId="87" xr:uid="{00000000-0005-0000-0000-00005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1. Importaciones de productos lácteos
enero - noviembre 2020
Valor miles USD 316.033</a:t>
            </a:r>
          </a:p>
        </c:rich>
      </c:tx>
      <c:layout>
        <c:manualLayout>
          <c:xMode val="edge"/>
          <c:yMode val="edge"/>
          <c:x val="0.28728312913293619"/>
          <c:y val="4.01713714057577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113836245637911"/>
          <c:y val="0.29903272907269618"/>
          <c:w val="0.51128037839418095"/>
          <c:h val="0.402580366532217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BE-4871-A000-7D0E0A2826C5}"/>
              </c:ext>
            </c:extLst>
          </c:dPt>
          <c:dPt>
            <c:idx val="1"/>
            <c:bubble3D val="0"/>
            <c:spPr>
              <a:solidFill>
                <a:srgbClr val="299867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BE-4871-A000-7D0E0A2826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BE-4871-A000-7D0E0A2826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BE-4871-A000-7D0E0A2826C5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ABE-4871-A000-7D0E0A2826C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ABE-4871-A000-7D0E0A2826C5}"/>
              </c:ext>
            </c:extLst>
          </c:dPt>
          <c:dLbls>
            <c:dLbl>
              <c:idx val="0"/>
              <c:layout>
                <c:manualLayout>
                  <c:x val="-4.3490997105315524E-2"/>
                  <c:y val="-8.6842270727357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BE-4871-A000-7D0E0A2826C5}"/>
                </c:ext>
              </c:extLst>
            </c:dLbl>
            <c:dLbl>
              <c:idx val="1"/>
              <c:layout>
                <c:manualLayout>
                  <c:x val="4.2750160056405972E-2"/>
                  <c:y val="-9.04019437496517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BE-4871-A000-7D0E0A2826C5}"/>
                </c:ext>
              </c:extLst>
            </c:dLbl>
            <c:dLbl>
              <c:idx val="2"/>
              <c:layout>
                <c:manualLayout>
                  <c:x val="3.6396222732396497E-2"/>
                  <c:y val="6.12620570600734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BE-4871-A000-7D0E0A2826C5}"/>
                </c:ext>
              </c:extLst>
            </c:dLbl>
            <c:dLbl>
              <c:idx val="3"/>
              <c:layout>
                <c:manualLayout>
                  <c:x val="-4.4153115154991061E-2"/>
                  <c:y val="7.04964934045623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BE-4871-A000-7D0E0A2826C5}"/>
                </c:ext>
              </c:extLst>
            </c:dLbl>
            <c:dLbl>
              <c:idx val="4"/>
              <c:layout>
                <c:manualLayout>
                  <c:x val="-4.7301992583046563E-2"/>
                  <c:y val="-1.412674143334667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BE-4871-A000-7D0E0A2826C5}"/>
                </c:ext>
              </c:extLst>
            </c:dLbl>
            <c:dLbl>
              <c:idx val="5"/>
              <c:layout>
                <c:manualLayout>
                  <c:x val="1.1635162946004212E-2"/>
                  <c:y val="-8.13367107493545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BE-4871-A000-7D0E0A2826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'c3'!$AF$21:$AF$26</c:f>
              <c:strCache>
                <c:ptCount val="6"/>
                <c:pt idx="0">
                  <c:v>Leche entera en polvo</c:v>
                </c:pt>
                <c:pt idx="1">
                  <c:v>Leche descremada en polvo</c:v>
                </c:pt>
                <c:pt idx="2">
                  <c:v>Suero y lactosuero</c:v>
                </c:pt>
                <c:pt idx="3">
                  <c:v>Quesos</c:v>
                </c:pt>
                <c:pt idx="4">
                  <c:v>Preparaciones para la alimentación infantil</c:v>
                </c:pt>
                <c:pt idx="5">
                  <c:v>Otros productos</c:v>
                </c:pt>
              </c:strCache>
            </c:strRef>
          </c:cat>
          <c:val>
            <c:numRef>
              <c:f>'c3'!$AG$21:$AG$26</c:f>
              <c:numCache>
                <c:formatCode>#,##0</c:formatCode>
                <c:ptCount val="6"/>
                <c:pt idx="0">
                  <c:v>27786.44455</c:v>
                </c:pt>
                <c:pt idx="1">
                  <c:v>32129.209630000001</c:v>
                </c:pt>
                <c:pt idx="2">
                  <c:v>26227.80272</c:v>
                </c:pt>
                <c:pt idx="3">
                  <c:v>183617.50584</c:v>
                </c:pt>
                <c:pt idx="4">
                  <c:v>13277.116320000001</c:v>
                </c:pt>
                <c:pt idx="5">
                  <c:v>32994.583080000011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BE-4871-A000-7D0E0A282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10. Precio medio de las exportaciones de leche en polvo entera</a:t>
            </a:r>
          </a:p>
        </c:rich>
      </c:tx>
      <c:layout>
        <c:manualLayout>
          <c:xMode val="edge"/>
          <c:yMode val="edge"/>
          <c:x val="0.21508390102922528"/>
          <c:y val="3.1175045427013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5195530726257"/>
          <c:y val="9.6001812723049904E-2"/>
          <c:w val="0.87709497206703912"/>
          <c:h val="0.61630871680608268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'g10 - 11'!$AY$5:$AY$16</c:f>
              <c:numCache>
                <c:formatCode>#,##0</c:formatCode>
                <c:ptCount val="12"/>
                <c:pt idx="0">
                  <c:v>2548</c:v>
                </c:pt>
                <c:pt idx="1">
                  <c:v>2257</c:v>
                </c:pt>
                <c:pt idx="2">
                  <c:v>2244</c:v>
                </c:pt>
                <c:pt idx="3">
                  <c:v>2042.069</c:v>
                </c:pt>
                <c:pt idx="4">
                  <c:v>2164.88</c:v>
                </c:pt>
                <c:pt idx="5">
                  <c:v>2461</c:v>
                </c:pt>
                <c:pt idx="6">
                  <c:v>1940</c:v>
                </c:pt>
                <c:pt idx="7">
                  <c:v>1410.71</c:v>
                </c:pt>
                <c:pt idx="8">
                  <c:v>3019</c:v>
                </c:pt>
                <c:pt idx="9">
                  <c:v>2156</c:v>
                </c:pt>
                <c:pt idx="10">
                  <c:v>2772.71</c:v>
                </c:pt>
                <c:pt idx="11">
                  <c:v>2536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80-42E4-9254-8DFE6E4D8754}"/>
            </c:ext>
          </c:extLst>
        </c:ser>
        <c:ser>
          <c:idx val="1"/>
          <c:order val="1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'g10 - 11'!$AZ$5:$AZ$16</c:f>
              <c:numCache>
                <c:formatCode>#,##0</c:formatCode>
                <c:ptCount val="12"/>
                <c:pt idx="0">
                  <c:v>2824.65</c:v>
                </c:pt>
                <c:pt idx="1">
                  <c:v>3041</c:v>
                </c:pt>
                <c:pt idx="2">
                  <c:v>2863.46</c:v>
                </c:pt>
                <c:pt idx="3">
                  <c:v>2503</c:v>
                </c:pt>
                <c:pt idx="4">
                  <c:v>3259</c:v>
                </c:pt>
                <c:pt idx="6">
                  <c:v>3015</c:v>
                </c:pt>
                <c:pt idx="7">
                  <c:v>3131</c:v>
                </c:pt>
                <c:pt idx="10">
                  <c:v>3690</c:v>
                </c:pt>
                <c:pt idx="11">
                  <c:v>2730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0-42E4-9254-8DFE6E4D8754}"/>
            </c:ext>
          </c:extLst>
        </c:ser>
        <c:ser>
          <c:idx val="2"/>
          <c:order val="2"/>
          <c:tx>
            <c:strRef>
              <c:f>'g10 - 11'!$BA$4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'g10 - 11'!$BA$5:$BA$16</c:f>
              <c:numCache>
                <c:formatCode>#,##0</c:formatCode>
                <c:ptCount val="12"/>
                <c:pt idx="0">
                  <c:v>4586</c:v>
                </c:pt>
                <c:pt idx="2">
                  <c:v>4610.5372506234417</c:v>
                </c:pt>
                <c:pt idx="3">
                  <c:v>3171</c:v>
                </c:pt>
                <c:pt idx="4">
                  <c:v>2318</c:v>
                </c:pt>
                <c:pt idx="5">
                  <c:v>3434</c:v>
                </c:pt>
                <c:pt idx="6">
                  <c:v>3305</c:v>
                </c:pt>
                <c:pt idx="7">
                  <c:v>3432</c:v>
                </c:pt>
                <c:pt idx="8">
                  <c:v>3417</c:v>
                </c:pt>
                <c:pt idx="9">
                  <c:v>4259.57</c:v>
                </c:pt>
                <c:pt idx="10">
                  <c:v>3168</c:v>
                </c:pt>
                <c:pt idx="11">
                  <c:v>2357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80-42E4-9254-8DFE6E4D8754}"/>
            </c:ext>
          </c:extLst>
        </c:ser>
        <c:ser>
          <c:idx val="3"/>
          <c:order val="3"/>
          <c:tx>
            <c:strRef>
              <c:f>'g10 - 11'!$BB$4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FFFF00"/>
              </a:solidFill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'g10 - 11'!$BB$5:$BB$16</c:f>
              <c:numCache>
                <c:formatCode>#,##0</c:formatCode>
                <c:ptCount val="12"/>
                <c:pt idx="0">
                  <c:v>2979.5524475135667</c:v>
                </c:pt>
                <c:pt idx="1">
                  <c:v>3385.3004994450612</c:v>
                </c:pt>
                <c:pt idx="2">
                  <c:v>3901.8582124598624</c:v>
                </c:pt>
                <c:pt idx="3">
                  <c:v>2659.8413594951012</c:v>
                </c:pt>
                <c:pt idx="4">
                  <c:v>2919</c:v>
                </c:pt>
                <c:pt idx="5">
                  <c:v>2866</c:v>
                </c:pt>
                <c:pt idx="6">
                  <c:v>3545</c:v>
                </c:pt>
                <c:pt idx="9">
                  <c:v>4576</c:v>
                </c:pt>
                <c:pt idx="10">
                  <c:v>3116.5954999999999</c:v>
                </c:pt>
                <c:pt idx="11">
                  <c:v>3162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80-42E4-9254-8DFE6E4D8754}"/>
            </c:ext>
          </c:extLst>
        </c:ser>
        <c:ser>
          <c:idx val="4"/>
          <c:order val="4"/>
          <c:tx>
            <c:strRef>
              <c:f>'g10 - 11'!$BC$4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'g10 - 11'!$BC$5:$BC$16</c:f>
              <c:numCache>
                <c:formatCode>#,##0</c:formatCode>
                <c:ptCount val="12"/>
                <c:pt idx="0">
                  <c:v>3397.2069232387589</c:v>
                </c:pt>
                <c:pt idx="1">
                  <c:v>3184.0446773120425</c:v>
                </c:pt>
                <c:pt idx="2">
                  <c:v>3570.4846302554492</c:v>
                </c:pt>
                <c:pt idx="3">
                  <c:v>4137.9126420730054</c:v>
                </c:pt>
                <c:pt idx="4">
                  <c:v>3230.729502513434</c:v>
                </c:pt>
                <c:pt idx="5">
                  <c:v>4237.5108038029384</c:v>
                </c:pt>
                <c:pt idx="6">
                  <c:v>5275.0851167315186</c:v>
                </c:pt>
                <c:pt idx="7">
                  <c:v>2827.1428571428569</c:v>
                </c:pt>
                <c:pt idx="8">
                  <c:v>2874.0579867128831</c:v>
                </c:pt>
                <c:pt idx="9">
                  <c:v>5605.1697530864194</c:v>
                </c:pt>
                <c:pt idx="10">
                  <c:v>3234.0425531914893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80-42E4-9254-8DFE6E4D8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47248"/>
        <c:axId val="1"/>
      </c:lineChart>
      <c:catAx>
        <c:axId val="202834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FOB por  toneladas</a:t>
                </a:r>
              </a:p>
            </c:rich>
          </c:tx>
          <c:layout>
            <c:manualLayout>
              <c:xMode val="edge"/>
              <c:yMode val="edge"/>
              <c:x val="2.4092423840278394E-2"/>
              <c:y val="0.20292423783565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47248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11. Precio medio de las exportaciones de leche en polvo descremada</a:t>
            </a:r>
          </a:p>
        </c:rich>
      </c:tx>
      <c:layout>
        <c:manualLayout>
          <c:xMode val="edge"/>
          <c:yMode val="edge"/>
          <c:x val="0.19020997375328083"/>
          <c:y val="3.2419268486961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689823460754"/>
          <c:y val="9.4041864169963824E-2"/>
          <c:w val="0.87692367578376018"/>
          <c:h val="0.60085164926903223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'g10 - 11'!$AY$27:$AY$38</c:f>
              <c:numCache>
                <c:formatCode>#,##0</c:formatCode>
                <c:ptCount val="12"/>
                <c:pt idx="0">
                  <c:v>1863.55</c:v>
                </c:pt>
                <c:pt idx="1">
                  <c:v>2196</c:v>
                </c:pt>
                <c:pt idx="3">
                  <c:v>2190.0770000000002</c:v>
                </c:pt>
                <c:pt idx="4">
                  <c:v>2104.25</c:v>
                </c:pt>
                <c:pt idx="5">
                  <c:v>2018</c:v>
                </c:pt>
                <c:pt idx="6">
                  <c:v>1030</c:v>
                </c:pt>
                <c:pt idx="7">
                  <c:v>2109.5500000000002</c:v>
                </c:pt>
                <c:pt idx="9">
                  <c:v>3125.6</c:v>
                </c:pt>
                <c:pt idx="11">
                  <c:v>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5-416F-8770-DD4DB0AFADA1}"/>
            </c:ext>
          </c:extLst>
        </c:ser>
        <c:ser>
          <c:idx val="1"/>
          <c:order val="1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'g10 - 11'!$AZ$27:$AZ$38</c:f>
              <c:numCache>
                <c:formatCode>#,##0</c:formatCode>
                <c:ptCount val="12"/>
                <c:pt idx="0">
                  <c:v>2764.03</c:v>
                </c:pt>
                <c:pt idx="1">
                  <c:v>2557</c:v>
                </c:pt>
                <c:pt idx="2">
                  <c:v>1015.53</c:v>
                </c:pt>
                <c:pt idx="3">
                  <c:v>2727</c:v>
                </c:pt>
                <c:pt idx="4">
                  <c:v>2294</c:v>
                </c:pt>
                <c:pt idx="7">
                  <c:v>2988</c:v>
                </c:pt>
                <c:pt idx="9">
                  <c:v>1262</c:v>
                </c:pt>
                <c:pt idx="10">
                  <c:v>3152</c:v>
                </c:pt>
                <c:pt idx="11">
                  <c:v>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5-416F-8770-DD4DB0AFADA1}"/>
            </c:ext>
          </c:extLst>
        </c:ser>
        <c:ser>
          <c:idx val="2"/>
          <c:order val="2"/>
          <c:tx>
            <c:strRef>
              <c:f>'g10 - 11'!$BA$26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x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'g10 - 11'!$BA$27:$BA$38</c:f>
              <c:numCache>
                <c:formatCode>#,##0</c:formatCode>
                <c:ptCount val="12"/>
                <c:pt idx="0">
                  <c:v>1598</c:v>
                </c:pt>
                <c:pt idx="1">
                  <c:v>2634</c:v>
                </c:pt>
                <c:pt idx="2">
                  <c:v>2632.1819760478393</c:v>
                </c:pt>
                <c:pt idx="8">
                  <c:v>3533</c:v>
                </c:pt>
                <c:pt idx="9">
                  <c:v>3706</c:v>
                </c:pt>
                <c:pt idx="10">
                  <c:v>4109</c:v>
                </c:pt>
                <c:pt idx="11">
                  <c:v>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C5-416F-8770-DD4DB0AFADA1}"/>
            </c:ext>
          </c:extLst>
        </c:ser>
        <c:ser>
          <c:idx val="3"/>
          <c:order val="3"/>
          <c:tx>
            <c:strRef>
              <c:f>'g10 - 11'!$BB$26</c:f>
              <c:strCache>
                <c:ptCount val="1"/>
                <c:pt idx="0">
                  <c:v>2019</c:v>
                </c:pt>
              </c:strCache>
            </c:strRef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FFFF00"/>
              </a:solidFill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'g10 - 11'!$BB$27:$BB$38</c:f>
              <c:numCache>
                <c:formatCode>#,##0</c:formatCode>
                <c:ptCount val="12"/>
                <c:pt idx="0">
                  <c:v>3054.9306255856245</c:v>
                </c:pt>
                <c:pt idx="1">
                  <c:v>3789.8179552848337</c:v>
                </c:pt>
                <c:pt idx="2">
                  <c:v>3154.7403481998713</c:v>
                </c:pt>
                <c:pt idx="3">
                  <c:v>3793</c:v>
                </c:pt>
                <c:pt idx="4">
                  <c:v>2429</c:v>
                </c:pt>
                <c:pt idx="5">
                  <c:v>3127.8588322347982</c:v>
                </c:pt>
                <c:pt idx="6">
                  <c:v>3630.3475935828883</c:v>
                </c:pt>
                <c:pt idx="7">
                  <c:v>3454</c:v>
                </c:pt>
                <c:pt idx="8">
                  <c:v>3858</c:v>
                </c:pt>
                <c:pt idx="9">
                  <c:v>3513</c:v>
                </c:pt>
                <c:pt idx="10">
                  <c:v>2545</c:v>
                </c:pt>
                <c:pt idx="11">
                  <c:v>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C5-416F-8770-DD4DB0AFADA1}"/>
            </c:ext>
          </c:extLst>
        </c:ser>
        <c:ser>
          <c:idx val="4"/>
          <c:order val="4"/>
          <c:tx>
            <c:strRef>
              <c:f>'g10 - 11'!$BC$26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'g10 - 11'!$BC$27:$BC$38</c:f>
              <c:numCache>
                <c:formatCode>#,##0</c:formatCode>
                <c:ptCount val="12"/>
                <c:pt idx="0">
                  <c:v>3438.0922050916997</c:v>
                </c:pt>
                <c:pt idx="1">
                  <c:v>3136.6127868575327</c:v>
                </c:pt>
                <c:pt idx="2">
                  <c:v>3267.6256447666824</c:v>
                </c:pt>
                <c:pt idx="3">
                  <c:v>3514.3597148581885</c:v>
                </c:pt>
                <c:pt idx="4">
                  <c:v>3329.3045962178198</c:v>
                </c:pt>
                <c:pt idx="5">
                  <c:v>3226.7663944737988</c:v>
                </c:pt>
                <c:pt idx="6">
                  <c:v>3895.4634113532411</c:v>
                </c:pt>
                <c:pt idx="7">
                  <c:v>3281.9718921084259</c:v>
                </c:pt>
                <c:pt idx="8">
                  <c:v>3905.2966101694915</c:v>
                </c:pt>
                <c:pt idx="9">
                  <c:v>3194.0661151466238</c:v>
                </c:pt>
                <c:pt idx="10">
                  <c:v>3875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C5-416F-8770-DD4DB0AF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48048"/>
        <c:axId val="1"/>
      </c:lineChart>
      <c:catAx>
        <c:axId val="202834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FOB por  toneladas</a:t>
                </a:r>
              </a:p>
            </c:rich>
          </c:tx>
          <c:layout>
            <c:manualLayout>
              <c:xMode val="edge"/>
              <c:yMode val="edge"/>
              <c:x val="2.4210765553747123E-2"/>
              <c:y val="0.232385578668338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48048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12. Precio medio de las exportaciones de leche fluida</a:t>
            </a:r>
          </a:p>
        </c:rich>
      </c:tx>
      <c:layout>
        <c:manualLayout>
          <c:xMode val="edge"/>
          <c:yMode val="edge"/>
          <c:x val="0.25175837824902858"/>
          <c:y val="3.1390144968020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07890525957232"/>
          <c:y val="9.4992879253322032E-2"/>
          <c:w val="0.8762318645501832"/>
          <c:h val="0.60911808669656198"/>
        </c:manualLayout>
      </c:layout>
      <c:lineChart>
        <c:grouping val="standard"/>
        <c:varyColors val="0"/>
        <c:ser>
          <c:idx val="0"/>
          <c:order val="0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'c14'!$AH$27:$AH$38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'c14'!$AU$27:$AU$38</c:f>
              <c:numCache>
                <c:formatCode>#,##0</c:formatCode>
                <c:ptCount val="12"/>
                <c:pt idx="0">
                  <c:v>1103</c:v>
                </c:pt>
                <c:pt idx="1">
                  <c:v>985</c:v>
                </c:pt>
                <c:pt idx="2">
                  <c:v>1196</c:v>
                </c:pt>
                <c:pt idx="3">
                  <c:v>1163.1300000000001</c:v>
                </c:pt>
                <c:pt idx="4">
                  <c:v>942.45</c:v>
                </c:pt>
                <c:pt idx="5">
                  <c:v>1067</c:v>
                </c:pt>
                <c:pt idx="6">
                  <c:v>1089</c:v>
                </c:pt>
                <c:pt idx="7">
                  <c:v>1599</c:v>
                </c:pt>
                <c:pt idx="8">
                  <c:v>1067</c:v>
                </c:pt>
                <c:pt idx="9">
                  <c:v>1027</c:v>
                </c:pt>
                <c:pt idx="10">
                  <c:v>606</c:v>
                </c:pt>
                <c:pt idx="11">
                  <c:v>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D-4F33-9A4E-417DFE37EFDC}"/>
            </c:ext>
          </c:extLst>
        </c:ser>
        <c:ser>
          <c:idx val="1"/>
          <c:order val="1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'c14'!$AH$27:$AH$38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'c14'!$AV$27:$AV$38</c:f>
              <c:numCache>
                <c:formatCode>#,##0</c:formatCode>
                <c:ptCount val="12"/>
                <c:pt idx="1">
                  <c:v>906</c:v>
                </c:pt>
                <c:pt idx="2">
                  <c:v>1950</c:v>
                </c:pt>
                <c:pt idx="3">
                  <c:v>1090</c:v>
                </c:pt>
                <c:pt idx="4">
                  <c:v>1020</c:v>
                </c:pt>
                <c:pt idx="5">
                  <c:v>935</c:v>
                </c:pt>
                <c:pt idx="6">
                  <c:v>1017</c:v>
                </c:pt>
                <c:pt idx="7">
                  <c:v>999</c:v>
                </c:pt>
                <c:pt idx="8">
                  <c:v>1859</c:v>
                </c:pt>
                <c:pt idx="9">
                  <c:v>852</c:v>
                </c:pt>
                <c:pt idx="10">
                  <c:v>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D-4F33-9A4E-417DFE37EFDC}"/>
            </c:ext>
          </c:extLst>
        </c:ser>
        <c:ser>
          <c:idx val="2"/>
          <c:order val="2"/>
          <c:tx>
            <c:strRef>
              <c:f>'c14'!$AW$26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'c14'!$AH$27:$AH$38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'c14'!$AW$27:$AW$38</c:f>
              <c:numCache>
                <c:formatCode>#,##0</c:formatCode>
                <c:ptCount val="12"/>
                <c:pt idx="0">
                  <c:v>1089</c:v>
                </c:pt>
                <c:pt idx="3">
                  <c:v>1230</c:v>
                </c:pt>
                <c:pt idx="6">
                  <c:v>838</c:v>
                </c:pt>
                <c:pt idx="8">
                  <c:v>780</c:v>
                </c:pt>
                <c:pt idx="9">
                  <c:v>793.02</c:v>
                </c:pt>
                <c:pt idx="10">
                  <c:v>906</c:v>
                </c:pt>
                <c:pt idx="11">
                  <c:v>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5D-4F33-9A4E-417DFE37EFDC}"/>
            </c:ext>
          </c:extLst>
        </c:ser>
        <c:ser>
          <c:idx val="3"/>
          <c:order val="3"/>
          <c:tx>
            <c:strRef>
              <c:f>'c14'!$AX$26</c:f>
              <c:strCache>
                <c:ptCount val="1"/>
                <c:pt idx="0">
                  <c:v>2019</c:v>
                </c:pt>
              </c:strCache>
            </c:strRef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'c14'!$AX$27:$AX$38</c:f>
              <c:numCache>
                <c:formatCode>#,##0</c:formatCode>
                <c:ptCount val="12"/>
                <c:pt idx="0">
                  <c:v>625</c:v>
                </c:pt>
                <c:pt idx="1">
                  <c:v>724.05478175850601</c:v>
                </c:pt>
                <c:pt idx="2" formatCode="General">
                  <c:v>661</c:v>
                </c:pt>
                <c:pt idx="3" formatCode="General">
                  <c:v>765</c:v>
                </c:pt>
                <c:pt idx="4" formatCode="General">
                  <c:v>685</c:v>
                </c:pt>
                <c:pt idx="5" formatCode="General">
                  <c:v>674</c:v>
                </c:pt>
                <c:pt idx="6" formatCode="General">
                  <c:v>722</c:v>
                </c:pt>
                <c:pt idx="7" formatCode="General">
                  <c:v>690</c:v>
                </c:pt>
                <c:pt idx="11" formatCode="General">
                  <c:v>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5D-4F33-9A4E-417DFE37EFDC}"/>
            </c:ext>
          </c:extLst>
        </c:ser>
        <c:ser>
          <c:idx val="4"/>
          <c:order val="4"/>
          <c:tx>
            <c:strRef>
              <c:f>'c14'!$AY$26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'c14'!$AH$27:$AH$38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'c14'!$AY$27:$AY$38</c:f>
              <c:numCache>
                <c:formatCode>General</c:formatCode>
                <c:ptCount val="12"/>
                <c:pt idx="0">
                  <c:v>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5D-4F33-9A4E-417DFE37E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502272"/>
        <c:axId val="1"/>
      </c:lineChart>
      <c:catAx>
        <c:axId val="20255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 FOB por  toneladas</a:t>
                </a:r>
              </a:p>
            </c:rich>
          </c:tx>
          <c:layout>
            <c:manualLayout>
              <c:xMode val="edge"/>
              <c:yMode val="edge"/>
              <c:x val="2.2503352059284921E-2"/>
              <c:y val="0.232043577701346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5502272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13. Exportaciones de leche en polvo por país de destino
Año 2019
Toneladas 3.778</a:t>
            </a:r>
          </a:p>
        </c:rich>
      </c:tx>
      <c:layout>
        <c:manualLayout>
          <c:xMode val="edge"/>
          <c:yMode val="edge"/>
          <c:x val="0.24828565494061444"/>
          <c:y val="3.9682252107867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651689042466812"/>
          <c:y val="0.42133602768680462"/>
          <c:w val="0.33955396546029837"/>
          <c:h val="0.38651447596567151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60-4704-B05C-C16C285C990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60-4704-B05C-C16C285C990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60-4704-B05C-C16C285C990C}"/>
              </c:ext>
            </c:extLst>
          </c:dPt>
          <c:dPt>
            <c:idx val="3"/>
            <c:bubble3D val="0"/>
            <c:spPr>
              <a:solidFill>
                <a:srgbClr val="299867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60-4704-B05C-C16C285C990C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60-4704-B05C-C16C285C990C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60-4704-B05C-C16C285C990C}"/>
              </c:ext>
            </c:extLst>
          </c:dPt>
          <c:dPt>
            <c:idx val="6"/>
            <c:bubble3D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60-4704-B05C-C16C285C990C}"/>
              </c:ext>
            </c:extLst>
          </c:dPt>
          <c:dLbls>
            <c:dLbl>
              <c:idx val="0"/>
              <c:layout>
                <c:manualLayout>
                  <c:x val="6.9806454049358936E-3"/>
                  <c:y val="-9.72461849348477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60-4704-B05C-C16C285C990C}"/>
                </c:ext>
              </c:extLst>
            </c:dLbl>
            <c:dLbl>
              <c:idx val="1"/>
              <c:layout>
                <c:manualLayout>
                  <c:x val="-4.4733473064068469E-2"/>
                  <c:y val="8.21308619608388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0-4704-B05C-C16C285C990C}"/>
                </c:ext>
              </c:extLst>
            </c:dLbl>
            <c:dLbl>
              <c:idx val="2"/>
              <c:layout>
                <c:manualLayout>
                  <c:x val="-3.663558601937348E-2"/>
                  <c:y val="4.21680254569947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60-4704-B05C-C16C285C990C}"/>
                </c:ext>
              </c:extLst>
            </c:dLbl>
            <c:dLbl>
              <c:idx val="3"/>
              <c:layout>
                <c:manualLayout>
                  <c:x val="-3.9025812420929396E-2"/>
                  <c:y val="-1.8582677165354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60-4704-B05C-C16C285C990C}"/>
                </c:ext>
              </c:extLst>
            </c:dLbl>
            <c:dLbl>
              <c:idx val="4"/>
              <c:layout>
                <c:manualLayout>
                  <c:x val="-2.61559319473555E-2"/>
                  <c:y val="-2.344319791884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60-4704-B05C-C16C285C990C}"/>
                </c:ext>
              </c:extLst>
            </c:dLbl>
            <c:dLbl>
              <c:idx val="5"/>
              <c:layout>
                <c:manualLayout>
                  <c:x val="-2.1005381521554411E-2"/>
                  <c:y val="-0.135536199567974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60-4704-B05C-C16C285C990C}"/>
                </c:ext>
              </c:extLst>
            </c:dLbl>
            <c:dLbl>
              <c:idx val="6"/>
              <c:layout>
                <c:manualLayout>
                  <c:x val="5.495813742706615E-2"/>
                  <c:y val="-4.83687547906069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60-4704-B05C-C16C285C990C}"/>
                </c:ext>
              </c:extLst>
            </c:dLbl>
            <c:dLbl>
              <c:idx val="7"/>
              <c:layout>
                <c:manualLayout>
                  <c:x val="0.14327298918927839"/>
                  <c:y val="-3.85875874634084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60-4704-B05C-C16C285C990C}"/>
                </c:ext>
              </c:extLst>
            </c:dLbl>
            <c:dLbl>
              <c:idx val="8"/>
              <c:layout>
                <c:manualLayout>
                  <c:x val="5.3840697896302058E-3"/>
                  <c:y val="-0.207888597258676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60-4704-B05C-C16C285C990C}"/>
                </c:ext>
              </c:extLst>
            </c:dLbl>
            <c:dLbl>
              <c:idx val="9"/>
              <c:layout>
                <c:manualLayout>
                  <c:x val="1.8738069263975747E-2"/>
                  <c:y val="-8.16381285672624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60-4704-B05C-C16C285C990C}"/>
                </c:ext>
              </c:extLst>
            </c:dLbl>
            <c:dLbl>
              <c:idx val="10"/>
              <c:layout>
                <c:manualLayout>
                  <c:x val="4.1215485924341759E-2"/>
                  <c:y val="-3.16485439320084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60-4704-B05C-C16C285C99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'c15'!$BJ$5:$BJ$11</c:f>
              <c:strCache>
                <c:ptCount val="7"/>
                <c:pt idx="0">
                  <c:v>China</c:v>
                </c:pt>
                <c:pt idx="1">
                  <c:v>Venezuela</c:v>
                </c:pt>
                <c:pt idx="2">
                  <c:v>Cuba</c:v>
                </c:pt>
                <c:pt idx="3">
                  <c:v>Brasil</c:v>
                </c:pt>
                <c:pt idx="4">
                  <c:v>Colombia</c:v>
                </c:pt>
                <c:pt idx="5">
                  <c:v>Perú</c:v>
                </c:pt>
                <c:pt idx="6">
                  <c:v>Otros</c:v>
                </c:pt>
              </c:strCache>
            </c:strRef>
          </c:cat>
          <c:val>
            <c:numRef>
              <c:f>'c15'!$BK$5:$BK$11</c:f>
              <c:numCache>
                <c:formatCode>#,##0</c:formatCode>
                <c:ptCount val="7"/>
                <c:pt idx="0">
                  <c:v>1225</c:v>
                </c:pt>
                <c:pt idx="1">
                  <c:v>744.48</c:v>
                </c:pt>
                <c:pt idx="2">
                  <c:v>500</c:v>
                </c:pt>
                <c:pt idx="3">
                  <c:v>400.13821999999999</c:v>
                </c:pt>
                <c:pt idx="4">
                  <c:v>347.84904</c:v>
                </c:pt>
                <c:pt idx="5">
                  <c:v>307.91626000000002</c:v>
                </c:pt>
                <c:pt idx="6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060-4704-B05C-C16C285C9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14. Exportaciones de leche en polvo por país de destino
enero</a:t>
            </a:r>
            <a:r>
              <a:rPr lang="en-US" baseline="0"/>
              <a:t> - noviembre</a:t>
            </a:r>
            <a:r>
              <a:rPr lang="en-US"/>
              <a:t> 2020 
Toneladas 2.031</a:t>
            </a:r>
          </a:p>
        </c:rich>
      </c:tx>
      <c:layout>
        <c:manualLayout>
          <c:xMode val="edge"/>
          <c:yMode val="edge"/>
          <c:x val="0.24082595736139045"/>
          <c:y val="4.77475255352117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7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767623744001697"/>
          <c:y val="0.45680295987097996"/>
          <c:w val="0.34877037172678999"/>
          <c:h val="0.364338543570338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FF-4220-A933-976A55867BC2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FF-4220-A933-976A55867BC2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FF-4220-A933-976A55867BC2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FF-4220-A933-976A55867BC2}"/>
              </c:ext>
            </c:extLst>
          </c:dPt>
          <c:dLbls>
            <c:dLbl>
              <c:idx val="0"/>
              <c:layout>
                <c:manualLayout>
                  <c:x val="5.1789283915268235E-2"/>
                  <c:y val="-1.999810264680770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FF-4220-A933-976A55867BC2}"/>
                </c:ext>
              </c:extLst>
            </c:dLbl>
            <c:dLbl>
              <c:idx val="1"/>
              <c:layout>
                <c:manualLayout>
                  <c:x val="-9.7563777643721997E-2"/>
                  <c:y val="-3.48022819461617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FF-4220-A933-976A55867BC2}"/>
                </c:ext>
              </c:extLst>
            </c:dLbl>
            <c:dLbl>
              <c:idx val="2"/>
              <c:layout>
                <c:manualLayout>
                  <c:x val="-4.877450924695019E-2"/>
                  <c:y val="-0.1098803613403746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FF-4220-A933-976A55867BC2}"/>
                </c:ext>
              </c:extLst>
            </c:dLbl>
            <c:dLbl>
              <c:idx val="3"/>
              <c:layout>
                <c:manualLayout>
                  <c:x val="-2.4343642923597086E-3"/>
                  <c:y val="-9.919657633157301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FF-4220-A933-976A55867BC2}"/>
                </c:ext>
              </c:extLst>
            </c:dLbl>
            <c:dLbl>
              <c:idx val="4"/>
              <c:layout>
                <c:manualLayout>
                  <c:x val="1.8041707322607729E-2"/>
                  <c:y val="-8.78601018246213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FF-4220-A933-976A55867BC2}"/>
                </c:ext>
              </c:extLst>
            </c:dLbl>
            <c:dLbl>
              <c:idx val="5"/>
              <c:layout>
                <c:manualLayout>
                  <c:x val="7.6290967951772601E-3"/>
                  <c:y val="-8.93337128039718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FF-4220-A933-976A55867BC2}"/>
                </c:ext>
              </c:extLst>
            </c:dLbl>
            <c:dLbl>
              <c:idx val="6"/>
              <c:layout>
                <c:manualLayout>
                  <c:x val="4.7476865728074413E-2"/>
                  <c:y val="-0.106263745150192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FF-4220-A933-976A55867BC2}"/>
                </c:ext>
              </c:extLst>
            </c:dLbl>
            <c:dLbl>
              <c:idx val="7"/>
              <c:layout>
                <c:manualLayout>
                  <c:x val="3.9301534616589223E-2"/>
                  <c:y val="-8.35384301654076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FF-4220-A933-976A55867BC2}"/>
                </c:ext>
              </c:extLst>
            </c:dLbl>
            <c:dLbl>
              <c:idx val="8"/>
              <c:layout>
                <c:manualLayout>
                  <c:x val="5.9940276060533752E-2"/>
                  <c:y val="-8.36204285037057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FF-4220-A933-976A55867BC2}"/>
                </c:ext>
              </c:extLst>
            </c:dLbl>
            <c:dLbl>
              <c:idx val="9"/>
              <c:layout>
                <c:manualLayout>
                  <c:x val="0.10908346167472868"/>
                  <c:y val="-8.85513755225041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FF-4220-A933-976A55867BC2}"/>
                </c:ext>
              </c:extLst>
            </c:dLbl>
            <c:dLbl>
              <c:idx val="10"/>
              <c:layout>
                <c:manualLayout>
                  <c:x val="9.4455434806186414E-2"/>
                  <c:y val="-2.48002333041703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FF-4220-A933-976A55867BC2}"/>
                </c:ext>
              </c:extLst>
            </c:dLbl>
            <c:dLbl>
              <c:idx val="11"/>
              <c:layout>
                <c:manualLayout>
                  <c:x val="0.13783215114639596"/>
                  <c:y val="0.14057587246038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FF-4220-A933-976A55867B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'c15'!$BJ$17:$BJ$21</c:f>
              <c:strCache>
                <c:ptCount val="5"/>
                <c:pt idx="0">
                  <c:v>China</c:v>
                </c:pt>
                <c:pt idx="1">
                  <c:v>Brasil</c:v>
                </c:pt>
                <c:pt idx="2">
                  <c:v>Perú</c:v>
                </c:pt>
                <c:pt idx="3">
                  <c:v>Bolivia</c:v>
                </c:pt>
                <c:pt idx="4">
                  <c:v>Otros</c:v>
                </c:pt>
              </c:strCache>
            </c:strRef>
          </c:cat>
          <c:val>
            <c:numRef>
              <c:f>'c15'!$BK$17:$BK$21</c:f>
              <c:numCache>
                <c:formatCode>#,##0</c:formatCode>
                <c:ptCount val="5"/>
                <c:pt idx="0">
                  <c:v>700</c:v>
                </c:pt>
                <c:pt idx="1">
                  <c:v>700</c:v>
                </c:pt>
                <c:pt idx="2">
                  <c:v>158.72255999999999</c:v>
                </c:pt>
                <c:pt idx="3">
                  <c:v>290.22756000000004</c:v>
                </c:pt>
                <c:pt idx="4">
                  <c:v>182.161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FF-4220-A933-976A55867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15. Precio medio de las exportaciones de quesos</a:t>
            </a:r>
          </a:p>
        </c:rich>
      </c:tx>
      <c:layout>
        <c:manualLayout>
          <c:xMode val="edge"/>
          <c:yMode val="edge"/>
          <c:x val="0.27060440974289979"/>
          <c:y val="3.2876868652288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64835164835165"/>
          <c:y val="0.11516024880451588"/>
          <c:w val="0.87912087912087911"/>
          <c:h val="0.53789954337899548"/>
        </c:manualLayout>
      </c:layout>
      <c:lineChart>
        <c:grouping val="standard"/>
        <c:varyColors val="0"/>
        <c:ser>
          <c:idx val="0"/>
          <c:order val="0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'c16'!$BE$26:$BE$37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'c16'!$BR$26:$BR$37</c:f>
              <c:numCache>
                <c:formatCode>#,##0</c:formatCode>
                <c:ptCount val="12"/>
                <c:pt idx="0">
                  <c:v>3270</c:v>
                </c:pt>
                <c:pt idx="1">
                  <c:v>3294</c:v>
                </c:pt>
                <c:pt idx="2">
                  <c:v>3182</c:v>
                </c:pt>
                <c:pt idx="3">
                  <c:v>3191</c:v>
                </c:pt>
                <c:pt idx="4">
                  <c:v>3142</c:v>
                </c:pt>
                <c:pt idx="5">
                  <c:v>3114</c:v>
                </c:pt>
                <c:pt idx="6">
                  <c:v>3587</c:v>
                </c:pt>
                <c:pt idx="7">
                  <c:v>3340.22</c:v>
                </c:pt>
                <c:pt idx="8">
                  <c:v>3430</c:v>
                </c:pt>
                <c:pt idx="9">
                  <c:v>3593</c:v>
                </c:pt>
                <c:pt idx="10">
                  <c:v>3734.82</c:v>
                </c:pt>
                <c:pt idx="11">
                  <c:v>3735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5-43B9-BD7A-63830870D50C}"/>
            </c:ext>
          </c:extLst>
        </c:ser>
        <c:ser>
          <c:idx val="1"/>
          <c:order val="1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'c16'!$BE$26:$BE$37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'c16'!$BS$26:$BS$37</c:f>
              <c:numCache>
                <c:formatCode>#,##0</c:formatCode>
                <c:ptCount val="12"/>
                <c:pt idx="0">
                  <c:v>3829.89</c:v>
                </c:pt>
                <c:pt idx="1">
                  <c:v>3844</c:v>
                </c:pt>
                <c:pt idx="2">
                  <c:v>4103</c:v>
                </c:pt>
                <c:pt idx="3">
                  <c:v>4002</c:v>
                </c:pt>
                <c:pt idx="4">
                  <c:v>3933</c:v>
                </c:pt>
                <c:pt idx="5">
                  <c:v>4299</c:v>
                </c:pt>
                <c:pt idx="6">
                  <c:v>4039</c:v>
                </c:pt>
                <c:pt idx="7">
                  <c:v>4103</c:v>
                </c:pt>
                <c:pt idx="8">
                  <c:v>4188</c:v>
                </c:pt>
                <c:pt idx="9">
                  <c:v>4272</c:v>
                </c:pt>
                <c:pt idx="10">
                  <c:v>4290</c:v>
                </c:pt>
                <c:pt idx="11">
                  <c:v>4027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5-43B9-BD7A-63830870D50C}"/>
            </c:ext>
          </c:extLst>
        </c:ser>
        <c:ser>
          <c:idx val="2"/>
          <c:order val="2"/>
          <c:tx>
            <c:strRef>
              <c:f>'c16'!$BT$25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'c16'!$BE$26:$BE$37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'c16'!$BT$26:$BT$37</c:f>
              <c:numCache>
                <c:formatCode>#,##0</c:formatCode>
                <c:ptCount val="12"/>
                <c:pt idx="0">
                  <c:v>4043</c:v>
                </c:pt>
                <c:pt idx="1">
                  <c:v>4163</c:v>
                </c:pt>
                <c:pt idx="2">
                  <c:v>4133</c:v>
                </c:pt>
                <c:pt idx="3">
                  <c:v>4455</c:v>
                </c:pt>
                <c:pt idx="4">
                  <c:v>4215</c:v>
                </c:pt>
                <c:pt idx="5">
                  <c:v>4512</c:v>
                </c:pt>
                <c:pt idx="6">
                  <c:v>4811</c:v>
                </c:pt>
                <c:pt idx="7">
                  <c:v>4517</c:v>
                </c:pt>
                <c:pt idx="8">
                  <c:v>4894.5379721615209</c:v>
                </c:pt>
                <c:pt idx="9">
                  <c:v>4410</c:v>
                </c:pt>
                <c:pt idx="10">
                  <c:v>4353</c:v>
                </c:pt>
                <c:pt idx="11">
                  <c:v>4341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5-43B9-BD7A-63830870D50C}"/>
            </c:ext>
          </c:extLst>
        </c:ser>
        <c:ser>
          <c:idx val="3"/>
          <c:order val="3"/>
          <c:tx>
            <c:strRef>
              <c:f>'c16'!$BU$25</c:f>
              <c:strCache>
                <c:ptCount val="1"/>
                <c:pt idx="0">
                  <c:v>2019</c:v>
                </c:pt>
              </c:strCache>
            </c:strRef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cat>
            <c:strRef>
              <c:f>'c16'!$BE$26:$BE$37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'c16'!$BU$26:$BU$37</c:f>
              <c:numCache>
                <c:formatCode>#,##0</c:formatCode>
                <c:ptCount val="12"/>
                <c:pt idx="0">
                  <c:v>4380.5503447148849</c:v>
                </c:pt>
                <c:pt idx="1">
                  <c:v>4213.1138317973237</c:v>
                </c:pt>
                <c:pt idx="2">
                  <c:v>4103.3164411508233</c:v>
                </c:pt>
                <c:pt idx="3">
                  <c:v>4259.2886218504136</c:v>
                </c:pt>
                <c:pt idx="4">
                  <c:v>4332.6475515055918</c:v>
                </c:pt>
                <c:pt idx="5">
                  <c:v>4573.5485861927282</c:v>
                </c:pt>
                <c:pt idx="6">
                  <c:v>4420.5330867606508</c:v>
                </c:pt>
                <c:pt idx="7">
                  <c:v>4590.8520969032343</c:v>
                </c:pt>
                <c:pt idx="8">
                  <c:v>4760.2012731568975</c:v>
                </c:pt>
                <c:pt idx="9">
                  <c:v>4397.9136486621137</c:v>
                </c:pt>
                <c:pt idx="10">
                  <c:v>4198.1968957983581</c:v>
                </c:pt>
                <c:pt idx="11">
                  <c:v>4274.1217960776694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5-43B9-BD7A-63830870D50C}"/>
            </c:ext>
          </c:extLst>
        </c:ser>
        <c:ser>
          <c:idx val="4"/>
          <c:order val="4"/>
          <c:tx>
            <c:strRef>
              <c:f>'c16'!$BV$25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'c16'!$BE$26:$BE$37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'c16'!$BV$26:$BV$37</c:f>
              <c:numCache>
                <c:formatCode>#,##0</c:formatCode>
                <c:ptCount val="12"/>
                <c:pt idx="0">
                  <c:v>4011.7928088355288</c:v>
                </c:pt>
                <c:pt idx="1">
                  <c:v>4130.5785123966934</c:v>
                </c:pt>
                <c:pt idx="2">
                  <c:v>4295.6782593731104</c:v>
                </c:pt>
                <c:pt idx="3">
                  <c:v>4453.2771902143277</c:v>
                </c:pt>
                <c:pt idx="4">
                  <c:v>4292.0943326993483</c:v>
                </c:pt>
                <c:pt idx="5">
                  <c:v>3949.4517292492233</c:v>
                </c:pt>
                <c:pt idx="6">
                  <c:v>4491.285931882695</c:v>
                </c:pt>
                <c:pt idx="7">
                  <c:v>4045.49478889993</c:v>
                </c:pt>
                <c:pt idx="8">
                  <c:v>4445.663038649489</c:v>
                </c:pt>
                <c:pt idx="9">
                  <c:v>4546.9072750461737</c:v>
                </c:pt>
                <c:pt idx="10">
                  <c:v>4042.6829268292686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25-43B9-BD7A-63830870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503472"/>
        <c:axId val="1"/>
      </c:lineChart>
      <c:catAx>
        <c:axId val="202550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FOB por  toneladas</a:t>
                </a:r>
              </a:p>
            </c:rich>
          </c:tx>
          <c:layout>
            <c:manualLayout>
              <c:xMode val="edge"/>
              <c:yMode val="edge"/>
              <c:x val="1.4651992030407963E-2"/>
              <c:y val="0.23013693940431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5503472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16. Exportaciones de quesos por país de destino
Año 2019
Toneladas  9.161</a:t>
            </a:r>
          </a:p>
        </c:rich>
      </c:tx>
      <c:layout>
        <c:manualLayout>
          <c:xMode val="edge"/>
          <c:yMode val="edge"/>
          <c:x val="0.27335169460856579"/>
          <c:y val="3.81945563891127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413197261808167"/>
          <c:y val="0.43733771467542942"/>
          <c:w val="0.31181318681318682"/>
          <c:h val="0.312501059641722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87C-45C8-AE62-E83C6875C7B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7C-45C8-AE62-E83C6875C7B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7C-45C8-AE62-E83C6875C7BE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7C-45C8-AE62-E83C6875C7BE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87C-45C8-AE62-E83C6875C7BE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7C-45C8-AE62-E83C6875C7BE}"/>
              </c:ext>
            </c:extLst>
          </c:dPt>
          <c:dLbls>
            <c:dLbl>
              <c:idx val="0"/>
              <c:layout>
                <c:manualLayout>
                  <c:x val="5.1517471781919857E-2"/>
                  <c:y val="-6.96695393390786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7C-45C8-AE62-E83C6875C7BE}"/>
                </c:ext>
              </c:extLst>
            </c:dLbl>
            <c:dLbl>
              <c:idx val="1"/>
              <c:layout>
                <c:manualLayout>
                  <c:x val="-9.0440225584046893E-3"/>
                  <c:y val="0.11434806869613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7C-45C8-AE62-E83C6875C7BE}"/>
                </c:ext>
              </c:extLst>
            </c:dLbl>
            <c:dLbl>
              <c:idx val="2"/>
              <c:layout>
                <c:manualLayout>
                  <c:x val="-2.8105415394504257E-2"/>
                  <c:y val="3.380618761237522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7C-45C8-AE62-E83C6875C7BE}"/>
                </c:ext>
              </c:extLst>
            </c:dLbl>
            <c:dLbl>
              <c:idx val="3"/>
              <c:layout>
                <c:manualLayout>
                  <c:x val="-5.8810097717377163E-2"/>
                  <c:y val="-0.1090363114059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7C-45C8-AE62-E83C6875C7BE}"/>
                </c:ext>
              </c:extLst>
            </c:dLbl>
            <c:dLbl>
              <c:idx val="4"/>
              <c:layout>
                <c:manualLayout>
                  <c:x val="2.5026514542824934E-2"/>
                  <c:y val="-0.117328621323909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7C-45C8-AE62-E83C6875C7BE}"/>
                </c:ext>
              </c:extLst>
            </c:dLbl>
            <c:dLbl>
              <c:idx val="5"/>
              <c:layout>
                <c:manualLayout>
                  <c:x val="6.1497976018303764E-2"/>
                  <c:y val="-9.00700601401202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7C-45C8-AE62-E83C6875C7BE}"/>
                </c:ext>
              </c:extLst>
            </c:dLbl>
            <c:dLbl>
              <c:idx val="6"/>
              <c:layout>
                <c:manualLayout>
                  <c:x val="0.10911039751316001"/>
                  <c:y val="-0.129258165645960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7C-45C8-AE62-E83C6875C7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'c17'!$AJ$6:$AJ$11</c:f>
              <c:strCache>
                <c:ptCount val="6"/>
                <c:pt idx="0">
                  <c:v>México</c:v>
                </c:pt>
                <c:pt idx="1">
                  <c:v>Rusia</c:v>
                </c:pt>
                <c:pt idx="2">
                  <c:v>Corea del Sur</c:v>
                </c:pt>
                <c:pt idx="3">
                  <c:v>Perú</c:v>
                </c:pt>
                <c:pt idx="4">
                  <c:v>China</c:v>
                </c:pt>
                <c:pt idx="5">
                  <c:v>Otros</c:v>
                </c:pt>
              </c:strCache>
            </c:strRef>
          </c:cat>
          <c:val>
            <c:numRef>
              <c:f>'c17'!$AK$6:$AK$11</c:f>
              <c:numCache>
                <c:formatCode>#,##0</c:formatCode>
                <c:ptCount val="6"/>
                <c:pt idx="0">
                  <c:v>4025.3290099999999</c:v>
                </c:pt>
                <c:pt idx="1">
                  <c:v>3058.0587</c:v>
                </c:pt>
                <c:pt idx="2">
                  <c:v>966.57943569999998</c:v>
                </c:pt>
                <c:pt idx="3">
                  <c:v>526.61532000000011</c:v>
                </c:pt>
                <c:pt idx="4">
                  <c:v>350.49671000000001</c:v>
                </c:pt>
                <c:pt idx="5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7C-45C8-AE62-E83C6875C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17. Exportaciones de quesos por país de destino 
enero -</a:t>
            </a:r>
            <a:r>
              <a:rPr lang="en-US" baseline="0"/>
              <a:t> noviembre</a:t>
            </a:r>
            <a:r>
              <a:rPr lang="en-US"/>
              <a:t> 2020
Toneladas 7.382</a:t>
            </a:r>
          </a:p>
        </c:rich>
      </c:tx>
      <c:layout>
        <c:manualLayout>
          <c:xMode val="edge"/>
          <c:yMode val="edge"/>
          <c:x val="0.24773064494105868"/>
          <c:y val="4.173851831739423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690920512515026"/>
          <c:y val="0.36874390701162357"/>
          <c:w val="0.34955416680205209"/>
          <c:h val="0.37240652610731351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ED-4EF7-A0E5-252E64AF223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ED-4EF7-A0E5-252E64AF223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ED-4EF7-A0E5-252E64AF2239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ED-4EF7-A0E5-252E64AF2239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ED-4EF7-A0E5-252E64AF2239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ED-4EF7-A0E5-252E64AF223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ED-4EF7-A0E5-252E64AF2239}"/>
              </c:ext>
            </c:extLst>
          </c:dPt>
          <c:dLbls>
            <c:dLbl>
              <c:idx val="0"/>
              <c:layout>
                <c:manualLayout>
                  <c:x val="6.9573680457572867E-2"/>
                  <c:y val="-3.71504711336371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ED-4EF7-A0E5-252E64AF2239}"/>
                </c:ext>
              </c:extLst>
            </c:dLbl>
            <c:dLbl>
              <c:idx val="1"/>
              <c:layout>
                <c:manualLayout>
                  <c:x val="2.1298985025715717E-2"/>
                  <c:y val="7.89469132450396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ED-4EF7-A0E5-252E64AF2239}"/>
                </c:ext>
              </c:extLst>
            </c:dLbl>
            <c:dLbl>
              <c:idx val="2"/>
              <c:layout>
                <c:manualLayout>
                  <c:x val="-4.8972433359124906E-2"/>
                  <c:y val="9.2326907412435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ED-4EF7-A0E5-252E64AF2239}"/>
                </c:ext>
              </c:extLst>
            </c:dLbl>
            <c:dLbl>
              <c:idx val="3"/>
              <c:layout>
                <c:manualLayout>
                  <c:x val="-9.1796762398919748E-2"/>
                  <c:y val="-4.29231403545821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ED-4EF7-A0E5-252E64AF2239}"/>
                </c:ext>
              </c:extLst>
            </c:dLbl>
            <c:dLbl>
              <c:idx val="4"/>
              <c:layout>
                <c:manualLayout>
                  <c:x val="-6.8060321939526339E-2"/>
                  <c:y val="-6.88798382960750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ED-4EF7-A0E5-252E64AF2239}"/>
                </c:ext>
              </c:extLst>
            </c:dLbl>
            <c:dLbl>
              <c:idx val="5"/>
              <c:layout>
                <c:manualLayout>
                  <c:x val="-7.2844507153368831E-3"/>
                  <c:y val="-4.9870777647046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ED-4EF7-A0E5-252E64AF2239}"/>
                </c:ext>
              </c:extLst>
            </c:dLbl>
            <c:dLbl>
              <c:idx val="6"/>
              <c:layout>
                <c:manualLayout>
                  <c:x val="7.6347685585544584E-2"/>
                  <c:y val="-2.21992940537605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ED-4EF7-A0E5-252E64AF223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'c17'!$AJ$17:$AJ$23</c:f>
              <c:strCache>
                <c:ptCount val="7"/>
                <c:pt idx="0">
                  <c:v>México</c:v>
                </c:pt>
                <c:pt idx="1">
                  <c:v>Rusia</c:v>
                </c:pt>
                <c:pt idx="2">
                  <c:v>Corea del Sur</c:v>
                </c:pt>
                <c:pt idx="3">
                  <c:v>Perú</c:v>
                </c:pt>
                <c:pt idx="4">
                  <c:v>China</c:v>
                </c:pt>
                <c:pt idx="5">
                  <c:v>Guatemala</c:v>
                </c:pt>
                <c:pt idx="6">
                  <c:v>Otros</c:v>
                </c:pt>
              </c:strCache>
            </c:strRef>
          </c:cat>
          <c:val>
            <c:numRef>
              <c:f>'c17'!$AK$17:$AK$23</c:f>
              <c:numCache>
                <c:formatCode>#,##0</c:formatCode>
                <c:ptCount val="7"/>
                <c:pt idx="0">
                  <c:v>3830.6385499999997</c:v>
                </c:pt>
                <c:pt idx="1">
                  <c:v>1780.4616000000001</c:v>
                </c:pt>
                <c:pt idx="2">
                  <c:v>704.81182999999999</c:v>
                </c:pt>
                <c:pt idx="3">
                  <c:v>403.98889999999994</c:v>
                </c:pt>
                <c:pt idx="4">
                  <c:v>575.29986999999994</c:v>
                </c:pt>
                <c:pt idx="5">
                  <c:v>60.032760000000003</c:v>
                </c:pt>
                <c:pt idx="6">
                  <c:v>26.696000000000002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ED-4EF7-A0E5-252E64AF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18. Exportaciones de quesos por variedades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enero - noviembre 2020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Toneladas 7.381,9</a:t>
            </a:r>
          </a:p>
        </c:rich>
      </c:tx>
      <c:layout>
        <c:manualLayout>
          <c:xMode val="edge"/>
          <c:yMode val="edge"/>
          <c:x val="0.29024637026111916"/>
          <c:y val="4.6361266697332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684283727399166"/>
          <c:y val="0.44630942944212509"/>
          <c:w val="0.34770514603616132"/>
          <c:h val="0.33221530944465288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03-482C-9947-5A3990B43792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03-482C-9947-5A3990B4379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03-482C-9947-5A3990B43792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03-482C-9947-5A3990B43792}"/>
              </c:ext>
            </c:extLst>
          </c:dPt>
          <c:dPt>
            <c:idx val="4"/>
            <c:bubble3D val="0"/>
            <c:spPr>
              <a:solidFill>
                <a:schemeClr val="tx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E03-482C-9947-5A3990B43792}"/>
              </c:ext>
            </c:extLst>
          </c:dPt>
          <c:dLbls>
            <c:dLbl>
              <c:idx val="0"/>
              <c:layout>
                <c:manualLayout>
                  <c:x val="2.0559496563698237E-2"/>
                  <c:y val="-0.128257826379899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03-482C-9947-5A3990B43792}"/>
                </c:ext>
              </c:extLst>
            </c:dLbl>
            <c:dLbl>
              <c:idx val="1"/>
              <c:layout>
                <c:manualLayout>
                  <c:x val="0.16292479973327878"/>
                  <c:y val="-3.18670535813851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03-482C-9947-5A3990B43792}"/>
                </c:ext>
              </c:extLst>
            </c:dLbl>
            <c:dLbl>
              <c:idx val="2"/>
              <c:layout>
                <c:manualLayout>
                  <c:x val="-2.1123617013555866E-2"/>
                  <c:y val="9.9510967415510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03-482C-9947-5A3990B43792}"/>
                </c:ext>
              </c:extLst>
            </c:dLbl>
            <c:dLbl>
              <c:idx val="3"/>
              <c:layout>
                <c:manualLayout>
                  <c:x val="-2.9547551630094177E-2"/>
                  <c:y val="6.25237055035742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03-482C-9947-5A3990B43792}"/>
                </c:ext>
              </c:extLst>
            </c:dLbl>
            <c:dLbl>
              <c:idx val="4"/>
              <c:layout>
                <c:manualLayout>
                  <c:x val="-2.3080290978398782E-2"/>
                  <c:y val="-0.121329954987060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03-482C-9947-5A3990B43792}"/>
                </c:ext>
              </c:extLst>
            </c:dLbl>
            <c:dLbl>
              <c:idx val="5"/>
              <c:layout>
                <c:manualLayout>
                  <c:x val="-1.7452872569468893E-2"/>
                  <c:y val="-8.74524220844531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03-482C-9947-5A3990B43792}"/>
                </c:ext>
              </c:extLst>
            </c:dLbl>
            <c:dLbl>
              <c:idx val="6"/>
              <c:layout>
                <c:manualLayout>
                  <c:x val="-2.6045013325761021E-2"/>
                  <c:y val="-5.85900805526995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03-482C-9947-5A3990B43792}"/>
                </c:ext>
              </c:extLst>
            </c:dLbl>
            <c:dLbl>
              <c:idx val="7"/>
              <c:layout>
                <c:manualLayout>
                  <c:x val="0.12095043520466556"/>
                  <c:y val="0.149037470845162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03-482C-9947-5A3990B43792}"/>
                </c:ext>
              </c:extLst>
            </c:dLbl>
            <c:dLbl>
              <c:idx val="8"/>
              <c:layout>
                <c:manualLayout>
                  <c:x val="4.6697367918565096E-2"/>
                  <c:y val="-0.229971623767900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03-482C-9947-5A3990B4379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'c18'!$AH$12:$AH$17</c:f>
              <c:strCache>
                <c:ptCount val="6"/>
                <c:pt idx="0">
                  <c:v>Mozzarella</c:v>
                </c:pt>
                <c:pt idx="1">
                  <c:v>Cualquier tipo, rallado o en polvo</c:v>
                </c:pt>
                <c:pt idx="2">
                  <c:v>Gouda y del tipo gouda</c:v>
                </c:pt>
                <c:pt idx="3">
                  <c:v>Edam y del tipo edam</c:v>
                </c:pt>
                <c:pt idx="4">
                  <c:v>Parmesano y del tipo parmesano</c:v>
                </c:pt>
                <c:pt idx="5">
                  <c:v>Otros</c:v>
                </c:pt>
              </c:strCache>
            </c:strRef>
          </c:cat>
          <c:val>
            <c:numRef>
              <c:f>'c18'!$AI$12:$AI$17</c:f>
              <c:numCache>
                <c:formatCode>#,##0.0</c:formatCode>
                <c:ptCount val="6"/>
                <c:pt idx="0" formatCode="General">
                  <c:v>822.17041000000006</c:v>
                </c:pt>
                <c:pt idx="1">
                  <c:v>1.978</c:v>
                </c:pt>
                <c:pt idx="2">
                  <c:v>4928.4691399999992</c:v>
                </c:pt>
                <c:pt idx="3">
                  <c:v>14.4207</c:v>
                </c:pt>
                <c:pt idx="4">
                  <c:v>1268.9544799999999</c:v>
                </c:pt>
                <c:pt idx="5">
                  <c:v>345.92778000000004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03-482C-9947-5A3990B43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20.   Lácteos: comercio exterior Chile - Mercosur
Años 2005  -  2020</a:t>
            </a:r>
          </a:p>
        </c:rich>
      </c:tx>
      <c:layout>
        <c:manualLayout>
          <c:xMode val="edge"/>
          <c:yMode val="edge"/>
          <c:x val="0.25678891821551758"/>
          <c:y val="3.1100536893319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0961068627228"/>
          <c:y val="0.15352404690420893"/>
          <c:w val="0.84232839653725611"/>
          <c:h val="0.47085682634994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19-20'!$AO$32:$BE$32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Ene-nov19</c:v>
                </c:pt>
                <c:pt idx="16">
                  <c:v> Ene-nov20</c:v>
                </c:pt>
              </c:strCache>
            </c:strRef>
          </c:cat>
          <c:val>
            <c:numRef>
              <c:f>'g 19-20'!$AO$33:$BE$33</c:f>
              <c:numCache>
                <c:formatCode>#,##0</c:formatCode>
                <c:ptCount val="17"/>
                <c:pt idx="0">
                  <c:v>2683.14</c:v>
                </c:pt>
                <c:pt idx="1">
                  <c:v>51.2</c:v>
                </c:pt>
                <c:pt idx="2">
                  <c:v>3.5459999999999998</c:v>
                </c:pt>
                <c:pt idx="3">
                  <c:v>905.94100000000003</c:v>
                </c:pt>
                <c:pt idx="4">
                  <c:v>46.076000000000001</c:v>
                </c:pt>
                <c:pt idx="5">
                  <c:v>10904.166999999999</c:v>
                </c:pt>
                <c:pt idx="6">
                  <c:v>19332</c:v>
                </c:pt>
                <c:pt idx="7">
                  <c:v>24722.592000000001</c:v>
                </c:pt>
                <c:pt idx="8">
                  <c:v>22047.008000000002</c:v>
                </c:pt>
                <c:pt idx="9">
                  <c:v>18627.3737</c:v>
                </c:pt>
                <c:pt idx="10">
                  <c:v>3938.3812699999999</c:v>
                </c:pt>
                <c:pt idx="11">
                  <c:v>16792.135309999998</c:v>
                </c:pt>
                <c:pt idx="12">
                  <c:v>15366.00102</c:v>
                </c:pt>
                <c:pt idx="13">
                  <c:v>10039.77396</c:v>
                </c:pt>
                <c:pt idx="14">
                  <c:v>2252.9573399999999</c:v>
                </c:pt>
                <c:pt idx="15">
                  <c:v>2236.7936</c:v>
                </c:pt>
                <c:pt idx="16">
                  <c:v>2526.6934200000001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8-41EB-A9E4-C14DBB2A172D}"/>
            </c:ext>
          </c:extLst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19-20'!$AO$32:$BE$32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Ene-nov19</c:v>
                </c:pt>
                <c:pt idx="16">
                  <c:v> Ene-nov20</c:v>
                </c:pt>
              </c:strCache>
            </c:strRef>
          </c:cat>
          <c:val>
            <c:numRef>
              <c:f>'g 19-20'!$AO$34:$BE$34</c:f>
              <c:numCache>
                <c:formatCode>#,##0</c:formatCode>
                <c:ptCount val="17"/>
                <c:pt idx="0">
                  <c:v>65933</c:v>
                </c:pt>
                <c:pt idx="1">
                  <c:v>67546</c:v>
                </c:pt>
                <c:pt idx="2">
                  <c:v>40935</c:v>
                </c:pt>
                <c:pt idx="3">
                  <c:v>52177</c:v>
                </c:pt>
                <c:pt idx="4">
                  <c:v>53324</c:v>
                </c:pt>
                <c:pt idx="5">
                  <c:v>48690</c:v>
                </c:pt>
                <c:pt idx="6">
                  <c:v>66968</c:v>
                </c:pt>
                <c:pt idx="7">
                  <c:v>81738.159</c:v>
                </c:pt>
                <c:pt idx="8">
                  <c:v>76079.263999999996</c:v>
                </c:pt>
                <c:pt idx="9">
                  <c:v>70930.066999999995</c:v>
                </c:pt>
                <c:pt idx="10">
                  <c:v>64911.697899999999</c:v>
                </c:pt>
                <c:pt idx="11">
                  <c:v>58790.327840000005</c:v>
                </c:pt>
                <c:pt idx="12">
                  <c:v>66154.130780000007</c:v>
                </c:pt>
                <c:pt idx="13">
                  <c:v>78510.300029999999</c:v>
                </c:pt>
                <c:pt idx="14">
                  <c:v>73583.040459999989</c:v>
                </c:pt>
                <c:pt idx="15">
                  <c:v>65922.261769999997</c:v>
                </c:pt>
                <c:pt idx="16">
                  <c:v>88616.037959999987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8-41EB-A9E4-C14DBB2A172D}"/>
            </c:ext>
          </c:extLst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'g 19-20'!$AO$32:$BE$32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Ene-nov19</c:v>
                </c:pt>
                <c:pt idx="16">
                  <c:v> Ene-nov20</c:v>
                </c:pt>
              </c:strCache>
            </c:strRef>
          </c:cat>
          <c:val>
            <c:numRef>
              <c:f>'g 19-20'!$AO$35:$BE$35</c:f>
              <c:numCache>
                <c:formatCode>#,##0</c:formatCode>
                <c:ptCount val="17"/>
                <c:pt idx="0">
                  <c:v>-63249.86</c:v>
                </c:pt>
                <c:pt idx="1">
                  <c:v>-67494.8</c:v>
                </c:pt>
                <c:pt idx="2">
                  <c:v>-40931.453999999998</c:v>
                </c:pt>
                <c:pt idx="3">
                  <c:v>-51271.059000000001</c:v>
                </c:pt>
                <c:pt idx="4">
                  <c:v>-53277.923999999999</c:v>
                </c:pt>
                <c:pt idx="5">
                  <c:v>-37785.832999999999</c:v>
                </c:pt>
                <c:pt idx="6">
                  <c:v>-47636</c:v>
                </c:pt>
                <c:pt idx="7">
                  <c:v>-57015.566999999995</c:v>
                </c:pt>
                <c:pt idx="8">
                  <c:v>-54032.255999999994</c:v>
                </c:pt>
                <c:pt idx="9">
                  <c:v>-52302.693299999999</c:v>
                </c:pt>
                <c:pt idx="10">
                  <c:v>-60973.316630000001</c:v>
                </c:pt>
                <c:pt idx="11">
                  <c:v>-41998.192530000008</c:v>
                </c:pt>
                <c:pt idx="12">
                  <c:v>-50788.129760000011</c:v>
                </c:pt>
                <c:pt idx="13">
                  <c:v>-68470.526069999993</c:v>
                </c:pt>
                <c:pt idx="14">
                  <c:v>-71330.083119999996</c:v>
                </c:pt>
                <c:pt idx="15">
                  <c:v>-63685.46817</c:v>
                </c:pt>
                <c:pt idx="16">
                  <c:v>-86089.344539999991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8-41EB-A9E4-C14DBB2A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128080"/>
        <c:axId val="1"/>
      </c:barChart>
      <c:catAx>
        <c:axId val="1972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tx1"/>
          </a:solidFill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2.8533754458813267E-2"/>
              <c:y val="0.31443368140133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721280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paperSize="9" firstPageNumber="0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2. Precio medio de las importaciones de leche en polvo entera</a:t>
            </a:r>
          </a:p>
        </c:rich>
      </c:tx>
      <c:layout>
        <c:manualLayout>
          <c:xMode val="edge"/>
          <c:yMode val="edge"/>
          <c:x val="0.22022159675771355"/>
          <c:y val="3.1707326510476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9307479224377"/>
          <c:y val="0.11065079060239422"/>
          <c:w val="0.85539894669129657"/>
          <c:h val="0.58048780487804874"/>
        </c:manualLayout>
      </c:layout>
      <c:lineChart>
        <c:grouping val="standard"/>
        <c:varyColors val="0"/>
        <c:ser>
          <c:idx val="2"/>
          <c:order val="0"/>
          <c:tx>
            <c:strRef>
              <c:f>'g2 - 3'!$BI$3</c:f>
              <c:strCache>
                <c:ptCount val="1"/>
                <c:pt idx="0">
                  <c:v>2016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'g2 - 3'!$BI$4:$BI$15</c:f>
              <c:numCache>
                <c:formatCode>#,##0</c:formatCode>
                <c:ptCount val="12"/>
                <c:pt idx="0">
                  <c:v>2757</c:v>
                </c:pt>
                <c:pt idx="1">
                  <c:v>3011</c:v>
                </c:pt>
                <c:pt idx="2">
                  <c:v>2587</c:v>
                </c:pt>
                <c:pt idx="3">
                  <c:v>2533</c:v>
                </c:pt>
                <c:pt idx="4">
                  <c:v>2630.36</c:v>
                </c:pt>
                <c:pt idx="5">
                  <c:v>2301</c:v>
                </c:pt>
                <c:pt idx="6">
                  <c:v>2619</c:v>
                </c:pt>
                <c:pt idx="7">
                  <c:v>2566</c:v>
                </c:pt>
                <c:pt idx="8">
                  <c:v>2711.19</c:v>
                </c:pt>
                <c:pt idx="9">
                  <c:v>2623</c:v>
                </c:pt>
                <c:pt idx="10">
                  <c:v>2876</c:v>
                </c:pt>
                <c:pt idx="11">
                  <c:v>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1-4EDD-9881-BD39D94BAE89}"/>
            </c:ext>
          </c:extLst>
        </c:ser>
        <c:ser>
          <c:idx val="3"/>
          <c:order val="1"/>
          <c:tx>
            <c:strRef>
              <c:f>'g2 - 3'!$BJ$3</c:f>
              <c:strCache>
                <c:ptCount val="1"/>
                <c:pt idx="0">
                  <c:v>2017</c:v>
                </c:pt>
              </c:strCache>
            </c:strRef>
          </c:tx>
          <c:spPr>
            <a:ln w="349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  <a:prstDash val="solid"/>
              </a:ln>
            </c:spPr>
          </c:marker>
          <c:dPt>
            <c:idx val="8"/>
            <c:marker>
              <c:spPr>
                <a:solidFill>
                  <a:srgbClr val="299867"/>
                </a:solidFill>
                <a:ln>
                  <a:solidFill>
                    <a:schemeClr val="accent3">
                      <a:lumMod val="50000"/>
                    </a:schemeClr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9E1-4EDD-9881-BD39D94BAE89}"/>
              </c:ext>
            </c:extLst>
          </c:dPt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'g2 - 3'!$BJ$4:$BJ$15</c:f>
              <c:numCache>
                <c:formatCode>#,##0</c:formatCode>
                <c:ptCount val="12"/>
                <c:pt idx="0">
                  <c:v>2406.3000000000002</c:v>
                </c:pt>
                <c:pt idx="1">
                  <c:v>2997</c:v>
                </c:pt>
                <c:pt idx="2">
                  <c:v>3087</c:v>
                </c:pt>
                <c:pt idx="3">
                  <c:v>3579</c:v>
                </c:pt>
                <c:pt idx="4">
                  <c:v>3189</c:v>
                </c:pt>
                <c:pt idx="5">
                  <c:v>3485</c:v>
                </c:pt>
                <c:pt idx="6">
                  <c:v>3434</c:v>
                </c:pt>
                <c:pt idx="7">
                  <c:v>2369.7229205096278</c:v>
                </c:pt>
                <c:pt idx="8">
                  <c:v>3398.1064164666391</c:v>
                </c:pt>
                <c:pt idx="9">
                  <c:v>3359</c:v>
                </c:pt>
                <c:pt idx="10">
                  <c:v>3327</c:v>
                </c:pt>
                <c:pt idx="11">
                  <c:v>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E1-4EDD-9881-BD39D94BAE89}"/>
            </c:ext>
          </c:extLst>
        </c:ser>
        <c:ser>
          <c:idx val="4"/>
          <c:order val="2"/>
          <c:tx>
            <c:strRef>
              <c:f>'g2 - 3'!$BK$3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chemeClr val="accent6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'g2 - 3'!$BK$4:$BK$15</c:f>
              <c:numCache>
                <c:formatCode>#,##0</c:formatCode>
                <c:ptCount val="12"/>
                <c:pt idx="0">
                  <c:v>3185</c:v>
                </c:pt>
                <c:pt idx="1">
                  <c:v>3034</c:v>
                </c:pt>
                <c:pt idx="2">
                  <c:v>3027.0782066408224</c:v>
                </c:pt>
                <c:pt idx="3">
                  <c:v>3077</c:v>
                </c:pt>
                <c:pt idx="4">
                  <c:v>3167</c:v>
                </c:pt>
                <c:pt idx="5">
                  <c:v>3164</c:v>
                </c:pt>
                <c:pt idx="6">
                  <c:v>3246</c:v>
                </c:pt>
                <c:pt idx="7">
                  <c:v>3331</c:v>
                </c:pt>
                <c:pt idx="8">
                  <c:v>3281</c:v>
                </c:pt>
                <c:pt idx="9">
                  <c:v>3286</c:v>
                </c:pt>
                <c:pt idx="10">
                  <c:v>3034</c:v>
                </c:pt>
                <c:pt idx="11">
                  <c:v>3038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E1-4EDD-9881-BD39D94BAE89}"/>
            </c:ext>
          </c:extLst>
        </c:ser>
        <c:ser>
          <c:idx val="0"/>
          <c:order val="3"/>
          <c:tx>
            <c:strRef>
              <c:f>'g2 - 3'!$BL$3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FF00">
                  <a:alpha val="98000"/>
                </a:srgbClr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'g2 - 3'!$BL$4:$BL$15</c:f>
              <c:numCache>
                <c:formatCode>#,##0</c:formatCode>
                <c:ptCount val="12"/>
                <c:pt idx="0">
                  <c:v>2968.734073506891</c:v>
                </c:pt>
                <c:pt idx="1">
                  <c:v>2964.4636363636364</c:v>
                </c:pt>
                <c:pt idx="2">
                  <c:v>3002.3299603174605</c:v>
                </c:pt>
                <c:pt idx="3">
                  <c:v>3814.0535433070868</c:v>
                </c:pt>
                <c:pt idx="4">
                  <c:v>3506.8741973049409</c:v>
                </c:pt>
                <c:pt idx="5">
                  <c:v>3523.8639415187231</c:v>
                </c:pt>
                <c:pt idx="6">
                  <c:v>3383.4345644276409</c:v>
                </c:pt>
                <c:pt idx="7">
                  <c:v>3495.6065268065267</c:v>
                </c:pt>
                <c:pt idx="8">
                  <c:v>3315.7616413916144</c:v>
                </c:pt>
                <c:pt idx="9">
                  <c:v>3278.019734469759</c:v>
                </c:pt>
                <c:pt idx="10">
                  <c:v>3284.5905688622747</c:v>
                </c:pt>
                <c:pt idx="11">
                  <c:v>3136.2000000000003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E1-4EDD-9881-BD39D94BAE89}"/>
            </c:ext>
          </c:extLst>
        </c:ser>
        <c:ser>
          <c:idx val="1"/>
          <c:order val="4"/>
          <c:tx>
            <c:strRef>
              <c:f>'g2 - 3'!$BM$3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'g2 - 3'!$BM$4:$BM$15</c:f>
              <c:numCache>
                <c:formatCode>#,##0</c:formatCode>
                <c:ptCount val="12"/>
                <c:pt idx="0">
                  <c:v>3304.57642703888</c:v>
                </c:pt>
                <c:pt idx="1">
                  <c:v>3311.7072662721894</c:v>
                </c:pt>
                <c:pt idx="2">
                  <c:v>3436.8634256253581</c:v>
                </c:pt>
                <c:pt idx="3">
                  <c:v>3456.6658385093169</c:v>
                </c:pt>
                <c:pt idx="4">
                  <c:v>3415.4903848629169</c:v>
                </c:pt>
                <c:pt idx="5">
                  <c:v>3237.4372414994118</c:v>
                </c:pt>
                <c:pt idx="6">
                  <c:v>3236.9308423113416</c:v>
                </c:pt>
                <c:pt idx="7">
                  <c:v>3189.3134069742264</c:v>
                </c:pt>
                <c:pt idx="8">
                  <c:v>3247.9237577119425</c:v>
                </c:pt>
                <c:pt idx="9">
                  <c:v>3277.1712456052237</c:v>
                </c:pt>
                <c:pt idx="10">
                  <c:v>3076.2002769230771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E1-4EDD-9881-BD39D94BA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53648"/>
        <c:axId val="1"/>
      </c:lineChart>
      <c:catAx>
        <c:axId val="202835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CIF  por  toneladas</a:t>
                </a:r>
              </a:p>
            </c:rich>
          </c:tx>
          <c:layout>
            <c:manualLayout>
              <c:xMode val="edge"/>
              <c:yMode val="edge"/>
              <c:x val="2.6025806108534551E-2"/>
              <c:y val="0.243660611219666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53648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19.  Chile: comercio exterior de lácteos
Años 2005  -  2020</a:t>
            </a:r>
          </a:p>
        </c:rich>
      </c:tx>
      <c:layout>
        <c:manualLayout>
          <c:xMode val="edge"/>
          <c:yMode val="edge"/>
          <c:x val="0.29904061431311268"/>
          <c:y val="3.1026769135872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3874064573371"/>
          <c:y val="0.12873536240662226"/>
          <c:w val="0.85262210239227743"/>
          <c:h val="0.56801909307875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19-20'!$AO$9:$BE$9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Ene-nov19</c:v>
                </c:pt>
                <c:pt idx="16">
                  <c:v> Ene-nov20</c:v>
                </c:pt>
              </c:strCache>
            </c:strRef>
          </c:cat>
          <c:val>
            <c:numRef>
              <c:f>'g 19-20'!$AO$10:$BE$10</c:f>
              <c:numCache>
                <c:formatCode>#,##0</c:formatCode>
                <c:ptCount val="17"/>
                <c:pt idx="0" formatCode="#,##0_);\(#,##0\)">
                  <c:v>85423</c:v>
                </c:pt>
                <c:pt idx="1">
                  <c:v>86123</c:v>
                </c:pt>
                <c:pt idx="2">
                  <c:v>73945</c:v>
                </c:pt>
                <c:pt idx="3">
                  <c:v>102085</c:v>
                </c:pt>
                <c:pt idx="4">
                  <c:v>76384</c:v>
                </c:pt>
                <c:pt idx="5">
                  <c:v>89288</c:v>
                </c:pt>
                <c:pt idx="6">
                  <c:v>128986</c:v>
                </c:pt>
                <c:pt idx="7">
                  <c:v>187700.777</c:v>
                </c:pt>
                <c:pt idx="8">
                  <c:v>219229.93400000001</c:v>
                </c:pt>
                <c:pt idx="9">
                  <c:v>224997.76699999999</c:v>
                </c:pt>
                <c:pt idx="10">
                  <c:v>212555</c:v>
                </c:pt>
                <c:pt idx="11">
                  <c:v>209550.78563</c:v>
                </c:pt>
                <c:pt idx="12">
                  <c:v>325478.46993999998</c:v>
                </c:pt>
                <c:pt idx="13">
                  <c:v>338891.18637999997</c:v>
                </c:pt>
                <c:pt idx="14">
                  <c:v>303014.30154000001</c:v>
                </c:pt>
                <c:pt idx="15">
                  <c:v>279102.47041000001</c:v>
                </c:pt>
                <c:pt idx="16">
                  <c:v>316032.66213999997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D-4CFE-A361-A3B7F4320D4E}"/>
            </c:ext>
          </c:extLst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19-20'!$AO$9:$BE$9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Ene-nov19</c:v>
                </c:pt>
                <c:pt idx="16">
                  <c:v> Ene-nov20</c:v>
                </c:pt>
              </c:strCache>
            </c:strRef>
          </c:cat>
          <c:val>
            <c:numRef>
              <c:f>'g 19-20'!$AO$11:$BE$11</c:f>
              <c:numCache>
                <c:formatCode>#,##0</c:formatCode>
                <c:ptCount val="17"/>
                <c:pt idx="0" formatCode="#,##0_);\(#,##0\)">
                  <c:v>115211</c:v>
                </c:pt>
                <c:pt idx="1">
                  <c:v>121980</c:v>
                </c:pt>
                <c:pt idx="2">
                  <c:v>173548</c:v>
                </c:pt>
                <c:pt idx="3">
                  <c:v>226406</c:v>
                </c:pt>
                <c:pt idx="4">
                  <c:v>129655</c:v>
                </c:pt>
                <c:pt idx="5">
                  <c:v>159263</c:v>
                </c:pt>
                <c:pt idx="6">
                  <c:v>201828</c:v>
                </c:pt>
                <c:pt idx="7">
                  <c:v>212166.80900000001</c:v>
                </c:pt>
                <c:pt idx="8">
                  <c:v>269747.93300000002</c:v>
                </c:pt>
                <c:pt idx="9">
                  <c:v>299788.25543999998</c:v>
                </c:pt>
                <c:pt idx="10">
                  <c:v>172765.05684</c:v>
                </c:pt>
                <c:pt idx="11">
                  <c:v>169372.28246000002</c:v>
                </c:pt>
                <c:pt idx="12">
                  <c:v>204059.32866999999</c:v>
                </c:pt>
                <c:pt idx="13">
                  <c:v>200406.84968000001</c:v>
                </c:pt>
                <c:pt idx="14">
                  <c:v>161407.08358999999</c:v>
                </c:pt>
                <c:pt idx="15">
                  <c:v>146902.66047999999</c:v>
                </c:pt>
                <c:pt idx="16">
                  <c:v>143361.02899000002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D-4CFE-A361-A3B7F4320D4E}"/>
            </c:ext>
          </c:extLst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19-20'!$AO$9:$BE$9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Ene-nov19</c:v>
                </c:pt>
                <c:pt idx="16">
                  <c:v> Ene-nov20</c:v>
                </c:pt>
              </c:strCache>
            </c:strRef>
          </c:cat>
          <c:val>
            <c:numRef>
              <c:f>'g 19-20'!$AO$12:$BE$12</c:f>
              <c:numCache>
                <c:formatCode>#,##0</c:formatCode>
                <c:ptCount val="17"/>
                <c:pt idx="0">
                  <c:v>29788</c:v>
                </c:pt>
                <c:pt idx="1">
                  <c:v>35857</c:v>
                </c:pt>
                <c:pt idx="2">
                  <c:v>99603</c:v>
                </c:pt>
                <c:pt idx="3">
                  <c:v>124321</c:v>
                </c:pt>
                <c:pt idx="4">
                  <c:v>53271</c:v>
                </c:pt>
                <c:pt idx="5">
                  <c:v>69975</c:v>
                </c:pt>
                <c:pt idx="6">
                  <c:v>72842</c:v>
                </c:pt>
                <c:pt idx="7">
                  <c:v>24466.032000000007</c:v>
                </c:pt>
                <c:pt idx="8">
                  <c:v>50517.999000000011</c:v>
                </c:pt>
                <c:pt idx="9">
                  <c:v>74790.488439999986</c:v>
                </c:pt>
                <c:pt idx="10">
                  <c:v>-39789.943159999995</c:v>
                </c:pt>
                <c:pt idx="11">
                  <c:v>-40178.503169999982</c:v>
                </c:pt>
                <c:pt idx="12">
                  <c:v>-121419.14126999999</c:v>
                </c:pt>
                <c:pt idx="13">
                  <c:v>-138484.33669999996</c:v>
                </c:pt>
                <c:pt idx="14">
                  <c:v>-141607.21795000002</c:v>
                </c:pt>
                <c:pt idx="15">
                  <c:v>-132199.80993000002</c:v>
                </c:pt>
                <c:pt idx="16">
                  <c:v>-172671.63314999995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D-4CFE-A361-A3B7F432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352048"/>
        <c:axId val="1"/>
      </c:barChart>
      <c:catAx>
        <c:axId val="202835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1.9204352611603775E-2"/>
              <c:y val="0.365951018712588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520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21. Saldo de la balanza comercial de lácteos
 Chile - Argentina</a:t>
            </a:r>
          </a:p>
        </c:rich>
      </c:tx>
      <c:layout>
        <c:manualLayout>
          <c:xMode val="edge"/>
          <c:yMode val="edge"/>
          <c:x val="0.28328636552009945"/>
          <c:y val="3.36133960908517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2318931096786"/>
          <c:y val="0.16339928097223141"/>
          <c:w val="0.79886740803396117"/>
          <c:h val="0.57703257681025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'c20'!$A$10:$A$26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ene-nov 19</c:v>
                </c:pt>
                <c:pt idx="16">
                  <c:v>ene-nov 20</c:v>
                </c:pt>
              </c:strCache>
            </c:strRef>
          </c:cat>
          <c:val>
            <c:numRef>
              <c:f>'c20'!$B$10:$B$26</c:f>
              <c:numCache>
                <c:formatCode>0</c:formatCode>
                <c:ptCount val="17"/>
                <c:pt idx="0" formatCode="#,##0">
                  <c:v>1823.93</c:v>
                </c:pt>
                <c:pt idx="1">
                  <c:v>26.898</c:v>
                </c:pt>
                <c:pt idx="3">
                  <c:v>0.2</c:v>
                </c:pt>
                <c:pt idx="5" formatCode="#,##0">
                  <c:v>235.97200000000001</c:v>
                </c:pt>
                <c:pt idx="6" formatCode="#,##0">
                  <c:v>2559.598</c:v>
                </c:pt>
                <c:pt idx="7" formatCode="#,##0">
                  <c:v>2365.1610000000001</c:v>
                </c:pt>
                <c:pt idx="8" formatCode="#,##0">
                  <c:v>2641.2342400000002</c:v>
                </c:pt>
                <c:pt idx="9" formatCode="#,##0">
                  <c:v>3005.4160099999999</c:v>
                </c:pt>
                <c:pt idx="10" formatCode="#,##0">
                  <c:v>2363.6100799999999</c:v>
                </c:pt>
                <c:pt idx="11" formatCode="#,##0">
                  <c:v>2332.9818399999999</c:v>
                </c:pt>
                <c:pt idx="12" formatCode="#,##0">
                  <c:v>2850.5600899999999</c:v>
                </c:pt>
                <c:pt idx="13" formatCode="#,##0">
                  <c:v>1121.6658400000001</c:v>
                </c:pt>
                <c:pt idx="14" formatCode="#,##0">
                  <c:v>10.84</c:v>
                </c:pt>
                <c:pt idx="15" formatCode="#,##0">
                  <c:v>10.518700000000001</c:v>
                </c:pt>
                <c:pt idx="16" formatCode="#,##0">
                  <c:v>23.190249999999999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C-4DB0-9788-83EC7529DE23}"/>
            </c:ext>
          </c:extLst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'c20'!$A$10:$A$26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ene-nov 19</c:v>
                </c:pt>
                <c:pt idx="16">
                  <c:v>ene-nov 20</c:v>
                </c:pt>
              </c:strCache>
            </c:strRef>
          </c:cat>
          <c:val>
            <c:numRef>
              <c:f>'c20'!$C$10:$C$26</c:f>
              <c:numCache>
                <c:formatCode>#,##0</c:formatCode>
                <c:ptCount val="17"/>
                <c:pt idx="0">
                  <c:v>37784</c:v>
                </c:pt>
                <c:pt idx="1">
                  <c:v>37784</c:v>
                </c:pt>
                <c:pt idx="2">
                  <c:v>24660</c:v>
                </c:pt>
                <c:pt idx="3">
                  <c:v>40905</c:v>
                </c:pt>
                <c:pt idx="4">
                  <c:v>37915</c:v>
                </c:pt>
                <c:pt idx="5">
                  <c:v>38472</c:v>
                </c:pt>
                <c:pt idx="6">
                  <c:v>55864</c:v>
                </c:pt>
                <c:pt idx="7">
                  <c:v>71254.760999999999</c:v>
                </c:pt>
                <c:pt idx="8">
                  <c:v>63162.128779999999</c:v>
                </c:pt>
                <c:pt idx="9">
                  <c:v>48300.21211</c:v>
                </c:pt>
                <c:pt idx="10">
                  <c:v>41029.686849999998</c:v>
                </c:pt>
                <c:pt idx="11">
                  <c:v>45733.176240000001</c:v>
                </c:pt>
                <c:pt idx="12">
                  <c:v>48236.741520000003</c:v>
                </c:pt>
                <c:pt idx="13">
                  <c:v>64610.888700000003</c:v>
                </c:pt>
                <c:pt idx="14">
                  <c:v>53557.78</c:v>
                </c:pt>
                <c:pt idx="15">
                  <c:v>46537.42828</c:v>
                </c:pt>
                <c:pt idx="16">
                  <c:v>67600.81087999999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C-4DB0-9788-83EC7529DE23}"/>
            </c:ext>
          </c:extLst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'c20'!$A$10:$A$26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ene-nov 19</c:v>
                </c:pt>
                <c:pt idx="16">
                  <c:v>ene-nov 20</c:v>
                </c:pt>
              </c:strCache>
            </c:strRef>
          </c:cat>
          <c:val>
            <c:numRef>
              <c:f>'c20'!$D$10:$D$26</c:f>
              <c:numCache>
                <c:formatCode>#,##0</c:formatCode>
                <c:ptCount val="17"/>
                <c:pt idx="0">
                  <c:v>-35960.07</c:v>
                </c:pt>
                <c:pt idx="1">
                  <c:v>-37757.101999999999</c:v>
                </c:pt>
                <c:pt idx="2">
                  <c:v>-24660</c:v>
                </c:pt>
                <c:pt idx="3">
                  <c:v>-40904.800000000003</c:v>
                </c:pt>
                <c:pt idx="4">
                  <c:v>-37915</c:v>
                </c:pt>
                <c:pt idx="5">
                  <c:v>-38236.027999999998</c:v>
                </c:pt>
                <c:pt idx="6">
                  <c:v>-53304.402000000002</c:v>
                </c:pt>
                <c:pt idx="7">
                  <c:v>-68889.600000000006</c:v>
                </c:pt>
                <c:pt idx="8">
                  <c:v>-60520.894540000001</c:v>
                </c:pt>
                <c:pt idx="9">
                  <c:v>-45294.7961</c:v>
                </c:pt>
                <c:pt idx="10">
                  <c:v>-38666.07677</c:v>
                </c:pt>
                <c:pt idx="11">
                  <c:v>-43400.1944</c:v>
                </c:pt>
                <c:pt idx="12">
                  <c:v>-45386.181430000004</c:v>
                </c:pt>
                <c:pt idx="13">
                  <c:v>-63489.222860000002</c:v>
                </c:pt>
                <c:pt idx="14">
                  <c:v>-53546.94</c:v>
                </c:pt>
                <c:pt idx="15">
                  <c:v>-46526.90958</c:v>
                </c:pt>
                <c:pt idx="16">
                  <c:v>-67577.62062999999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C-4DB0-9788-83EC7529D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500672"/>
        <c:axId val="1"/>
      </c:barChart>
      <c:catAx>
        <c:axId val="20255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00"/>
          <c:min val="-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1.8764255345274823E-2"/>
              <c:y val="0.311269959970087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550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562186305659159"/>
          <c:y val="0.89667766389536496"/>
          <c:w val="0.54826295835827532"/>
          <c:h val="5.0281089165530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3. Precio medio de las importaciones de leche en polvo descremada</a:t>
            </a:r>
          </a:p>
        </c:rich>
      </c:tx>
      <c:layout>
        <c:manualLayout>
          <c:xMode val="edge"/>
          <c:yMode val="edge"/>
          <c:x val="0.19583354254631216"/>
          <c:y val="3.2499684374896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4482441637347"/>
          <c:y val="0.11531519800335037"/>
          <c:w val="0.8515323190757409"/>
          <c:h val="0.5515239708960431"/>
        </c:manualLayout>
      </c:layout>
      <c:lineChart>
        <c:grouping val="standard"/>
        <c:varyColors val="0"/>
        <c:ser>
          <c:idx val="2"/>
          <c:order val="0"/>
          <c:tx>
            <c:strRef>
              <c:f>'g2 - 3'!$BI$25</c:f>
              <c:strCache>
                <c:ptCount val="1"/>
                <c:pt idx="0">
                  <c:v>2016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'g2 - 3'!$BI$26:$BI$37</c:f>
              <c:numCache>
                <c:formatCode>#,##0</c:formatCode>
                <c:ptCount val="12"/>
                <c:pt idx="0">
                  <c:v>2019</c:v>
                </c:pt>
                <c:pt idx="1">
                  <c:v>2375</c:v>
                </c:pt>
                <c:pt idx="2">
                  <c:v>2162</c:v>
                </c:pt>
                <c:pt idx="3">
                  <c:v>2139</c:v>
                </c:pt>
                <c:pt idx="4">
                  <c:v>2097.89</c:v>
                </c:pt>
                <c:pt idx="5">
                  <c:v>2094</c:v>
                </c:pt>
                <c:pt idx="6">
                  <c:v>2118</c:v>
                </c:pt>
                <c:pt idx="7">
                  <c:v>2130</c:v>
                </c:pt>
                <c:pt idx="8">
                  <c:v>2240.14</c:v>
                </c:pt>
                <c:pt idx="9">
                  <c:v>2189</c:v>
                </c:pt>
                <c:pt idx="10">
                  <c:v>2275</c:v>
                </c:pt>
                <c:pt idx="11">
                  <c:v>2285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5E-4193-A79D-4BCCAC146AA4}"/>
            </c:ext>
          </c:extLst>
        </c:ser>
        <c:ser>
          <c:idx val="3"/>
          <c:order val="1"/>
          <c:tx>
            <c:strRef>
              <c:f>'g2 - 3'!$BJ$25</c:f>
              <c:strCache>
                <c:ptCount val="1"/>
                <c:pt idx="0">
                  <c:v>2017</c:v>
                </c:pt>
              </c:strCache>
            </c:strRef>
          </c:tx>
          <c:spPr>
            <a:ln w="34925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'g2 - 3'!$BJ$26:$BJ$37</c:f>
              <c:numCache>
                <c:formatCode>#,##0</c:formatCode>
                <c:ptCount val="12"/>
                <c:pt idx="0">
                  <c:v>2256</c:v>
                </c:pt>
                <c:pt idx="1">
                  <c:v>2345</c:v>
                </c:pt>
                <c:pt idx="2">
                  <c:v>2384</c:v>
                </c:pt>
                <c:pt idx="3">
                  <c:v>2493</c:v>
                </c:pt>
                <c:pt idx="4">
                  <c:v>2163</c:v>
                </c:pt>
                <c:pt idx="5">
                  <c:v>2071</c:v>
                </c:pt>
                <c:pt idx="6">
                  <c:v>2125</c:v>
                </c:pt>
                <c:pt idx="7">
                  <c:v>2260.8641002352015</c:v>
                </c:pt>
                <c:pt idx="8">
                  <c:v>2056.9130180999896</c:v>
                </c:pt>
                <c:pt idx="9">
                  <c:v>2178</c:v>
                </c:pt>
                <c:pt idx="10">
                  <c:v>2210.143962032098</c:v>
                </c:pt>
                <c:pt idx="11">
                  <c:v>2425.4503320284502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E-4193-A79D-4BCCAC146AA4}"/>
            </c:ext>
          </c:extLst>
        </c:ser>
        <c:ser>
          <c:idx val="4"/>
          <c:order val="2"/>
          <c:tx>
            <c:strRef>
              <c:f>'g2 - 3'!$BK$25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chemeClr val="accent6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'g2 - 3'!$BK$26:$BK$37</c:f>
              <c:numCache>
                <c:formatCode>#,##0</c:formatCode>
                <c:ptCount val="12"/>
                <c:pt idx="0">
                  <c:v>2005</c:v>
                </c:pt>
                <c:pt idx="1">
                  <c:v>1896</c:v>
                </c:pt>
                <c:pt idx="2">
                  <c:v>1849.428989247968</c:v>
                </c:pt>
                <c:pt idx="3">
                  <c:v>1898</c:v>
                </c:pt>
                <c:pt idx="4">
                  <c:v>1875</c:v>
                </c:pt>
                <c:pt idx="5">
                  <c:v>1897</c:v>
                </c:pt>
                <c:pt idx="6">
                  <c:v>2145</c:v>
                </c:pt>
                <c:pt idx="7">
                  <c:v>2013</c:v>
                </c:pt>
                <c:pt idx="8">
                  <c:v>1971</c:v>
                </c:pt>
                <c:pt idx="9">
                  <c:v>2045.5</c:v>
                </c:pt>
                <c:pt idx="10">
                  <c:v>2100</c:v>
                </c:pt>
                <c:pt idx="11">
                  <c:v>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5E-4193-A79D-4BCCAC146AA4}"/>
            </c:ext>
          </c:extLst>
        </c:ser>
        <c:ser>
          <c:idx val="0"/>
          <c:order val="3"/>
          <c:tx>
            <c:strRef>
              <c:f>'g2 - 3'!$BL$25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'g2 - 3'!$BL$26:$BL$37</c:f>
              <c:numCache>
                <c:formatCode>#,##0</c:formatCode>
                <c:ptCount val="12"/>
                <c:pt idx="0">
                  <c:v>2222.635848309902</c:v>
                </c:pt>
                <c:pt idx="1">
                  <c:v>2171.5087983613635</c:v>
                </c:pt>
                <c:pt idx="2">
                  <c:v>2224.5157471003017</c:v>
                </c:pt>
                <c:pt idx="3">
                  <c:v>2304.6148608907652</c:v>
                </c:pt>
                <c:pt idx="4">
                  <c:v>2356.6514380619742</c:v>
                </c:pt>
                <c:pt idx="5">
                  <c:v>2561.8407483989695</c:v>
                </c:pt>
                <c:pt idx="6">
                  <c:v>2399.7511279424416</c:v>
                </c:pt>
                <c:pt idx="7">
                  <c:v>2576.7864103788861</c:v>
                </c:pt>
                <c:pt idx="8">
                  <c:v>2482.9843174330467</c:v>
                </c:pt>
                <c:pt idx="9">
                  <c:v>2452.3852695783075</c:v>
                </c:pt>
                <c:pt idx="10">
                  <c:v>2798.5182252855434</c:v>
                </c:pt>
                <c:pt idx="11">
                  <c:v>2565.9317520180089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5E-4193-A79D-4BCCAC146AA4}"/>
            </c:ext>
          </c:extLst>
        </c:ser>
        <c:ser>
          <c:idx val="1"/>
          <c:order val="4"/>
          <c:tx>
            <c:strRef>
              <c:f>'g2 - 3'!$BM$25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'g2 - 3'!$BM$26:$BM$37</c:f>
              <c:numCache>
                <c:formatCode>#,##0</c:formatCode>
                <c:ptCount val="12"/>
                <c:pt idx="0">
                  <c:v>2539.2586043764309</c:v>
                </c:pt>
                <c:pt idx="1">
                  <c:v>2555.3831565323044</c:v>
                </c:pt>
                <c:pt idx="2">
                  <c:v>3070.888218327063</c:v>
                </c:pt>
                <c:pt idx="3">
                  <c:v>3070.3781812167399</c:v>
                </c:pt>
                <c:pt idx="4">
                  <c:v>2481.7652135109633</c:v>
                </c:pt>
                <c:pt idx="5">
                  <c:v>2475.3077969362853</c:v>
                </c:pt>
                <c:pt idx="6">
                  <c:v>2573.2962488811118</c:v>
                </c:pt>
                <c:pt idx="7">
                  <c:v>2301.3728043806341</c:v>
                </c:pt>
                <c:pt idx="8">
                  <c:v>2251.0420311498015</c:v>
                </c:pt>
                <c:pt idx="9">
                  <c:v>2393.4700771336393</c:v>
                </c:pt>
                <c:pt idx="10">
                  <c:v>2497.9598927826869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5E-4193-A79D-4BCCAC14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46848"/>
        <c:axId val="1"/>
      </c:lineChart>
      <c:catAx>
        <c:axId val="20283468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CIF  por  toneladas</a:t>
                </a:r>
              </a:p>
            </c:rich>
          </c:tx>
          <c:layout>
            <c:manualLayout>
              <c:xMode val="edge"/>
              <c:yMode val="edge"/>
              <c:x val="3.383483586290844E-2"/>
              <c:y val="0.24718854446991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46848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4. Importaciones de leche en polvo por país de origen
Año 2019
Toneladas 16.038</a:t>
            </a:r>
          </a:p>
        </c:rich>
      </c:tx>
      <c:layout>
        <c:manualLayout>
          <c:xMode val="edge"/>
          <c:yMode val="edge"/>
          <c:x val="0.25683086125862176"/>
          <c:y val="3.754248366013071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743209424403348"/>
          <c:y val="0.39801847603695206"/>
          <c:w val="0.35557300250259416"/>
          <c:h val="0.35047884762436193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18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E1-4026-A112-046B9E1598B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E1-4026-A112-046B9E1598B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E1-4026-A112-046B9E1598B2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E1-4026-A112-046B9E1598B2}"/>
              </c:ext>
            </c:extLst>
          </c:dPt>
          <c:dPt>
            <c:idx val="4"/>
            <c:bubble3D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E1-4026-A112-046B9E1598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9E1-4026-A112-046B9E1598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9E1-4026-A112-046B9E1598B2}"/>
              </c:ext>
            </c:extLst>
          </c:dPt>
          <c:dLbls>
            <c:dLbl>
              <c:idx val="0"/>
              <c:layout>
                <c:manualLayout>
                  <c:x val="8.9429439052676418E-2"/>
                  <c:y val="-0.139412691060676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E1-4026-A112-046B9E1598B2}"/>
                </c:ext>
              </c:extLst>
            </c:dLbl>
            <c:dLbl>
              <c:idx val="1"/>
              <c:layout>
                <c:manualLayout>
                  <c:x val="-4.6627906976744224E-2"/>
                  <c:y val="0.2043019916628068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E1-4026-A112-046B9E1598B2}"/>
                </c:ext>
              </c:extLst>
            </c:dLbl>
            <c:dLbl>
              <c:idx val="2"/>
              <c:layout>
                <c:manualLayout>
                  <c:x val="-0.12952633827748275"/>
                  <c:y val="7.09587772116719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E1-4026-A112-046B9E1598B2}"/>
                </c:ext>
              </c:extLst>
            </c:dLbl>
            <c:dLbl>
              <c:idx val="3"/>
              <c:layout>
                <c:manualLayout>
                  <c:x val="-0.1020820362570958"/>
                  <c:y val="-2.89928464824249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E1-4026-A112-046B9E1598B2}"/>
                </c:ext>
              </c:extLst>
            </c:dLbl>
            <c:dLbl>
              <c:idx val="4"/>
              <c:layout>
                <c:manualLayout>
                  <c:x val="-4.7448879936519563E-2"/>
                  <c:y val="-9.6182800679326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E1-4026-A112-046B9E1598B2}"/>
                </c:ext>
              </c:extLst>
            </c:dLbl>
            <c:dLbl>
              <c:idx val="5"/>
              <c:layout>
                <c:manualLayout>
                  <c:x val="2.5868430690349824E-2"/>
                  <c:y val="-5.77394884462971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E1-4026-A112-046B9E1598B2}"/>
                </c:ext>
              </c:extLst>
            </c:dLbl>
            <c:dLbl>
              <c:idx val="6"/>
              <c:layout>
                <c:manualLayout>
                  <c:x val="0.11565769395104675"/>
                  <c:y val="-4.018650609850239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E1-4026-A112-046B9E1598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'c6'!$AM$4:$AM$10</c:f>
              <c:strCache>
                <c:ptCount val="7"/>
                <c:pt idx="0">
                  <c:v>Estados Unidos</c:v>
                </c:pt>
                <c:pt idx="1">
                  <c:v>Uruguay</c:v>
                </c:pt>
                <c:pt idx="2">
                  <c:v>Unión Europea</c:v>
                </c:pt>
                <c:pt idx="3">
                  <c:v>Canadá</c:v>
                </c:pt>
                <c:pt idx="4">
                  <c:v>Argentina</c:v>
                </c:pt>
                <c:pt idx="5">
                  <c:v>Nueva Zelanda</c:v>
                </c:pt>
                <c:pt idx="6">
                  <c:v>Otros</c:v>
                </c:pt>
              </c:strCache>
            </c:strRef>
          </c:cat>
          <c:val>
            <c:numRef>
              <c:f>'c6'!$AN$4:$AN$10</c:f>
              <c:numCache>
                <c:formatCode>#,##0</c:formatCode>
                <c:ptCount val="7"/>
                <c:pt idx="0">
                  <c:v>11779.017128599999</c:v>
                </c:pt>
                <c:pt idx="1">
                  <c:v>2017.009</c:v>
                </c:pt>
                <c:pt idx="2">
                  <c:v>840.81899999999996</c:v>
                </c:pt>
                <c:pt idx="3">
                  <c:v>692.47500000000002</c:v>
                </c:pt>
                <c:pt idx="4">
                  <c:v>581.63891540000009</c:v>
                </c:pt>
                <c:pt idx="5">
                  <c:v>124.77500000000001</c:v>
                </c:pt>
                <c:pt idx="6">
                  <c:v>2.5341299999999998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E1-4026-A112-046B9E159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5. Importaciones de leche en polvo por país de origen
enero - noviembre 2020
Toneladas 21.529</a:t>
            </a:r>
          </a:p>
        </c:rich>
      </c:tx>
      <c:layout>
        <c:manualLayout>
          <c:xMode val="edge"/>
          <c:yMode val="edge"/>
          <c:x val="0.24064372733755102"/>
          <c:y val="4.98438320209973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675642585493141"/>
          <c:y val="0.47233202099737531"/>
          <c:w val="0.30589890086336813"/>
          <c:h val="0.30985915492957744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5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F1F-416E-A72B-75C5DC0D2448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1F-416E-A72B-75C5DC0D244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1F-416E-A72B-75C5DC0D244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1F-416E-A72B-75C5DC0D2448}"/>
              </c:ext>
            </c:extLst>
          </c:dPt>
          <c:dPt>
            <c:idx val="4"/>
            <c:bubble3D val="0"/>
            <c:spPr>
              <a:solidFill>
                <a:schemeClr val="tx2">
                  <a:lumMod val="75000"/>
                </a:schemeClr>
              </a:solidFill>
              <a:ln w="3175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F1F-416E-A72B-75C5DC0D2448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1F-416E-A72B-75C5DC0D2448}"/>
              </c:ext>
            </c:extLst>
          </c:dPt>
          <c:dLbls>
            <c:dLbl>
              <c:idx val="0"/>
              <c:layout>
                <c:manualLayout>
                  <c:x val="6.2845785265213935E-2"/>
                  <c:y val="-7.4254593175853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1F-416E-A72B-75C5DC0D2448}"/>
                </c:ext>
              </c:extLst>
            </c:dLbl>
            <c:dLbl>
              <c:idx val="1"/>
              <c:layout>
                <c:manualLayout>
                  <c:x val="-4.8560934102646454E-2"/>
                  <c:y val="4.95651793525808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1F-416E-A72B-75C5DC0D2448}"/>
                </c:ext>
              </c:extLst>
            </c:dLbl>
            <c:dLbl>
              <c:idx val="2"/>
              <c:layout>
                <c:manualLayout>
                  <c:x val="-9.0963967056860509E-2"/>
                  <c:y val="-9.30223097112860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1F-416E-A72B-75C5DC0D2448}"/>
                </c:ext>
              </c:extLst>
            </c:dLbl>
            <c:dLbl>
              <c:idx val="3"/>
              <c:layout>
                <c:manualLayout>
                  <c:x val="-1.9609363175594956E-3"/>
                  <c:y val="-0.119380577427821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1F-416E-A72B-75C5DC0D2448}"/>
                </c:ext>
              </c:extLst>
            </c:dLbl>
            <c:dLbl>
              <c:idx val="4"/>
              <c:layout>
                <c:manualLayout>
                  <c:x val="4.3784563266800879E-2"/>
                  <c:y val="-7.91867891513560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1F-416E-A72B-75C5DC0D2448}"/>
                </c:ext>
              </c:extLst>
            </c:dLbl>
            <c:dLbl>
              <c:idx val="5"/>
              <c:layout>
                <c:manualLayout>
                  <c:x val="0.10852560581090154"/>
                  <c:y val="-1.3694225721784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1F-416E-A72B-75C5DC0D2448}"/>
                </c:ext>
              </c:extLst>
            </c:dLbl>
            <c:dLbl>
              <c:idx val="6"/>
              <c:layout>
                <c:manualLayout>
                  <c:x val="0.13138848196301045"/>
                  <c:y val="-5.95253718285214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1F-416E-A72B-75C5DC0D244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'c6'!$AM$16:$AM$21</c:f>
              <c:strCache>
                <c:ptCount val="6"/>
                <c:pt idx="0">
                  <c:v>Estados Unidos</c:v>
                </c:pt>
                <c:pt idx="1">
                  <c:v>Nueva Zelanda</c:v>
                </c:pt>
                <c:pt idx="2">
                  <c:v>Uruguay</c:v>
                </c:pt>
                <c:pt idx="3">
                  <c:v>Unión Europea</c:v>
                </c:pt>
                <c:pt idx="4">
                  <c:v>Argentina</c:v>
                </c:pt>
                <c:pt idx="5">
                  <c:v>Otros</c:v>
                </c:pt>
              </c:strCache>
            </c:strRef>
          </c:cat>
          <c:val>
            <c:numRef>
              <c:f>'c6'!$AN$16:$AN$21</c:f>
              <c:numCache>
                <c:formatCode>#,##0</c:formatCode>
                <c:ptCount val="6"/>
                <c:pt idx="0">
                  <c:v>11200.137580000001</c:v>
                </c:pt>
                <c:pt idx="1">
                  <c:v>3633.7750000000001</c:v>
                </c:pt>
                <c:pt idx="2">
                  <c:v>2090.85</c:v>
                </c:pt>
                <c:pt idx="3">
                  <c:v>521.04570539999997</c:v>
                </c:pt>
                <c:pt idx="4">
                  <c:v>3882.0144999999998</c:v>
                </c:pt>
                <c:pt idx="5">
                  <c:v>201.52150999999773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1F-416E-A72B-75C5DC0D2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6. Importaciones de quesos por país de origen
Año 2019
Toneladas 43.588</a:t>
            </a:r>
          </a:p>
        </c:rich>
      </c:tx>
      <c:layout>
        <c:manualLayout>
          <c:xMode val="edge"/>
          <c:yMode val="edge"/>
          <c:x val="0.28149524044537166"/>
          <c:y val="3.65449427517212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242134062927498"/>
          <c:y val="0.44850571095325309"/>
          <c:w val="0.33652530779753764"/>
          <c:h val="0.325581923506805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A70-4873-887C-04B5CE65547C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70-4873-887C-04B5CE65547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A70-4873-887C-04B5CE65547C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70-4873-887C-04B5CE65547C}"/>
              </c:ext>
            </c:extLst>
          </c:dPt>
          <c:dPt>
            <c:idx val="4"/>
            <c:bubble3D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A70-4873-887C-04B5CE65547C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A70-4873-887C-04B5CE65547C}"/>
              </c:ext>
            </c:extLst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A70-4873-887C-04B5CE65547C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A70-4873-887C-04B5CE65547C}"/>
              </c:ext>
            </c:extLst>
          </c:dPt>
          <c:dLbls>
            <c:dLbl>
              <c:idx val="0"/>
              <c:layout>
                <c:manualLayout>
                  <c:x val="-1.6677105702696253E-3"/>
                  <c:y val="-7.61207726732000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70-4873-887C-04B5CE65547C}"/>
                </c:ext>
              </c:extLst>
            </c:dLbl>
            <c:dLbl>
              <c:idx val="1"/>
              <c:layout>
                <c:manualLayout>
                  <c:x val="1.777037103316631E-2"/>
                  <c:y val="8.5516720481882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70-4873-887C-04B5CE65547C}"/>
                </c:ext>
              </c:extLst>
            </c:dLbl>
            <c:dLbl>
              <c:idx val="2"/>
              <c:layout>
                <c:manualLayout>
                  <c:x val="-2.3937306132188023E-2"/>
                  <c:y val="4.7447270530032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70-4873-887C-04B5CE65547C}"/>
                </c:ext>
              </c:extLst>
            </c:dLbl>
            <c:dLbl>
              <c:idx val="3"/>
              <c:layout>
                <c:manualLayout>
                  <c:x val="-3.4171947334116784E-2"/>
                  <c:y val="4.59988532746408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70-4873-887C-04B5CE65547C}"/>
                </c:ext>
              </c:extLst>
            </c:dLbl>
            <c:dLbl>
              <c:idx val="4"/>
              <c:layout>
                <c:manualLayout>
                  <c:x val="-2.7061043460286413E-2"/>
                  <c:y val="-3.91007453714835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70-4873-887C-04B5CE65547C}"/>
                </c:ext>
              </c:extLst>
            </c:dLbl>
            <c:dLbl>
              <c:idx val="5"/>
              <c:layout>
                <c:manualLayout>
                  <c:x val="-1.690525505817948E-2"/>
                  <c:y val="-0.122026004771857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70-4873-887C-04B5CE65547C}"/>
                </c:ext>
              </c:extLst>
            </c:dLbl>
            <c:dLbl>
              <c:idx val="6"/>
              <c:layout>
                <c:manualLayout>
                  <c:x val="3.9296888115167641E-2"/>
                  <c:y val="-0.128475040227865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70-4873-887C-04B5CE65547C}"/>
                </c:ext>
              </c:extLst>
            </c:dLbl>
            <c:dLbl>
              <c:idx val="7"/>
              <c:layout>
                <c:manualLayout>
                  <c:x val="6.056903659955086E-2"/>
                  <c:y val="-8.33954167976769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70-4873-887C-04B5CE6554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'c7'!$BB$7:$BB$14</c:f>
              <c:strCache>
                <c:ptCount val="8"/>
                <c:pt idx="0">
                  <c:v>Estados Unidos</c:v>
                </c:pt>
                <c:pt idx="1">
                  <c:v>Argentina</c:v>
                </c:pt>
                <c:pt idx="2">
                  <c:v>Alemania</c:v>
                </c:pt>
                <c:pt idx="3">
                  <c:v>Nueva Zelanda</c:v>
                </c:pt>
                <c:pt idx="4">
                  <c:v>Países Bajos</c:v>
                </c:pt>
                <c:pt idx="5">
                  <c:v>México</c:v>
                </c:pt>
                <c:pt idx="6">
                  <c:v>Uruguay</c:v>
                </c:pt>
                <c:pt idx="7">
                  <c:v>Otros</c:v>
                </c:pt>
              </c:strCache>
            </c:strRef>
          </c:cat>
          <c:val>
            <c:numRef>
              <c:f>'c7'!$BC$7:$BC$14</c:f>
              <c:numCache>
                <c:formatCode>#,##0</c:formatCode>
                <c:ptCount val="8"/>
                <c:pt idx="0">
                  <c:v>11537.215880100001</c:v>
                </c:pt>
                <c:pt idx="1">
                  <c:v>8757.0627430000004</c:v>
                </c:pt>
                <c:pt idx="2">
                  <c:v>6807.975765000001</c:v>
                </c:pt>
                <c:pt idx="3">
                  <c:v>4168.5334350000003</c:v>
                </c:pt>
                <c:pt idx="4">
                  <c:v>3621.0784068999997</c:v>
                </c:pt>
                <c:pt idx="5">
                  <c:v>2405.0065499999996</c:v>
                </c:pt>
                <c:pt idx="6">
                  <c:v>1644.2842600000001</c:v>
                </c:pt>
                <c:pt idx="7">
                  <c:v>4646.5058061999989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70-4873-887C-04B5CE655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Gráfico Nº 7. Importaciones de quesos por país de origen
enero -</a:t>
            </a:r>
            <a:r>
              <a:rPr lang="es-CL" baseline="0"/>
              <a:t> noviembre</a:t>
            </a:r>
            <a:r>
              <a:rPr lang="es-CL"/>
              <a:t> 2020
Toneladas 47.990</a:t>
            </a:r>
          </a:p>
        </c:rich>
      </c:tx>
      <c:layout>
        <c:manualLayout>
          <c:xMode val="edge"/>
          <c:yMode val="edge"/>
          <c:x val="0.26820926677232976"/>
          <c:y val="7.02100170483343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26128590971272"/>
          <c:y val="0.45270270270270269"/>
          <c:w val="0.3228454172366621"/>
          <c:h val="0.317567567567567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65-49E7-8873-34FCCEC14183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65-49E7-8873-34FCCEC14183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65-49E7-8873-34FCCEC1418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65-49E7-8873-34FCCEC1418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C65-49E7-8873-34FCCEC14183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65-49E7-8873-34FCCEC14183}"/>
              </c:ext>
            </c:extLst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C65-49E7-8873-34FCCEC14183}"/>
              </c:ext>
            </c:extLst>
          </c:dPt>
          <c:dLbls>
            <c:dLbl>
              <c:idx val="0"/>
              <c:layout>
                <c:manualLayout>
                  <c:x val="4.3266523502743973E-2"/>
                  <c:y val="-4.97292892540057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65-49E7-8873-34FCCEC14183}"/>
                </c:ext>
              </c:extLst>
            </c:dLbl>
            <c:dLbl>
              <c:idx val="1"/>
              <c:layout>
                <c:manualLayout>
                  <c:x val="4.0310060160362066E-2"/>
                  <c:y val="4.77406205420012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9E7-8873-34FCCEC14183}"/>
                </c:ext>
              </c:extLst>
            </c:dLbl>
            <c:dLbl>
              <c:idx val="2"/>
              <c:layout>
                <c:manualLayout>
                  <c:x val="6.3876461465044139E-3"/>
                  <c:y val="6.5849430691666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65-49E7-8873-34FCCEC14183}"/>
                </c:ext>
              </c:extLst>
            </c:dLbl>
            <c:dLbl>
              <c:idx val="3"/>
              <c:layout>
                <c:manualLayout>
                  <c:x val="-3.2431549749463134E-2"/>
                  <c:y val="2.069374421722455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65-49E7-8873-34FCCEC14183}"/>
                </c:ext>
              </c:extLst>
            </c:dLbl>
            <c:dLbl>
              <c:idx val="4"/>
              <c:layout>
                <c:manualLayout>
                  <c:x val="-3.6931519923645906E-2"/>
                  <c:y val="-6.89578730716214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65-49E7-8873-34FCCEC14183}"/>
                </c:ext>
              </c:extLst>
            </c:dLbl>
            <c:dLbl>
              <c:idx val="5"/>
              <c:layout>
                <c:manualLayout>
                  <c:x val="3.5906704843712715E-2"/>
                  <c:y val="-0.1104216469344209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65-49E7-8873-34FCCEC14183}"/>
                </c:ext>
              </c:extLst>
            </c:dLbl>
            <c:dLbl>
              <c:idx val="6"/>
              <c:layout>
                <c:manualLayout>
                  <c:x val="7.4970025053686398E-2"/>
                  <c:y val="-9.89527747880436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65-49E7-8873-34FCCEC14183}"/>
                </c:ext>
              </c:extLst>
            </c:dLbl>
            <c:dLbl>
              <c:idx val="7"/>
              <c:layout>
                <c:manualLayout>
                  <c:x val="6.6417880977169746E-2"/>
                  <c:y val="-0.13339893628770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65-49E7-8873-34FCCEC14183}"/>
                </c:ext>
              </c:extLst>
            </c:dLbl>
            <c:dLbl>
              <c:idx val="8"/>
              <c:layout>
                <c:manualLayout>
                  <c:x val="9.6947513371196892E-2"/>
                  <c:y val="-0.110538185413142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65-49E7-8873-34FCCEC141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'c7'!$BB$22:$BB$28</c:f>
              <c:strCache>
                <c:ptCount val="7"/>
                <c:pt idx="0">
                  <c:v>Argentina</c:v>
                </c:pt>
                <c:pt idx="1">
                  <c:v>Estados Unidos</c:v>
                </c:pt>
                <c:pt idx="2">
                  <c:v>Alemania</c:v>
                </c:pt>
                <c:pt idx="3">
                  <c:v>Nueva Zelanda</c:v>
                </c:pt>
                <c:pt idx="4">
                  <c:v>Países Bajos</c:v>
                </c:pt>
                <c:pt idx="5">
                  <c:v>México</c:v>
                </c:pt>
                <c:pt idx="6">
                  <c:v>Otros</c:v>
                </c:pt>
              </c:strCache>
            </c:strRef>
          </c:cat>
          <c:val>
            <c:numRef>
              <c:f>'c7'!$BC$22:$BC$28</c:f>
              <c:numCache>
                <c:formatCode>#,##0</c:formatCode>
                <c:ptCount val="7"/>
                <c:pt idx="0">
                  <c:v>10529.50071</c:v>
                </c:pt>
                <c:pt idx="1">
                  <c:v>9919.6348238999981</c:v>
                </c:pt>
                <c:pt idx="2">
                  <c:v>7099.3472069999998</c:v>
                </c:pt>
                <c:pt idx="3">
                  <c:v>6351.413176</c:v>
                </c:pt>
                <c:pt idx="4">
                  <c:v>5864.122488</c:v>
                </c:pt>
                <c:pt idx="5">
                  <c:v>3752.6308939999999</c:v>
                </c:pt>
                <c:pt idx="6">
                  <c:v>4473.6844177999865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65-49E7-8873-34FCCEC14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8: Importaciones de quesos por variedades
enero - noviembre 2020
Toneladas 47.990</a:t>
            </a:r>
          </a:p>
        </c:rich>
      </c:tx>
      <c:layout>
        <c:manualLayout>
          <c:xMode val="edge"/>
          <c:yMode val="edge"/>
          <c:x val="0.31611694371536891"/>
          <c:y val="5.268939393939393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597783610382034"/>
          <c:y val="0.41382635409210211"/>
          <c:w val="0.41209620596019853"/>
          <c:h val="0.332386824710949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A6A6A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DAB-4A03-9C3E-2C757C29DD9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AB-4A03-9C3E-2C757C29DD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DAB-4A03-9C3E-2C757C29DD9C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AB-4A03-9C3E-2C757C29DD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6DAB-4A03-9C3E-2C757C29DD9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DAB-4A03-9C3E-2C757C29DD9C}"/>
              </c:ext>
            </c:extLst>
          </c:dPt>
          <c:dPt>
            <c:idx val="6"/>
            <c:bubble3D val="0"/>
            <c:spPr>
              <a:solidFill>
                <a:srgbClr val="D9D9D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DAB-4A03-9C3E-2C757C29DD9C}"/>
              </c:ext>
            </c:extLst>
          </c:dPt>
          <c:dPt>
            <c:idx val="7"/>
            <c:bubble3D val="0"/>
            <c:spPr>
              <a:solidFill>
                <a:srgbClr val="8EB4E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DAB-4A03-9C3E-2C757C29DD9C}"/>
              </c:ext>
            </c:extLst>
          </c:dPt>
          <c:dPt>
            <c:idx val="8"/>
            <c:bubble3D val="0"/>
            <c:spPr>
              <a:solidFill>
                <a:srgbClr val="5959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6DAB-4A03-9C3E-2C757C29DD9C}"/>
              </c:ext>
            </c:extLst>
          </c:dPt>
          <c:dPt>
            <c:idx val="9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DAB-4A03-9C3E-2C757C29DD9C}"/>
              </c:ext>
            </c:extLst>
          </c:dPt>
          <c:dPt>
            <c:idx val="10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6DAB-4A03-9C3E-2C757C29DD9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DAB-4A03-9C3E-2C757C29DD9C}"/>
              </c:ext>
            </c:extLst>
          </c:dPt>
          <c:dLbls>
            <c:dLbl>
              <c:idx val="0"/>
              <c:layout>
                <c:manualLayout>
                  <c:x val="9.3555409740449041E-2"/>
                  <c:y val="-9.9852063946552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AB-4A03-9C3E-2C757C29DD9C}"/>
                </c:ext>
              </c:extLst>
            </c:dLbl>
            <c:dLbl>
              <c:idx val="1"/>
              <c:layout>
                <c:manualLayout>
                  <c:x val="3.9913385826771654E-2"/>
                  <c:y val="-6.44938558816511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AB-4A03-9C3E-2C757C29DD9C}"/>
                </c:ext>
              </c:extLst>
            </c:dLbl>
            <c:dLbl>
              <c:idx val="2"/>
              <c:layout>
                <c:manualLayout>
                  <c:x val="3.7532662583843551E-2"/>
                  <c:y val="-0.167486876640419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AB-4A03-9C3E-2C757C29DD9C}"/>
                </c:ext>
              </c:extLst>
            </c:dLbl>
            <c:dLbl>
              <c:idx val="3"/>
              <c:layout>
                <c:manualLayout>
                  <c:x val="6.9164771070282752E-2"/>
                  <c:y val="-7.3205678835600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AB-4A03-9C3E-2C757C29DD9C}"/>
                </c:ext>
              </c:extLst>
            </c:dLbl>
            <c:dLbl>
              <c:idx val="4"/>
              <c:layout>
                <c:manualLayout>
                  <c:x val="6.3107174103237101E-2"/>
                  <c:y val="6.20845263660224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AB-4A03-9C3E-2C757C29DD9C}"/>
                </c:ext>
              </c:extLst>
            </c:dLbl>
            <c:dLbl>
              <c:idx val="5"/>
              <c:layout>
                <c:manualLayout>
                  <c:x val="4.0044327792359155E-2"/>
                  <c:y val="0.171395549988069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AB-4A03-9C3E-2C757C29DD9C}"/>
                </c:ext>
              </c:extLst>
            </c:dLbl>
            <c:dLbl>
              <c:idx val="6"/>
              <c:layout>
                <c:manualLayout>
                  <c:x val="-8.6011811023622112E-2"/>
                  <c:y val="0.123965342400381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AB-4A03-9C3E-2C757C29DD9C}"/>
                </c:ext>
              </c:extLst>
            </c:dLbl>
            <c:dLbl>
              <c:idx val="7"/>
              <c:layout>
                <c:manualLayout>
                  <c:x val="-4.0902158063575389E-2"/>
                  <c:y val="6.31000954426151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AB-4A03-9C3E-2C757C29DD9C}"/>
                </c:ext>
              </c:extLst>
            </c:dLbl>
            <c:dLbl>
              <c:idx val="8"/>
              <c:layout>
                <c:manualLayout>
                  <c:x val="-0.11898104403616218"/>
                  <c:y val="2.36002743975184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AB-4A03-9C3E-2C757C29DD9C}"/>
                </c:ext>
              </c:extLst>
            </c:dLbl>
            <c:dLbl>
              <c:idx val="9"/>
              <c:layout>
                <c:manualLayout>
                  <c:x val="-7.719816272965882E-2"/>
                  <c:y val="-0.105884633738964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AB-4A03-9C3E-2C757C29DD9C}"/>
                </c:ext>
              </c:extLst>
            </c:dLbl>
            <c:dLbl>
              <c:idx val="10"/>
              <c:layout>
                <c:manualLayout>
                  <c:x val="2.8852726742490453E-2"/>
                  <c:y val="-0.126239560963970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AB-4A03-9C3E-2C757C29DD9C}"/>
                </c:ext>
              </c:extLst>
            </c:dLbl>
            <c:dLbl>
              <c:idx val="11"/>
              <c:layout>
                <c:manualLayout>
                  <c:x val="9.4241324001166582E-2"/>
                  <c:y val="-0.142496420901932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AB-4A03-9C3E-2C757C29DD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'c8'!$AQ$7:$AQ$18</c:f>
              <c:strCache>
                <c:ptCount val="12"/>
                <c:pt idx="0">
                  <c:v>Fresco</c:v>
                </c:pt>
                <c:pt idx="1">
                  <c:v>Crema</c:v>
                </c:pt>
                <c:pt idx="2">
                  <c:v>Mozzarella</c:v>
                </c:pt>
                <c:pt idx="3">
                  <c:v>Demás quesos frescos</c:v>
                </c:pt>
                <c:pt idx="4">
                  <c:v>Cualquier tipo, rallado o polvo</c:v>
                </c:pt>
                <c:pt idx="5">
                  <c:v>Fundido</c:v>
                </c:pt>
                <c:pt idx="6">
                  <c:v>Pasta azul</c:v>
                </c:pt>
                <c:pt idx="7">
                  <c:v>Gouda</c:v>
                </c:pt>
                <c:pt idx="8">
                  <c:v>Cheddar</c:v>
                </c:pt>
                <c:pt idx="9">
                  <c:v>Edam</c:v>
                </c:pt>
                <c:pt idx="10">
                  <c:v>Parmesano</c:v>
                </c:pt>
                <c:pt idx="11">
                  <c:v>Los demás</c:v>
                </c:pt>
              </c:strCache>
            </c:strRef>
          </c:cat>
          <c:val>
            <c:numRef>
              <c:f>'c8'!$AR$7:$AR$18</c:f>
              <c:numCache>
                <c:formatCode>#,##0.0</c:formatCode>
                <c:ptCount val="12"/>
                <c:pt idx="0">
                  <c:v>381.96759200000002</c:v>
                </c:pt>
                <c:pt idx="1">
                  <c:v>9120.0587596999994</c:v>
                </c:pt>
                <c:pt idx="2">
                  <c:v>6827.9740980000006</c:v>
                </c:pt>
                <c:pt idx="3">
                  <c:v>191.88822500000001</c:v>
                </c:pt>
                <c:pt idx="4">
                  <c:v>1507.9738167999999</c:v>
                </c:pt>
                <c:pt idx="5">
                  <c:v>736.39481999999998</c:v>
                </c:pt>
                <c:pt idx="6">
                  <c:v>329.00083050000001</c:v>
                </c:pt>
                <c:pt idx="7">
                  <c:v>22510.915796999998</c:v>
                </c:pt>
                <c:pt idx="8">
                  <c:v>651.40417059999993</c:v>
                </c:pt>
                <c:pt idx="9">
                  <c:v>132.44815</c:v>
                </c:pt>
                <c:pt idx="10">
                  <c:v>690.51396510000006</c:v>
                </c:pt>
                <c:pt idx="11">
                  <c:v>4909.7934919999998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AB-4A03-9C3E-2C757C29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9. Exportaciones de productos lácteos
enero - noviembre 2020
Valor miles dólares FOB 143.361</a:t>
            </a:r>
          </a:p>
        </c:rich>
      </c:tx>
      <c:layout>
        <c:manualLayout>
          <c:xMode val="edge"/>
          <c:yMode val="edge"/>
          <c:x val="0.28638612016398252"/>
          <c:y val="3.3536432945881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973563204445362"/>
          <c:y val="0.35021454176635003"/>
          <c:w val="0.45723207349587619"/>
          <c:h val="0.356707848090713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24"/>
          <c:dPt>
            <c:idx val="0"/>
            <c:bubble3D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85-4748-B06F-5BE9100D5EF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85-4748-B06F-5BE9100D5EF5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85-4748-B06F-5BE9100D5EF5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85-4748-B06F-5BE9100D5EF5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85-4748-B06F-5BE9100D5E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85-4748-B06F-5BE9100D5EF5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85-4748-B06F-5BE9100D5EF5}"/>
              </c:ext>
            </c:extLst>
          </c:dPt>
          <c:dPt>
            <c:idx val="7"/>
            <c:bubble3D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85-4748-B06F-5BE9100D5EF5}"/>
              </c:ext>
            </c:extLst>
          </c:dPt>
          <c:dPt>
            <c:idx val="8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585-4748-B06F-5BE9100D5EF5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585-4748-B06F-5BE9100D5EF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585-4748-B06F-5BE9100D5EF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585-4748-B06F-5BE9100D5EF5}"/>
              </c:ext>
            </c:extLst>
          </c:dPt>
          <c:dLbls>
            <c:dLbl>
              <c:idx val="0"/>
              <c:layout>
                <c:manualLayout>
                  <c:x val="-5.9915471291171519E-4"/>
                  <c:y val="-9.97553430821147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85-4748-B06F-5BE9100D5EF5}"/>
                </c:ext>
              </c:extLst>
            </c:dLbl>
            <c:dLbl>
              <c:idx val="1"/>
              <c:layout>
                <c:manualLayout>
                  <c:x val="0.13674096629160026"/>
                  <c:y val="-7.52994371278811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85-4748-B06F-5BE9100D5EF5}"/>
                </c:ext>
              </c:extLst>
            </c:dLbl>
            <c:dLbl>
              <c:idx val="2"/>
              <c:layout>
                <c:manualLayout>
                  <c:x val="0.13188207214279468"/>
                  <c:y val="2.691442330770600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85-4748-B06F-5BE9100D5EF5}"/>
                </c:ext>
              </c:extLst>
            </c:dLbl>
            <c:dLbl>
              <c:idx val="3"/>
              <c:layout>
                <c:manualLayout>
                  <c:x val="4.0137339328052121E-2"/>
                  <c:y val="4.37383380174822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85-4748-B06F-5BE9100D5EF5}"/>
                </c:ext>
              </c:extLst>
            </c:dLbl>
            <c:dLbl>
              <c:idx val="4"/>
              <c:layout>
                <c:manualLayout>
                  <c:x val="0.10373321914821071"/>
                  <c:y val="7.36630045138162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85-4748-B06F-5BE9100D5EF5}"/>
                </c:ext>
              </c:extLst>
            </c:dLbl>
            <c:dLbl>
              <c:idx val="5"/>
              <c:layout>
                <c:manualLayout>
                  <c:x val="1.6045547176693549E-2"/>
                  <c:y val="0.165151231096112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85-4748-B06F-5BE9100D5EF5}"/>
                </c:ext>
              </c:extLst>
            </c:dLbl>
            <c:dLbl>
              <c:idx val="6"/>
              <c:layout>
                <c:manualLayout>
                  <c:x val="-0.10898747928412272"/>
                  <c:y val="0.1627168478940131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85-4748-B06F-5BE9100D5EF5}"/>
                </c:ext>
              </c:extLst>
            </c:dLbl>
            <c:dLbl>
              <c:idx val="7"/>
              <c:layout>
                <c:manualLayout>
                  <c:x val="-7.2630460467366056E-2"/>
                  <c:y val="0.11098487689038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85-4748-B06F-5BE9100D5EF5}"/>
                </c:ext>
              </c:extLst>
            </c:dLbl>
            <c:dLbl>
              <c:idx val="8"/>
              <c:layout>
                <c:manualLayout>
                  <c:x val="-5.4501034802673834E-2"/>
                  <c:y val="7.24162604674415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85-4748-B06F-5BE9100D5EF5}"/>
                </c:ext>
              </c:extLst>
            </c:dLbl>
            <c:dLbl>
              <c:idx val="9"/>
              <c:layout>
                <c:manualLayout>
                  <c:x val="-7.8755857934676571E-2"/>
                  <c:y val="5.3633920759905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85-4748-B06F-5BE9100D5EF5}"/>
                </c:ext>
              </c:extLst>
            </c:dLbl>
            <c:dLbl>
              <c:idx val="10"/>
              <c:layout>
                <c:manualLayout>
                  <c:x val="-7.0462370451427725E-2"/>
                  <c:y val="-0.112175665541807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85-4748-B06F-5BE9100D5EF5}"/>
                </c:ext>
              </c:extLst>
            </c:dLbl>
            <c:dLbl>
              <c:idx val="11"/>
              <c:layout>
                <c:manualLayout>
                  <c:x val="-7.4746849997224668E-2"/>
                  <c:y val="-8.550274965629296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85-4748-B06F-5BE9100D5EF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'c11'!$AL$25:$AL$35</c:f>
              <c:strCache>
                <c:ptCount val="11"/>
                <c:pt idx="0">
                  <c:v>Leche fluida</c:v>
                </c:pt>
                <c:pt idx="1">
                  <c:v>Leche descremada en polvo</c:v>
                </c:pt>
                <c:pt idx="2">
                  <c:v>Leche entera en polvo</c:v>
                </c:pt>
                <c:pt idx="3">
                  <c:v>Leche condensada</c:v>
                </c:pt>
                <c:pt idx="4">
                  <c:v>Leche crema y nata</c:v>
                </c:pt>
                <c:pt idx="5">
                  <c:v>Yogur</c:v>
                </c:pt>
                <c:pt idx="6">
                  <c:v>Suero y lactosuero</c:v>
                </c:pt>
                <c:pt idx="7">
                  <c:v>Mantequilla y demás materias grasas</c:v>
                </c:pt>
                <c:pt idx="8">
                  <c:v>Quesos</c:v>
                </c:pt>
                <c:pt idx="9">
                  <c:v>Manjar</c:v>
                </c:pt>
                <c:pt idx="10">
                  <c:v>Preparaciones para la alimentación infantil</c:v>
                </c:pt>
              </c:strCache>
            </c:strRef>
          </c:cat>
          <c:val>
            <c:numRef>
              <c:f>'c11'!$AM$25:$AM$35</c:f>
              <c:numCache>
                <c:formatCode>#,##0</c:formatCode>
                <c:ptCount val="11"/>
                <c:pt idx="0">
                  <c:v>29.577579999999998</c:v>
                </c:pt>
                <c:pt idx="1">
                  <c:v>2139.8143600000003</c:v>
                </c:pt>
                <c:pt idx="2">
                  <c:v>4767.8004799999999</c:v>
                </c:pt>
                <c:pt idx="3">
                  <c:v>43459.233740000003</c:v>
                </c:pt>
                <c:pt idx="4">
                  <c:v>1445.7851700000001</c:v>
                </c:pt>
                <c:pt idx="5">
                  <c:v>3722.7684800000002</c:v>
                </c:pt>
                <c:pt idx="6">
                  <c:v>11401.223249999999</c:v>
                </c:pt>
                <c:pt idx="7">
                  <c:v>12261.002800000002</c:v>
                </c:pt>
                <c:pt idx="8">
                  <c:v>31217.718010000001</c:v>
                </c:pt>
                <c:pt idx="9">
                  <c:v>8208.3578699999998</c:v>
                </c:pt>
                <c:pt idx="10">
                  <c:v>24707.74725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85-4748-B06F-5BE9100D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40059048" name="Picture 1" descr="LOGO_FUCOA">
          <a:extLst>
            <a:ext uri="{FF2B5EF4-FFF2-40B4-BE49-F238E27FC236}">
              <a16:creationId xmlns:a16="http://schemas.microsoft.com/office/drawing/2014/main" id="{B0A431E2-C3E9-4F9A-878C-0DE3A788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7810500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228600</xdr:rowOff>
    </xdr:from>
    <xdr:to>
      <xdr:col>1</xdr:col>
      <xdr:colOff>790575</xdr:colOff>
      <xdr:row>6</xdr:row>
      <xdr:rowOff>190500</xdr:rowOff>
    </xdr:to>
    <xdr:pic>
      <xdr:nvPicPr>
        <xdr:cNvPr id="40059049" name="Imagen 2">
          <a:extLst>
            <a:ext uri="{FF2B5EF4-FFF2-40B4-BE49-F238E27FC236}">
              <a16:creationId xmlns:a16="http://schemas.microsoft.com/office/drawing/2014/main" id="{49220A11-B7FD-4FF3-B59B-CB4062CD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17335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0.01366</cdr:x>
      <cdr:y>0.85719</cdr:y>
    </cdr:from>
    <cdr:to>
      <cdr:x>0.2774</cdr:x>
      <cdr:y>0.96769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7ADDC128-40D9-4E16-90F5-93156327CB7D}"/>
            </a:ext>
          </a:extLst>
        </cdr:cNvPr>
        <cdr:cNvSpPr txBox="1"/>
      </cdr:nvSpPr>
      <cdr:spPr>
        <a:xfrm xmlns:a="http://schemas.openxmlformats.org/drawingml/2006/main">
          <a:off x="85146" y="2343153"/>
          <a:ext cx="1505194" cy="190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66675</xdr:rowOff>
    </xdr:from>
    <xdr:to>
      <xdr:col>7</xdr:col>
      <xdr:colOff>638175</xdr:colOff>
      <xdr:row>40</xdr:row>
      <xdr:rowOff>66675</xdr:rowOff>
    </xdr:to>
    <xdr:graphicFrame macro="">
      <xdr:nvGraphicFramePr>
        <xdr:cNvPr id="33047347" name="Chart 1">
          <a:extLst>
            <a:ext uri="{FF2B5EF4-FFF2-40B4-BE49-F238E27FC236}">
              <a16:creationId xmlns:a16="http://schemas.microsoft.com/office/drawing/2014/main" id="{AD204B08-734D-4E21-BAE4-6673387EF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41</xdr:row>
      <xdr:rowOff>7387</xdr:rowOff>
    </xdr:from>
    <xdr:to>
      <xdr:col>7</xdr:col>
      <xdr:colOff>647701</xdr:colOff>
      <xdr:row>57</xdr:row>
      <xdr:rowOff>129592</xdr:rowOff>
    </xdr:to>
    <xdr:graphicFrame macro="">
      <xdr:nvGraphicFramePr>
        <xdr:cNvPr id="33047348" name="Chart 2">
          <a:extLst>
            <a:ext uri="{FF2B5EF4-FFF2-40B4-BE49-F238E27FC236}">
              <a16:creationId xmlns:a16="http://schemas.microsoft.com/office/drawing/2014/main" id="{0B4D4F43-73CD-406F-BF4A-C9CE561F4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0.00796</cdr:x>
      <cdr:y>0.86432</cdr:y>
    </cdr:from>
    <cdr:to>
      <cdr:x>0.50857</cdr:x>
      <cdr:y>0.99103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9CA8E784-817D-427D-B3F6-C4FF887C74E9}"/>
            </a:ext>
          </a:extLst>
        </cdr:cNvPr>
        <cdr:cNvSpPr txBox="1"/>
      </cdr:nvSpPr>
      <cdr:spPr>
        <a:xfrm xmlns:a="http://schemas.openxmlformats.org/drawingml/2006/main">
          <a:off x="53296" y="2343733"/>
          <a:ext cx="3310720" cy="250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0.00573</cdr:x>
      <cdr:y>0.86062</cdr:y>
    </cdr:from>
    <cdr:to>
      <cdr:x>0.47946</cdr:x>
      <cdr:y>0.96276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C5B7874-21D2-4340-9728-605FDBD4C636}"/>
            </a:ext>
          </a:extLst>
        </cdr:cNvPr>
        <cdr:cNvSpPr txBox="1"/>
      </cdr:nvSpPr>
      <cdr:spPr>
        <a:xfrm xmlns:a="http://schemas.openxmlformats.org/drawingml/2006/main">
          <a:off x="38333" y="2432179"/>
          <a:ext cx="3143868" cy="206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66675</xdr:rowOff>
    </xdr:from>
    <xdr:to>
      <xdr:col>4</xdr:col>
      <xdr:colOff>1066800</xdr:colOff>
      <xdr:row>49</xdr:row>
      <xdr:rowOff>66675</xdr:rowOff>
    </xdr:to>
    <xdr:graphicFrame macro="">
      <xdr:nvGraphicFramePr>
        <xdr:cNvPr id="22050713" name="Chart 1">
          <a:extLst>
            <a:ext uri="{FF2B5EF4-FFF2-40B4-BE49-F238E27FC236}">
              <a16:creationId xmlns:a16="http://schemas.microsoft.com/office/drawing/2014/main" id="{EA42DED2-1393-4F74-8053-511141D0B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0.01359</cdr:x>
      <cdr:y>0.88299</cdr:y>
    </cdr:from>
    <cdr:to>
      <cdr:x>0.3062</cdr:x>
      <cdr:y>0.98267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5EB4DAE-11A2-4F92-9ED3-E9205D07E435}"/>
            </a:ext>
          </a:extLst>
        </cdr:cNvPr>
        <cdr:cNvSpPr txBox="1"/>
      </cdr:nvSpPr>
      <cdr:spPr>
        <a:xfrm xmlns:a="http://schemas.openxmlformats.org/drawingml/2006/main">
          <a:off x="85725" y="3086100"/>
          <a:ext cx="1543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104775</xdr:rowOff>
    </xdr:from>
    <xdr:to>
      <xdr:col>3</xdr:col>
      <xdr:colOff>1333500</xdr:colOff>
      <xdr:row>41</xdr:row>
      <xdr:rowOff>104775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EA6CBE41-1BC1-426D-8010-4F2CD608C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0.00958</cdr:x>
      <cdr:y>0.91958</cdr:y>
    </cdr:from>
    <cdr:to>
      <cdr:x>0.32255</cdr:x>
      <cdr:y>0.98828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C8F082AD-9CAE-40B2-9FDE-9D0C634E3219}"/>
            </a:ext>
          </a:extLst>
        </cdr:cNvPr>
        <cdr:cNvSpPr txBox="1"/>
      </cdr:nvSpPr>
      <cdr:spPr>
        <a:xfrm xmlns:a="http://schemas.openxmlformats.org/drawingml/2006/main">
          <a:off x="57150" y="2895600"/>
          <a:ext cx="1676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 macro="">
      <xdr:nvGraphicFramePr>
        <xdr:cNvPr id="33076017" name="Chart 1">
          <a:extLst>
            <a:ext uri="{FF2B5EF4-FFF2-40B4-BE49-F238E27FC236}">
              <a16:creationId xmlns:a16="http://schemas.microsoft.com/office/drawing/2014/main" id="{19063FD8-457B-48FF-993E-8CF0B7817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790575</xdr:colOff>
      <xdr:row>42</xdr:row>
      <xdr:rowOff>85725</xdr:rowOff>
    </xdr:to>
    <xdr:graphicFrame macro="">
      <xdr:nvGraphicFramePr>
        <xdr:cNvPr id="33076018" name="Chart 2">
          <a:extLst>
            <a:ext uri="{FF2B5EF4-FFF2-40B4-BE49-F238E27FC236}">
              <a16:creationId xmlns:a16="http://schemas.microsoft.com/office/drawing/2014/main" id="{203DC58A-37C5-4F26-AAB4-141315E40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0.00302</cdr:x>
      <cdr:y>0.95196</cdr:y>
    </cdr:from>
    <cdr:to>
      <cdr:x>0.24979</cdr:x>
      <cdr:y>0.99358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4661972F-0766-4B55-9416-9CCAD61562A1}"/>
            </a:ext>
          </a:extLst>
        </cdr:cNvPr>
        <cdr:cNvSpPr txBox="1"/>
      </cdr:nvSpPr>
      <cdr:spPr>
        <a:xfrm xmlns:a="http://schemas.openxmlformats.org/drawingml/2006/main">
          <a:off x="20450" y="3766267"/>
          <a:ext cx="1679624" cy="176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2000250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22038425" name="Imagen 1">
          <a:extLst>
            <a:ext uri="{FF2B5EF4-FFF2-40B4-BE49-F238E27FC236}">
              <a16:creationId xmlns:a16="http://schemas.microsoft.com/office/drawing/2014/main" id="{14DBB03B-81C3-4F85-9E5D-061FCFE5C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7543800"/>
          <a:ext cx="49625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0.0047</cdr:x>
      <cdr:y>0.95289</cdr:y>
    </cdr:from>
    <cdr:to>
      <cdr:x>0.16948</cdr:x>
      <cdr:y>0.99368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F0C1D367-76C4-47A2-A3E7-DA328F8C2C67}"/>
            </a:ext>
          </a:extLst>
        </cdr:cNvPr>
        <cdr:cNvSpPr txBox="1"/>
      </cdr:nvSpPr>
      <cdr:spPr>
        <a:xfrm xmlns:a="http://schemas.openxmlformats.org/drawingml/2006/main">
          <a:off x="28575" y="3543300"/>
          <a:ext cx="11811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22</xdr:row>
      <xdr:rowOff>123825</xdr:rowOff>
    </xdr:from>
    <xdr:to>
      <xdr:col>9</xdr:col>
      <xdr:colOff>400050</xdr:colOff>
      <xdr:row>45</xdr:row>
      <xdr:rowOff>76200</xdr:rowOff>
    </xdr:to>
    <xdr:graphicFrame macro="">
      <xdr:nvGraphicFramePr>
        <xdr:cNvPr id="22057881" name="Chart 1">
          <a:extLst>
            <a:ext uri="{FF2B5EF4-FFF2-40B4-BE49-F238E27FC236}">
              <a16:creationId xmlns:a16="http://schemas.microsoft.com/office/drawing/2014/main" id="{665735F6-E2A9-4A37-B286-7CC954B2E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0.00422</cdr:x>
      <cdr:y>0.93421</cdr:y>
    </cdr:from>
    <cdr:to>
      <cdr:x>0.23106</cdr:x>
      <cdr:y>0.98855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1F2DA4B4-32AB-40DD-9839-868E96FF415A}"/>
            </a:ext>
          </a:extLst>
        </cdr:cNvPr>
        <cdr:cNvSpPr txBox="1"/>
      </cdr:nvSpPr>
      <cdr:spPr>
        <a:xfrm xmlns:a="http://schemas.openxmlformats.org/drawingml/2006/main">
          <a:off x="28575" y="3962400"/>
          <a:ext cx="15430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</a:t>
          </a:r>
          <a:r>
            <a:rPr lang="es-CL" sz="800" baseline="0">
              <a:latin typeface="Arial" pitchFamily="34" charset="0"/>
              <a:cs typeface="Arial" pitchFamily="34" charset="0"/>
            </a:rPr>
            <a:t> Odepa.</a:t>
          </a:r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47625</xdr:rowOff>
    </xdr:from>
    <xdr:to>
      <xdr:col>7</xdr:col>
      <xdr:colOff>590550</xdr:colOff>
      <xdr:row>31</xdr:row>
      <xdr:rowOff>66675</xdr:rowOff>
    </xdr:to>
    <xdr:graphicFrame macro="">
      <xdr:nvGraphicFramePr>
        <xdr:cNvPr id="33080113" name="Chart 1">
          <a:extLst>
            <a:ext uri="{FF2B5EF4-FFF2-40B4-BE49-F238E27FC236}">
              <a16:creationId xmlns:a16="http://schemas.microsoft.com/office/drawing/2014/main" id="{1D4A60C3-69BB-4A6E-BB1A-711597BA3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31</xdr:row>
      <xdr:rowOff>133350</xdr:rowOff>
    </xdr:from>
    <xdr:to>
      <xdr:col>7</xdr:col>
      <xdr:colOff>603250</xdr:colOff>
      <xdr:row>47</xdr:row>
      <xdr:rowOff>57150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2169B521-ED7B-42EC-8D86-6137D39CF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0.01302</cdr:x>
      <cdr:y>0.8612</cdr:y>
    </cdr:from>
    <cdr:to>
      <cdr:x>0.45431</cdr:x>
      <cdr:y>0.92155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DC676294-DB21-44AD-B9FA-4A992831EFFE}"/>
            </a:ext>
          </a:extLst>
        </cdr:cNvPr>
        <cdr:cNvSpPr txBox="1"/>
      </cdr:nvSpPr>
      <cdr:spPr>
        <a:xfrm xmlns:a="http://schemas.openxmlformats.org/drawingml/2006/main">
          <a:off x="84610" y="1914431"/>
          <a:ext cx="2841515" cy="97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  <a:p xmlns:a="http://schemas.openxmlformats.org/drawingml/2006/main"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0.02024</cdr:x>
      <cdr:y>0.89157</cdr:y>
    </cdr:from>
    <cdr:to>
      <cdr:x>0.48149</cdr:x>
      <cdr:y>0.97754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0549F544-A277-4D4F-8B8F-B6A93269BFDE}"/>
            </a:ext>
          </a:extLst>
        </cdr:cNvPr>
        <cdr:cNvSpPr txBox="1"/>
      </cdr:nvSpPr>
      <cdr:spPr>
        <a:xfrm xmlns:a="http://schemas.openxmlformats.org/drawingml/2006/main">
          <a:off x="133601" y="2114550"/>
          <a:ext cx="3044630" cy="20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9</xdr:col>
      <xdr:colOff>514350</xdr:colOff>
      <xdr:row>44</xdr:row>
      <xdr:rowOff>76200</xdr:rowOff>
    </xdr:to>
    <xdr:graphicFrame macro="">
      <xdr:nvGraphicFramePr>
        <xdr:cNvPr id="22063001" name="Chart 1">
          <a:extLst>
            <a:ext uri="{FF2B5EF4-FFF2-40B4-BE49-F238E27FC236}">
              <a16:creationId xmlns:a16="http://schemas.microsoft.com/office/drawing/2014/main" id="{FFE6663D-B151-4241-B094-8D511FBA9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0.00712</cdr:x>
      <cdr:y>0.93296</cdr:y>
    </cdr:from>
    <cdr:to>
      <cdr:x>0.22499</cdr:x>
      <cdr:y>0.99404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32EBAFB-94B0-4062-AE72-C4D9AB4C7CD1}"/>
            </a:ext>
          </a:extLst>
        </cdr:cNvPr>
        <cdr:cNvSpPr txBox="1"/>
      </cdr:nvSpPr>
      <cdr:spPr>
        <a:xfrm xmlns:a="http://schemas.openxmlformats.org/drawingml/2006/main">
          <a:off x="47625" y="3238500"/>
          <a:ext cx="14954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66675</xdr:rowOff>
    </xdr:from>
    <xdr:to>
      <xdr:col>7</xdr:col>
      <xdr:colOff>704850</xdr:colOff>
      <xdr:row>29</xdr:row>
      <xdr:rowOff>85725</xdr:rowOff>
    </xdr:to>
    <xdr:graphicFrame macro="">
      <xdr:nvGraphicFramePr>
        <xdr:cNvPr id="33083186" name="Chart 1">
          <a:extLst>
            <a:ext uri="{FF2B5EF4-FFF2-40B4-BE49-F238E27FC236}">
              <a16:creationId xmlns:a16="http://schemas.microsoft.com/office/drawing/2014/main" id="{BF81D098-C28B-46DE-BF6E-2178C4CCA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30</xdr:row>
      <xdr:rowOff>66675</xdr:rowOff>
    </xdr:from>
    <xdr:to>
      <xdr:col>7</xdr:col>
      <xdr:colOff>733425</xdr:colOff>
      <xdr:row>44</xdr:row>
      <xdr:rowOff>152400</xdr:rowOff>
    </xdr:to>
    <xdr:graphicFrame macro="">
      <xdr:nvGraphicFramePr>
        <xdr:cNvPr id="24" name="Chart 2">
          <a:extLst>
            <a:ext uri="{FF2B5EF4-FFF2-40B4-BE49-F238E27FC236}">
              <a16:creationId xmlns:a16="http://schemas.microsoft.com/office/drawing/2014/main" id="{09510F14-DB24-4F4B-8D89-CCA346A60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0.00387</cdr:x>
      <cdr:y>0.86388</cdr:y>
    </cdr:from>
    <cdr:to>
      <cdr:x>0.37339</cdr:x>
      <cdr:y>0.9836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9D058A4-E877-4982-A82F-14A020E274BC}"/>
            </a:ext>
          </a:extLst>
        </cdr:cNvPr>
        <cdr:cNvSpPr txBox="1"/>
      </cdr:nvSpPr>
      <cdr:spPr>
        <a:xfrm xmlns:a="http://schemas.openxmlformats.org/drawingml/2006/main">
          <a:off x="28575" y="2428875"/>
          <a:ext cx="21240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104775</xdr:rowOff>
    </xdr:from>
    <xdr:to>
      <xdr:col>3</xdr:col>
      <xdr:colOff>1428750</xdr:colOff>
      <xdr:row>37</xdr:row>
      <xdr:rowOff>9525</xdr:rowOff>
    </xdr:to>
    <xdr:graphicFrame macro="">
      <xdr:nvGraphicFramePr>
        <xdr:cNvPr id="22039449" name="Chart 1">
          <a:extLst>
            <a:ext uri="{FF2B5EF4-FFF2-40B4-BE49-F238E27FC236}">
              <a16:creationId xmlns:a16="http://schemas.microsoft.com/office/drawing/2014/main" id="{EA89BCC2-B99F-4D5E-A930-C690C36C5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0.00336</cdr:x>
      <cdr:y>0.81976</cdr:y>
    </cdr:from>
    <cdr:to>
      <cdr:x>0.30591</cdr:x>
      <cdr:y>0.97754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8582D149-01A1-4F6D-B2FA-6CDD2EAF7322}"/>
            </a:ext>
          </a:extLst>
        </cdr:cNvPr>
        <cdr:cNvSpPr txBox="1"/>
      </cdr:nvSpPr>
      <cdr:spPr>
        <a:xfrm xmlns:a="http://schemas.openxmlformats.org/drawingml/2006/main">
          <a:off x="28575" y="2343150"/>
          <a:ext cx="17621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</xdr:colOff>
      <xdr:row>25</xdr:row>
      <xdr:rowOff>76200</xdr:rowOff>
    </xdr:from>
    <xdr:to>
      <xdr:col>4</xdr:col>
      <xdr:colOff>1037034</xdr:colOff>
      <xdr:row>44</xdr:row>
      <xdr:rowOff>9525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5F2C94A9-9BF8-45E4-A023-3D0047333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0.01504</cdr:x>
      <cdr:y>0.75423</cdr:y>
    </cdr:from>
    <cdr:to>
      <cdr:x>0.28612</cdr:x>
      <cdr:y>0.97795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41E61185-0164-44E4-98C2-5E7D0CD29B8B}"/>
            </a:ext>
          </a:extLst>
        </cdr:cNvPr>
        <cdr:cNvSpPr txBox="1"/>
      </cdr:nvSpPr>
      <cdr:spPr>
        <a:xfrm xmlns:a="http://schemas.openxmlformats.org/drawingml/2006/main">
          <a:off x="90243" y="2414191"/>
          <a:ext cx="1513939" cy="299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900">
              <a:latin typeface="Arial" pitchFamily="34" charset="0"/>
              <a:cs typeface="Arial" pitchFamily="34" charset="0"/>
            </a:rPr>
            <a:t>Fuente: Odepa</a:t>
          </a:r>
          <a:r>
            <a:rPr lang="es-CL" sz="800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19050</xdr:rowOff>
    </xdr:from>
    <xdr:to>
      <xdr:col>7</xdr:col>
      <xdr:colOff>790575</xdr:colOff>
      <xdr:row>54</xdr:row>
      <xdr:rowOff>19050</xdr:rowOff>
    </xdr:to>
    <xdr:graphicFrame macro="">
      <xdr:nvGraphicFramePr>
        <xdr:cNvPr id="33088305" name="Chart 1">
          <a:extLst>
            <a:ext uri="{FF2B5EF4-FFF2-40B4-BE49-F238E27FC236}">
              <a16:creationId xmlns:a16="http://schemas.microsoft.com/office/drawing/2014/main" id="{3FAA7D0A-32A4-4D3D-AC03-B23E29862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</xdr:row>
      <xdr:rowOff>76200</xdr:rowOff>
    </xdr:from>
    <xdr:to>
      <xdr:col>7</xdr:col>
      <xdr:colOff>790575</xdr:colOff>
      <xdr:row>27</xdr:row>
      <xdr:rowOff>76200</xdr:rowOff>
    </xdr:to>
    <xdr:graphicFrame macro="">
      <xdr:nvGraphicFramePr>
        <xdr:cNvPr id="33088306" name="Chart 2">
          <a:extLst>
            <a:ext uri="{FF2B5EF4-FFF2-40B4-BE49-F238E27FC236}">
              <a16:creationId xmlns:a16="http://schemas.microsoft.com/office/drawing/2014/main" id="{565527E9-F48B-4A2B-A528-5684B076E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0.00823</cdr:x>
      <cdr:y>0.91931</cdr:y>
    </cdr:from>
    <cdr:to>
      <cdr:x>0.21064</cdr:x>
      <cdr:y>0.97642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0C81030D-D563-4786-93AF-E13E0922063D}"/>
            </a:ext>
          </a:extLst>
        </cdr:cNvPr>
        <cdr:cNvSpPr txBox="1"/>
      </cdr:nvSpPr>
      <cdr:spPr>
        <a:xfrm xmlns:a="http://schemas.openxmlformats.org/drawingml/2006/main">
          <a:off x="55873" y="3647325"/>
          <a:ext cx="1399473" cy="237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0.03263</cdr:x>
      <cdr:y>0.93063</cdr:y>
    </cdr:from>
    <cdr:to>
      <cdr:x>0.67693</cdr:x>
      <cdr:y>0.97183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AAA6566B-40B8-4307-B467-24C5312864CA}"/>
            </a:ext>
          </a:extLst>
        </cdr:cNvPr>
        <cdr:cNvSpPr txBox="1"/>
      </cdr:nvSpPr>
      <cdr:spPr>
        <a:xfrm xmlns:a="http://schemas.openxmlformats.org/drawingml/2006/main">
          <a:off x="109483" y="3674841"/>
          <a:ext cx="4131818" cy="183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>
            <a:lnSpc>
              <a:spcPts val="700"/>
            </a:lnSpc>
          </a:pPr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27</xdr:row>
      <xdr:rowOff>133350</xdr:rowOff>
    </xdr:from>
    <xdr:to>
      <xdr:col>3</xdr:col>
      <xdr:colOff>1609725</xdr:colOff>
      <xdr:row>50</xdr:row>
      <xdr:rowOff>38100</xdr:rowOff>
    </xdr:to>
    <xdr:graphicFrame macro="">
      <xdr:nvGraphicFramePr>
        <xdr:cNvPr id="22035354" name="Chart 1">
          <a:extLst>
            <a:ext uri="{FF2B5EF4-FFF2-40B4-BE49-F238E27FC236}">
              <a16:creationId xmlns:a16="http://schemas.microsoft.com/office/drawing/2014/main" id="{66ED159D-5C18-4AFD-BDAC-EF2DE053F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0.00572</cdr:x>
      <cdr:y>0.93308</cdr:y>
    </cdr:from>
    <cdr:to>
      <cdr:x>0.17442</cdr:x>
      <cdr:y>0.97262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DC238922-8A26-4E9F-8D14-EE9EC526FDD7}"/>
            </a:ext>
          </a:extLst>
        </cdr:cNvPr>
        <cdr:cNvSpPr txBox="1"/>
      </cdr:nvSpPr>
      <cdr:spPr>
        <a:xfrm xmlns:a="http://schemas.openxmlformats.org/drawingml/2006/main">
          <a:off x="35716" y="3114104"/>
          <a:ext cx="1384263" cy="171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</a:t>
          </a:r>
          <a:r>
            <a:rPr lang="es-CL" sz="800" baseline="0">
              <a:latin typeface="Arial" pitchFamily="34" charset="0"/>
              <a:cs typeface="Arial" pitchFamily="34" charset="0"/>
            </a:rPr>
            <a:t> Odepa.</a:t>
          </a:r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0.02508</cdr:x>
      <cdr:y>0.92471</cdr:y>
    </cdr:from>
    <cdr:to>
      <cdr:x>0.36096</cdr:x>
      <cdr:y>0.97881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FDDA982-E060-48EA-B4FA-88714D108647}"/>
            </a:ext>
          </a:extLst>
        </cdr:cNvPr>
        <cdr:cNvSpPr txBox="1"/>
      </cdr:nvSpPr>
      <cdr:spPr>
        <a:xfrm xmlns:a="http://schemas.openxmlformats.org/drawingml/2006/main">
          <a:off x="153136" y="3641785"/>
          <a:ext cx="2009854" cy="187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</a:t>
          </a:r>
          <a:r>
            <a:rPr lang="es-CL" sz="800" baseline="0">
              <a:latin typeface="Arial" pitchFamily="34" charset="0"/>
              <a:cs typeface="Arial" pitchFamily="34" charset="0"/>
            </a:rPr>
            <a:t> Odepa.</a:t>
          </a:r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7</xdr:col>
      <xdr:colOff>628650</xdr:colOff>
      <xdr:row>20</xdr:row>
      <xdr:rowOff>152400</xdr:rowOff>
    </xdr:to>
    <xdr:graphicFrame macro="">
      <xdr:nvGraphicFramePr>
        <xdr:cNvPr id="33065777" name="Chart 1">
          <a:extLst>
            <a:ext uri="{FF2B5EF4-FFF2-40B4-BE49-F238E27FC236}">
              <a16:creationId xmlns:a16="http://schemas.microsoft.com/office/drawing/2014/main" id="{484CC05D-AA5E-4176-8BC9-C65A20A76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21</xdr:row>
      <xdr:rowOff>66675</xdr:rowOff>
    </xdr:from>
    <xdr:to>
      <xdr:col>7</xdr:col>
      <xdr:colOff>628650</xdr:colOff>
      <xdr:row>41</xdr:row>
      <xdr:rowOff>19050</xdr:rowOff>
    </xdr:to>
    <xdr:graphicFrame macro="">
      <xdr:nvGraphicFramePr>
        <xdr:cNvPr id="33065778" name="Chart 2">
          <a:extLst>
            <a:ext uri="{FF2B5EF4-FFF2-40B4-BE49-F238E27FC236}">
              <a16:creationId xmlns:a16="http://schemas.microsoft.com/office/drawing/2014/main" id="{1174BF4B-40E8-46A0-A8C2-638327BFD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0.00623</cdr:x>
      <cdr:y>0.94211</cdr:y>
    </cdr:from>
    <cdr:to>
      <cdr:x>0.20208</cdr:x>
      <cdr:y>0.97575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1A24602-6268-4820-847D-EF309A734407}"/>
            </a:ext>
          </a:extLst>
        </cdr:cNvPr>
        <cdr:cNvSpPr txBox="1"/>
      </cdr:nvSpPr>
      <cdr:spPr>
        <a:xfrm xmlns:a="http://schemas.openxmlformats.org/drawingml/2006/main">
          <a:off x="40931" y="3651266"/>
          <a:ext cx="1282443" cy="129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0.00148</cdr:x>
      <cdr:y>0.96247</cdr:y>
    </cdr:from>
    <cdr:to>
      <cdr:x>0.00148</cdr:x>
      <cdr:y>0.96174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8DDB3573-B068-4313-8207-B65DEFE55D74}"/>
            </a:ext>
          </a:extLst>
        </cdr:cNvPr>
        <cdr:cNvSpPr txBox="1"/>
      </cdr:nvSpPr>
      <cdr:spPr>
        <a:xfrm xmlns:a="http://schemas.openxmlformats.org/drawingml/2006/main">
          <a:off x="465" y="3481172"/>
          <a:ext cx="1379186" cy="147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  <cdr:relSizeAnchor xmlns:cdr="http://schemas.openxmlformats.org/drawingml/2006/chartDrawing">
    <cdr:from>
      <cdr:x>0.00148</cdr:x>
      <cdr:y>0.94469</cdr:y>
    </cdr:from>
    <cdr:to>
      <cdr:x>0.0075</cdr:x>
      <cdr:y>0.94493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3CB40A8E-3F81-4A19-A828-D3031C877897}"/>
            </a:ext>
          </a:extLst>
        </cdr:cNvPr>
        <cdr:cNvSpPr txBox="1"/>
      </cdr:nvSpPr>
      <cdr:spPr>
        <a:xfrm xmlns:a="http://schemas.openxmlformats.org/drawingml/2006/main">
          <a:off x="9525" y="3505199"/>
          <a:ext cx="2686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anose="020B0604020202020204" pitchFamily="34" charset="0"/>
              <a:cs typeface="Arial" panose="020B0604020202020204" pitchFamily="34" charset="0"/>
            </a:rPr>
            <a:t>Fuente: Odepa.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17</xdr:row>
      <xdr:rowOff>76200</xdr:rowOff>
    </xdr:from>
    <xdr:to>
      <xdr:col>7</xdr:col>
      <xdr:colOff>704849</xdr:colOff>
      <xdr:row>33</xdr:row>
      <xdr:rowOff>47625</xdr:rowOff>
    </xdr:to>
    <xdr:graphicFrame macro="">
      <xdr:nvGraphicFramePr>
        <xdr:cNvPr id="33068849" name="Chart 1">
          <a:extLst>
            <a:ext uri="{FF2B5EF4-FFF2-40B4-BE49-F238E27FC236}">
              <a16:creationId xmlns:a16="http://schemas.microsoft.com/office/drawing/2014/main" id="{0E471472-D2BE-4860-AA00-3BC68E2C6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34</xdr:row>
      <xdr:rowOff>9525</xdr:rowOff>
    </xdr:from>
    <xdr:to>
      <xdr:col>7</xdr:col>
      <xdr:colOff>685799</xdr:colOff>
      <xdr:row>49</xdr:row>
      <xdr:rowOff>9525</xdr:rowOff>
    </xdr:to>
    <xdr:graphicFrame macro="">
      <xdr:nvGraphicFramePr>
        <xdr:cNvPr id="33068850" name="Chart 2">
          <a:extLst>
            <a:ext uri="{FF2B5EF4-FFF2-40B4-BE49-F238E27FC236}">
              <a16:creationId xmlns:a16="http://schemas.microsoft.com/office/drawing/2014/main" id="{14FA39FE-E0C6-4889-82C0-490391158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0.02145</cdr:x>
      <cdr:y>0.86609</cdr:y>
    </cdr:from>
    <cdr:to>
      <cdr:x>0.34299</cdr:x>
      <cdr:y>0.96006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57089DD-D7BD-4357-AE50-6BC6E5BA9BB7}"/>
            </a:ext>
          </a:extLst>
        </cdr:cNvPr>
        <cdr:cNvSpPr txBox="1"/>
      </cdr:nvSpPr>
      <cdr:spPr>
        <a:xfrm xmlns:a="http://schemas.openxmlformats.org/drawingml/2006/main">
          <a:off x="132825" y="2371731"/>
          <a:ext cx="1381649" cy="171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zoomScaleNormal="100" workbookViewId="0">
      <selection activeCell="B15" sqref="B15:E15"/>
    </sheetView>
  </sheetViews>
  <sheetFormatPr baseColWidth="10" defaultColWidth="8.7265625" defaultRowHeight="18"/>
  <cols>
    <col min="1" max="1" width="10.90625" customWidth="1"/>
    <col min="2" max="5" width="13.1796875" customWidth="1"/>
    <col min="6" max="256" width="10.90625" customWidth="1"/>
  </cols>
  <sheetData>
    <row r="1" spans="1:5">
      <c r="A1" s="103"/>
    </row>
    <row r="3" spans="1:5">
      <c r="A3" s="103"/>
    </row>
    <row r="4" spans="1:5">
      <c r="A4" s="103"/>
    </row>
    <row r="5" spans="1:5">
      <c r="A5" s="103"/>
    </row>
    <row r="6" spans="1:5" ht="24.75">
      <c r="A6" s="104"/>
    </row>
    <row r="7" spans="1:5">
      <c r="A7" s="105"/>
    </row>
    <row r="8" spans="1:5">
      <c r="A8" s="105"/>
    </row>
    <row r="9" spans="1:5">
      <c r="A9" s="103"/>
    </row>
    <row r="10" spans="1:5" ht="16.5" customHeight="1">
      <c r="A10" s="103"/>
    </row>
    <row r="11" spans="1:5">
      <c r="A11" s="103"/>
    </row>
    <row r="12" spans="1:5">
      <c r="A12" s="103"/>
    </row>
    <row r="13" spans="1:5">
      <c r="A13" s="103"/>
    </row>
    <row r="14" spans="1:5">
      <c r="A14" s="103"/>
    </row>
    <row r="15" spans="1:5" ht="50.25" customHeight="1">
      <c r="A15" s="107"/>
      <c r="B15" s="221" t="s">
        <v>0</v>
      </c>
      <c r="C15" s="222"/>
      <c r="D15" s="222"/>
      <c r="E15" s="222"/>
    </row>
    <row r="16" spans="1:5">
      <c r="A16" s="103"/>
    </row>
    <row r="17" spans="1:5">
      <c r="A17" s="105"/>
      <c r="B17" s="108"/>
    </row>
    <row r="18" spans="1:5">
      <c r="A18" s="103"/>
    </row>
    <row r="19" spans="1:5" ht="27">
      <c r="A19" s="223"/>
      <c r="B19" s="223"/>
      <c r="C19" s="223"/>
      <c r="D19" s="223"/>
      <c r="E19" s="223"/>
    </row>
    <row r="20" spans="1:5">
      <c r="A20" s="103"/>
    </row>
    <row r="21" spans="1:5">
      <c r="A21" s="103"/>
    </row>
    <row r="22" spans="1:5">
      <c r="A22" s="103"/>
    </row>
    <row r="23" spans="1:5">
      <c r="A23" s="103"/>
    </row>
    <row r="24" spans="1:5">
      <c r="A24" s="103"/>
    </row>
    <row r="25" spans="1:5">
      <c r="A25" s="103"/>
    </row>
    <row r="26" spans="1:5">
      <c r="A26" s="103"/>
    </row>
    <row r="27" spans="1:5">
      <c r="A27" s="103"/>
    </row>
    <row r="28" spans="1:5">
      <c r="A28" s="103"/>
    </row>
    <row r="29" spans="1:5">
      <c r="A29" s="103"/>
    </row>
    <row r="30" spans="1:5" ht="22.5">
      <c r="A30" s="106"/>
    </row>
    <row r="31" spans="1:5" ht="22.5">
      <c r="A31" s="106"/>
    </row>
    <row r="32" spans="1:5">
      <c r="A32" s="103"/>
      <c r="C32" s="117" t="s">
        <v>305</v>
      </c>
    </row>
    <row r="33" spans="1:1">
      <c r="A33" s="103"/>
    </row>
  </sheetData>
  <mergeCells count="2">
    <mergeCell ref="B15:E15"/>
    <mergeCell ref="A19:E19"/>
  </mergeCells>
  <pageMargins left="0.70866141732283472" right="0.51181102362204722" top="0.94488188976377963" bottom="0.74803149606299213" header="0.31496062992125984" footer="0.31496062992125984"/>
  <pageSetup paperSize="13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51"/>
  <sheetViews>
    <sheetView zoomScaleNormal="100" zoomScaleSheetLayoutView="75" workbookViewId="0">
      <selection sqref="A1:H1"/>
    </sheetView>
  </sheetViews>
  <sheetFormatPr baseColWidth="10" defaultColWidth="10.90625" defaultRowHeight="12"/>
  <cols>
    <col min="1" max="1" width="10.453125" style="9" customWidth="1"/>
    <col min="2" max="8" width="8.08984375" style="9" customWidth="1"/>
    <col min="9" max="9" width="7" style="9" customWidth="1"/>
    <col min="10" max="10" width="6.08984375" style="9" customWidth="1"/>
    <col min="11" max="11" width="6.1796875" style="9" customWidth="1"/>
    <col min="12" max="14" width="4.7265625" style="9" customWidth="1"/>
    <col min="15" max="15" width="6.26953125" style="9" customWidth="1"/>
    <col min="16" max="34" width="4.7265625" style="9" customWidth="1"/>
    <col min="35" max="35" width="6.08984375" style="9" customWidth="1"/>
    <col min="36" max="38" width="4.7265625" style="9" customWidth="1"/>
    <col min="39" max="39" width="9.453125" style="9" customWidth="1"/>
    <col min="40" max="40" width="4.36328125" style="9" customWidth="1"/>
    <col min="41" max="41" width="5" style="9" customWidth="1"/>
    <col min="42" max="42" width="4.90625" style="9" customWidth="1"/>
    <col min="43" max="43" width="7.26953125" style="9" customWidth="1"/>
    <col min="44" max="16384" width="10.90625" style="9"/>
  </cols>
  <sheetData>
    <row r="1" spans="1:45" ht="12.2" customHeight="1">
      <c r="A1" s="227" t="s">
        <v>21</v>
      </c>
      <c r="B1" s="227"/>
      <c r="C1" s="227"/>
      <c r="D1" s="227"/>
      <c r="E1" s="227"/>
      <c r="F1" s="227"/>
      <c r="G1" s="227"/>
      <c r="H1" s="227"/>
    </row>
    <row r="2" spans="1:45" ht="9.75" customHeight="1">
      <c r="A2" s="183"/>
      <c r="B2" s="183"/>
      <c r="C2" s="183"/>
      <c r="D2" s="183"/>
      <c r="E2" s="183"/>
      <c r="F2" s="183"/>
      <c r="G2" s="183"/>
      <c r="H2" s="183"/>
    </row>
    <row r="3" spans="1:45" ht="13.7" customHeight="1">
      <c r="A3" s="240" t="s">
        <v>22</v>
      </c>
      <c r="B3" s="240"/>
      <c r="C3" s="240"/>
      <c r="D3" s="240"/>
      <c r="E3" s="240"/>
      <c r="F3" s="240"/>
      <c r="G3" s="240"/>
      <c r="H3" s="240"/>
      <c r="AM3" s="9">
        <v>2018</v>
      </c>
    </row>
    <row r="4" spans="1:45" ht="13.7" customHeight="1">
      <c r="A4" s="231" t="s">
        <v>85</v>
      </c>
      <c r="B4" s="243" t="s">
        <v>189</v>
      </c>
      <c r="C4" s="243"/>
      <c r="D4" s="243"/>
      <c r="E4" s="243"/>
      <c r="F4" s="243"/>
      <c r="G4" s="243"/>
      <c r="H4" s="243"/>
      <c r="AM4" s="17" t="s">
        <v>90</v>
      </c>
      <c r="AN4" s="148">
        <v>11779.017128599999</v>
      </c>
      <c r="AO4" s="58">
        <f t="shared" ref="AO4:AO10" si="0">AN4/$AN$11*100</f>
        <v>73.443198485078526</v>
      </c>
      <c r="AR4" s="10"/>
      <c r="AS4" s="173"/>
    </row>
    <row r="5" spans="1:45" ht="13.7" customHeight="1">
      <c r="A5" s="246"/>
      <c r="B5" s="244">
        <v>2018</v>
      </c>
      <c r="C5" s="244">
        <v>2019</v>
      </c>
      <c r="D5" s="189" t="s">
        <v>88</v>
      </c>
      <c r="E5" s="240" t="s">
        <v>316</v>
      </c>
      <c r="F5" s="240"/>
      <c r="G5" s="189" t="s">
        <v>87</v>
      </c>
      <c r="H5" s="185" t="s">
        <v>88</v>
      </c>
      <c r="AM5" s="17" t="s">
        <v>97</v>
      </c>
      <c r="AN5" s="148">
        <v>2017.009</v>
      </c>
      <c r="AO5" s="58">
        <f t="shared" si="0"/>
        <v>12.576226922491665</v>
      </c>
      <c r="AR5" s="10"/>
      <c r="AS5" s="173"/>
    </row>
    <row r="6" spans="1:45" ht="13.7" customHeight="1">
      <c r="A6" s="234"/>
      <c r="B6" s="245"/>
      <c r="C6" s="245"/>
      <c r="D6" s="187" t="s">
        <v>89</v>
      </c>
      <c r="E6" s="188">
        <v>2019</v>
      </c>
      <c r="F6" s="191">
        <v>2020</v>
      </c>
      <c r="G6" s="19" t="s">
        <v>89</v>
      </c>
      <c r="H6" s="19" t="s">
        <v>89</v>
      </c>
      <c r="AM6" s="17" t="s">
        <v>190</v>
      </c>
      <c r="AN6" s="148">
        <v>840.81899999999996</v>
      </c>
      <c r="AO6" s="58">
        <f t="shared" si="0"/>
        <v>5.2425797528630351</v>
      </c>
      <c r="AR6" s="10"/>
      <c r="AS6" s="173"/>
    </row>
    <row r="7" spans="1:45" ht="13.7" customHeight="1">
      <c r="A7" s="31"/>
      <c r="B7" s="19"/>
      <c r="C7" s="19"/>
      <c r="D7" s="19"/>
      <c r="E7" s="19"/>
      <c r="F7" s="19"/>
      <c r="G7" s="185"/>
      <c r="H7" s="189"/>
      <c r="AM7" s="17" t="s">
        <v>108</v>
      </c>
      <c r="AN7" s="148">
        <v>692.47500000000002</v>
      </c>
      <c r="AO7" s="58">
        <f t="shared" si="0"/>
        <v>4.3176419828332024</v>
      </c>
      <c r="AR7" s="10"/>
      <c r="AS7" s="173"/>
    </row>
    <row r="8" spans="1:45" ht="13.7" customHeight="1">
      <c r="A8" s="17" t="s">
        <v>90</v>
      </c>
      <c r="B8" s="148">
        <v>12004.3813267</v>
      </c>
      <c r="C8" s="148">
        <v>11779.017128599999</v>
      </c>
      <c r="D8" s="44">
        <f t="shared" ref="D8:D13" si="1">(C8/$C$15)*100</f>
        <v>73.443198485078526</v>
      </c>
      <c r="E8" s="148">
        <v>10752.266028600001</v>
      </c>
      <c r="F8" s="148">
        <v>11200.137580000001</v>
      </c>
      <c r="G8" s="48">
        <f t="shared" ref="G8:G15" si="2">(F8/E8-1)*100</f>
        <v>4.1653689576569564</v>
      </c>
      <c r="H8" s="44">
        <f>F8/$F$15*100</f>
        <v>52.022659985947847</v>
      </c>
      <c r="AM8" s="17" t="s">
        <v>92</v>
      </c>
      <c r="AN8" s="148">
        <v>581.63891540000009</v>
      </c>
      <c r="AO8" s="58">
        <f t="shared" si="0"/>
        <v>3.6265693346050174</v>
      </c>
      <c r="AR8" s="10"/>
      <c r="AS8" s="173"/>
    </row>
    <row r="9" spans="1:45" ht="13.7" customHeight="1">
      <c r="A9" s="17" t="s">
        <v>91</v>
      </c>
      <c r="B9" s="148">
        <v>2205.35</v>
      </c>
      <c r="C9" s="148">
        <v>124.77500000000001</v>
      </c>
      <c r="D9" s="44">
        <f t="shared" si="1"/>
        <v>0.77798300069751669</v>
      </c>
      <c r="E9" s="148">
        <v>124.77500000000001</v>
      </c>
      <c r="F9" s="148">
        <v>3633.7750000000001</v>
      </c>
      <c r="G9" s="48">
        <f t="shared" si="2"/>
        <v>2812.2620717291124</v>
      </c>
      <c r="H9" s="44">
        <f>F9/$F$15*100</f>
        <v>16.878242784088876</v>
      </c>
      <c r="AM9" s="17" t="s">
        <v>91</v>
      </c>
      <c r="AN9" s="148">
        <v>124.77500000000001</v>
      </c>
      <c r="AO9" s="58">
        <f t="shared" si="0"/>
        <v>0.77798300069751669</v>
      </c>
      <c r="AR9" s="10"/>
      <c r="AS9" s="173"/>
    </row>
    <row r="10" spans="1:45" ht="13.7" customHeight="1">
      <c r="A10" s="17" t="s">
        <v>97</v>
      </c>
      <c r="B10" s="148">
        <v>870.056692</v>
      </c>
      <c r="C10" s="148">
        <v>2017.009</v>
      </c>
      <c r="D10" s="44">
        <f t="shared" si="1"/>
        <v>12.576226922491665</v>
      </c>
      <c r="E10" s="148">
        <v>2017.009</v>
      </c>
      <c r="F10" s="148">
        <v>2090.85</v>
      </c>
      <c r="G10" s="48">
        <f t="shared" ref="G10:G14" si="3">(F10/E10-1)*100</f>
        <v>3.6609157420715466</v>
      </c>
      <c r="H10" s="44">
        <f>F10/$F$15*100</f>
        <v>9.7116287951544109</v>
      </c>
      <c r="AM10" s="10" t="s">
        <v>191</v>
      </c>
      <c r="AN10" s="148">
        <v>2.5341299999999998</v>
      </c>
      <c r="AO10" s="58">
        <f t="shared" si="0"/>
        <v>1.5800521431036649E-2</v>
      </c>
      <c r="AR10" s="10"/>
      <c r="AS10" s="173"/>
    </row>
    <row r="11" spans="1:45" ht="13.7" customHeight="1">
      <c r="A11" s="17" t="s">
        <v>190</v>
      </c>
      <c r="B11" s="148">
        <v>827.74199999999996</v>
      </c>
      <c r="C11" s="148">
        <v>840.81899999999996</v>
      </c>
      <c r="D11" s="44">
        <f t="shared" si="1"/>
        <v>5.2425797528630351</v>
      </c>
      <c r="E11" s="148">
        <v>816.91423850000001</v>
      </c>
      <c r="F11" s="148">
        <v>521.04570539999997</v>
      </c>
      <c r="G11" s="48">
        <f t="shared" si="3"/>
        <v>-36.217820568688744</v>
      </c>
      <c r="H11" s="44">
        <f t="shared" ref="H11:H14" si="4">F11/$F$15*100</f>
        <v>2.4201652323955245</v>
      </c>
      <c r="AM11" s="25" t="s">
        <v>122</v>
      </c>
      <c r="AN11" s="25">
        <f>SUM(AN4:AN10)</f>
        <v>16038.268173999999</v>
      </c>
      <c r="AO11" s="58">
        <f>AN11/$AN$11*100</f>
        <v>100</v>
      </c>
      <c r="AR11" s="10"/>
      <c r="AS11" s="173"/>
    </row>
    <row r="12" spans="1:45" ht="13.7" customHeight="1">
      <c r="A12" s="17" t="s">
        <v>92</v>
      </c>
      <c r="B12" s="148">
        <v>5253.2849077000001</v>
      </c>
      <c r="C12" s="148">
        <v>581.63891540000009</v>
      </c>
      <c r="D12" s="44">
        <f t="shared" si="1"/>
        <v>3.6265693346050174</v>
      </c>
      <c r="E12" s="148">
        <v>455.83891540000002</v>
      </c>
      <c r="F12" s="148">
        <v>3882.0144999999998</v>
      </c>
      <c r="G12" s="48">
        <f t="shared" si="3"/>
        <v>751.61980885144931</v>
      </c>
      <c r="H12" s="44">
        <f t="shared" si="4"/>
        <v>18.031271397473255</v>
      </c>
      <c r="AM12" s="25"/>
      <c r="AN12" s="25"/>
      <c r="AO12" s="58"/>
      <c r="AR12" s="10"/>
      <c r="AS12" s="173"/>
    </row>
    <row r="13" spans="1:45" ht="13.7" customHeight="1">
      <c r="A13" s="17" t="s">
        <v>108</v>
      </c>
      <c r="B13" s="148">
        <v>573.87139999999999</v>
      </c>
      <c r="C13" s="148">
        <v>692.47500000000002</v>
      </c>
      <c r="D13" s="44">
        <f t="shared" si="1"/>
        <v>4.3176419828332024</v>
      </c>
      <c r="E13" s="148">
        <v>642.47500000000002</v>
      </c>
      <c r="F13" s="148">
        <v>174.95099999999999</v>
      </c>
      <c r="G13" s="48">
        <f t="shared" si="3"/>
        <v>-72.769212809836958</v>
      </c>
      <c r="H13" s="44">
        <f t="shared" si="4"/>
        <v>0.8126164810201878</v>
      </c>
      <c r="AM13" s="25"/>
      <c r="AN13" s="25"/>
      <c r="AO13" s="58"/>
    </row>
    <row r="14" spans="1:45" ht="13.7" customHeight="1">
      <c r="A14" s="17" t="s">
        <v>191</v>
      </c>
      <c r="B14" s="148">
        <v>26.151199999999999</v>
      </c>
      <c r="C14" s="148">
        <v>2.5341299999999998</v>
      </c>
      <c r="D14" s="44">
        <f t="shared" ref="D14:D15" si="5">(C14/$C$15)*100</f>
        <v>1.5800521431036649E-2</v>
      </c>
      <c r="E14" s="148">
        <v>2.5341300000000047</v>
      </c>
      <c r="F14" s="148">
        <v>26.570509999997739</v>
      </c>
      <c r="G14" s="48">
        <f t="shared" si="3"/>
        <v>948.50619344696963</v>
      </c>
      <c r="H14" s="44">
        <f t="shared" si="4"/>
        <v>0.12341532391989683</v>
      </c>
      <c r="I14" s="59"/>
      <c r="AO14" s="59"/>
    </row>
    <row r="15" spans="1:45" ht="13.7" customHeight="1">
      <c r="A15" s="17" t="s">
        <v>122</v>
      </c>
      <c r="B15" s="41">
        <f>SUM(B8:B14)</f>
        <v>21760.837526400002</v>
      </c>
      <c r="C15" s="41">
        <f>SUM(C8:C14)</f>
        <v>16038.268173999999</v>
      </c>
      <c r="D15" s="44">
        <f t="shared" si="5"/>
        <v>100</v>
      </c>
      <c r="E15" s="41">
        <f>SUM(E8:E14)</f>
        <v>14811.8123125</v>
      </c>
      <c r="F15" s="41">
        <f>SUM(F8:F14)</f>
        <v>21529.344295399998</v>
      </c>
      <c r="G15" s="48">
        <f t="shared" si="2"/>
        <v>45.352532432718796</v>
      </c>
      <c r="H15" s="44">
        <f>F15/$F$15*100</f>
        <v>100</v>
      </c>
      <c r="AM15" s="9">
        <v>2019</v>
      </c>
      <c r="AO15" s="58"/>
    </row>
    <row r="16" spans="1:45" ht="13.7" customHeight="1">
      <c r="A16" s="17"/>
      <c r="B16" s="51"/>
      <c r="C16" s="51"/>
      <c r="D16" s="51"/>
      <c r="E16" s="51"/>
      <c r="F16" s="18"/>
      <c r="G16" s="18"/>
      <c r="H16" s="18"/>
      <c r="AM16" s="25" t="str">
        <f>A8</f>
        <v>Estados Unidos</v>
      </c>
      <c r="AN16" s="25">
        <f>F8</f>
        <v>11200.137580000001</v>
      </c>
      <c r="AO16" s="58">
        <f t="shared" ref="AO16:AO21" si="6">AN16/$AN$22*100</f>
        <v>52.022659985947847</v>
      </c>
    </row>
    <row r="17" spans="1:42" ht="13.7" customHeight="1">
      <c r="A17" s="37" t="s">
        <v>192</v>
      </c>
      <c r="B17" s="42"/>
      <c r="C17" s="42"/>
      <c r="D17" s="42"/>
      <c r="E17" s="42"/>
      <c r="F17" s="42"/>
      <c r="G17" s="42"/>
      <c r="H17" s="43"/>
      <c r="AM17" s="25" t="str">
        <f t="shared" ref="AM17:AM20" si="7">A9</f>
        <v>Nueva Zelanda</v>
      </c>
      <c r="AN17" s="25">
        <f t="shared" ref="AN17:AN20" si="8">F9</f>
        <v>3633.7750000000001</v>
      </c>
      <c r="AO17" s="58">
        <f t="shared" si="6"/>
        <v>16.878242784088876</v>
      </c>
    </row>
    <row r="18" spans="1:42" ht="13.7" customHeight="1">
      <c r="A18" s="10"/>
      <c r="B18" s="10"/>
      <c r="C18" s="10"/>
      <c r="D18" s="10"/>
      <c r="E18" s="10"/>
      <c r="F18" s="34"/>
      <c r="G18" s="10"/>
      <c r="H18" s="10"/>
      <c r="AM18" s="25" t="str">
        <f t="shared" si="7"/>
        <v>Uruguay</v>
      </c>
      <c r="AN18" s="25">
        <f t="shared" si="8"/>
        <v>2090.85</v>
      </c>
      <c r="AO18" s="58">
        <f t="shared" si="6"/>
        <v>9.7116287951544109</v>
      </c>
    </row>
    <row r="19" spans="1:42" ht="12.2" customHeight="1">
      <c r="A19" s="10"/>
      <c r="B19" s="10"/>
      <c r="C19" s="10"/>
      <c r="D19" s="10"/>
      <c r="E19" s="10"/>
      <c r="F19" s="10"/>
      <c r="G19" s="10"/>
      <c r="H19" s="10"/>
      <c r="AM19" s="25" t="str">
        <f t="shared" si="7"/>
        <v>Unión Europea</v>
      </c>
      <c r="AN19" s="25">
        <f t="shared" si="8"/>
        <v>521.04570539999997</v>
      </c>
      <c r="AO19" s="58">
        <f t="shared" si="6"/>
        <v>2.4201652323955245</v>
      </c>
      <c r="AP19" s="59"/>
    </row>
    <row r="20" spans="1:42" ht="12.2" customHeight="1">
      <c r="A20" s="10"/>
      <c r="B20" s="10"/>
      <c r="C20" s="10"/>
      <c r="D20" s="10"/>
      <c r="E20" s="10"/>
      <c r="F20" s="10"/>
      <c r="G20" s="10"/>
      <c r="H20" s="10"/>
      <c r="AM20" s="25" t="str">
        <f t="shared" si="7"/>
        <v>Argentina</v>
      </c>
      <c r="AN20" s="25">
        <f t="shared" si="8"/>
        <v>3882.0144999999998</v>
      </c>
      <c r="AO20" s="58">
        <f t="shared" si="6"/>
        <v>18.031271397473255</v>
      </c>
    </row>
    <row r="21" spans="1:42" ht="12.2" customHeight="1">
      <c r="AM21" s="25" t="s">
        <v>191</v>
      </c>
      <c r="AN21" s="25">
        <f>SUM(F13:F14)</f>
        <v>201.52150999999773</v>
      </c>
      <c r="AO21" s="58">
        <f t="shared" si="6"/>
        <v>0.93603180494008453</v>
      </c>
    </row>
    <row r="22" spans="1:42" ht="12.2" customHeight="1">
      <c r="V22" s="123"/>
      <c r="AK22" s="59"/>
      <c r="AN22" s="25">
        <f>SUM(AN16:AN21)</f>
        <v>21529.344295399998</v>
      </c>
      <c r="AO22" s="58">
        <f>AN22/$AN$22*100</f>
        <v>100</v>
      </c>
      <c r="AP22" s="59"/>
    </row>
    <row r="23" spans="1:42" ht="12.2" customHeight="1">
      <c r="AO23" s="58"/>
    </row>
    <row r="24" spans="1:42" ht="12.2" customHeight="1">
      <c r="AO24" s="59"/>
    </row>
    <row r="25" spans="1:42" ht="12.2" customHeight="1"/>
    <row r="26" spans="1:42" ht="12.2" customHeight="1"/>
    <row r="27" spans="1:42" ht="12.2" customHeight="1"/>
    <row r="28" spans="1:42" ht="12.2" customHeight="1"/>
    <row r="29" spans="1:42" ht="12.2" customHeight="1"/>
    <row r="30" spans="1:42" ht="12.2" customHeight="1">
      <c r="AO30" s="60"/>
    </row>
    <row r="31" spans="1:42" ht="12.2" customHeight="1"/>
    <row r="32" spans="1:42" ht="12.2" customHeight="1"/>
    <row r="33" spans="9:9" ht="12.2" customHeight="1"/>
    <row r="34" spans="9:9" ht="12.2" customHeight="1"/>
    <row r="35" spans="9:9" ht="12.2" customHeight="1"/>
    <row r="36" spans="9:9" ht="12.2" customHeight="1"/>
    <row r="37" spans="9:9" ht="12.2" customHeight="1"/>
    <row r="38" spans="9:9" ht="12.2" customHeight="1"/>
    <row r="39" spans="9:9" ht="12.2" customHeight="1"/>
    <row r="40" spans="9:9" ht="12.2" customHeight="1"/>
    <row r="41" spans="9:9" ht="12.2" customHeight="1"/>
    <row r="42" spans="9:9" ht="12.2" customHeight="1"/>
    <row r="43" spans="9:9" ht="12.2" customHeight="1"/>
    <row r="44" spans="9:9" ht="12.2" customHeight="1"/>
    <row r="45" spans="9:9" ht="12.2" customHeight="1">
      <c r="I45" s="9" t="s">
        <v>193</v>
      </c>
    </row>
    <row r="46" spans="9:9" ht="12.2" customHeight="1"/>
    <row r="47" spans="9:9" ht="12.2" customHeight="1"/>
    <row r="48" spans="9:9" ht="12.2" customHeight="1"/>
    <row r="49" ht="12.2" customHeight="1"/>
    <row r="50" ht="12.2" customHeight="1"/>
    <row r="51" ht="12.2" customHeight="1"/>
  </sheetData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8" max="1048575" man="1"/>
  </colBreaks>
  <ignoredErrors>
    <ignoredError sqref="D1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G59"/>
  <sheetViews>
    <sheetView zoomScale="98" zoomScaleNormal="98" zoomScaleSheetLayoutView="75" workbookViewId="0">
      <selection sqref="A1:H1"/>
    </sheetView>
  </sheetViews>
  <sheetFormatPr baseColWidth="10" defaultColWidth="10.90625" defaultRowHeight="12"/>
  <cols>
    <col min="1" max="1" width="10.36328125" style="9" customWidth="1"/>
    <col min="2" max="51" width="8.08984375" style="9" customWidth="1"/>
    <col min="52" max="52" width="4.1796875" style="9" customWidth="1"/>
    <col min="53" max="53" width="5.1796875" style="9" customWidth="1"/>
    <col min="54" max="54" width="8.7265625" style="9" customWidth="1"/>
    <col min="55" max="55" width="4.1796875" style="9" customWidth="1"/>
    <col min="56" max="56" width="5.6328125" style="9" customWidth="1"/>
    <col min="57" max="57" width="4.81640625" style="9" customWidth="1"/>
    <col min="58" max="16384" width="10.90625" style="9"/>
  </cols>
  <sheetData>
    <row r="1" spans="1:57" ht="13.7" customHeight="1">
      <c r="A1" s="227" t="s">
        <v>23</v>
      </c>
      <c r="B1" s="227"/>
      <c r="C1" s="227"/>
      <c r="D1" s="227"/>
      <c r="E1" s="227"/>
      <c r="F1" s="227"/>
      <c r="G1" s="227"/>
      <c r="H1" s="227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30"/>
    </row>
    <row r="2" spans="1:57" ht="13.7" customHeight="1">
      <c r="A2" s="39"/>
      <c r="B2" s="39"/>
      <c r="C2" s="39"/>
      <c r="D2" s="39"/>
      <c r="E2" s="39"/>
      <c r="F2" s="39"/>
      <c r="G2" s="39"/>
      <c r="H2" s="39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30"/>
    </row>
    <row r="3" spans="1:57" ht="13.7" customHeight="1">
      <c r="A3" s="228" t="s">
        <v>24</v>
      </c>
      <c r="B3" s="228"/>
      <c r="C3" s="228"/>
      <c r="D3" s="228"/>
      <c r="E3" s="228"/>
      <c r="F3" s="228"/>
      <c r="G3" s="228"/>
      <c r="H3" s="228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8"/>
    </row>
    <row r="4" spans="1:57" ht="13.7" customHeight="1">
      <c r="A4" s="231" t="s">
        <v>85</v>
      </c>
      <c r="B4" s="240" t="s">
        <v>189</v>
      </c>
      <c r="C4" s="240"/>
      <c r="D4" s="240"/>
      <c r="E4" s="240"/>
      <c r="F4" s="240"/>
      <c r="G4" s="240"/>
      <c r="H4" s="240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1"/>
    </row>
    <row r="5" spans="1:57" ht="13.7" customHeight="1">
      <c r="A5" s="246"/>
      <c r="B5" s="244">
        <v>2018</v>
      </c>
      <c r="C5" s="244">
        <v>2019</v>
      </c>
      <c r="D5" s="189" t="s">
        <v>88</v>
      </c>
      <c r="E5" s="240" t="s">
        <v>316</v>
      </c>
      <c r="F5" s="240"/>
      <c r="G5" s="189" t="s">
        <v>87</v>
      </c>
      <c r="H5" s="185" t="s">
        <v>88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1"/>
    </row>
    <row r="6" spans="1:57" ht="13.7" customHeight="1">
      <c r="A6" s="234"/>
      <c r="B6" s="245"/>
      <c r="C6" s="245"/>
      <c r="D6" s="187" t="s">
        <v>89</v>
      </c>
      <c r="E6" s="188">
        <v>2019</v>
      </c>
      <c r="F6" s="191">
        <v>2020</v>
      </c>
      <c r="G6" s="19" t="s">
        <v>89</v>
      </c>
      <c r="H6" s="19" t="s">
        <v>89</v>
      </c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1"/>
      <c r="BB6" s="9">
        <v>2019</v>
      </c>
    </row>
    <row r="7" spans="1:57" ht="13.7" customHeight="1">
      <c r="A7" s="17" t="s">
        <v>92</v>
      </c>
      <c r="B7" s="153">
        <v>9298.8385316999993</v>
      </c>
      <c r="C7" s="153">
        <v>8757.0627430000004</v>
      </c>
      <c r="D7" s="61">
        <f t="shared" ref="D7:D14" si="0">C7/$C$20*100</f>
        <v>20.090691198331701</v>
      </c>
      <c r="E7" s="174">
        <v>7465.192140000001</v>
      </c>
      <c r="F7" s="174">
        <v>10529.50071</v>
      </c>
      <c r="G7" s="83">
        <f t="shared" ref="G7:G19" si="1">(F7/E7-1)*100</f>
        <v>41.047953120735059</v>
      </c>
      <c r="H7" s="83">
        <f t="shared" ref="H7:H15" si="2">F7/$F$20*100</f>
        <v>21.940878286361812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17" t="s">
        <v>90</v>
      </c>
      <c r="BC7" s="41">
        <v>11537.215880100001</v>
      </c>
      <c r="BD7" s="62">
        <f t="shared" ref="BD7:BD14" si="3">BC7/$BC$15*100</f>
        <v>26.468994038082094</v>
      </c>
      <c r="BE7" s="9">
        <f t="shared" ref="BE7:BE12" si="4">BC7/$BC$15*100</f>
        <v>26.468994038082094</v>
      </c>
    </row>
    <row r="8" spans="1:57" ht="13.7" customHeight="1">
      <c r="A8" s="17" t="s">
        <v>90</v>
      </c>
      <c r="B8" s="148">
        <v>10255.487813899999</v>
      </c>
      <c r="C8" s="148">
        <v>11537.215880100001</v>
      </c>
      <c r="D8" s="61">
        <f t="shared" si="0"/>
        <v>26.468994038082087</v>
      </c>
      <c r="E8" s="22">
        <v>10430.474852199999</v>
      </c>
      <c r="F8" s="22">
        <v>9919.6348238999981</v>
      </c>
      <c r="G8" s="44">
        <f t="shared" si="1"/>
        <v>-4.8975721195689825</v>
      </c>
      <c r="H8" s="44">
        <f t="shared" si="2"/>
        <v>20.670068440153603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17" t="s">
        <v>92</v>
      </c>
      <c r="BC8" s="41">
        <v>8757.0627430000004</v>
      </c>
      <c r="BD8" s="62">
        <f t="shared" si="3"/>
        <v>20.090691198331704</v>
      </c>
      <c r="BE8" s="9">
        <f t="shared" si="4"/>
        <v>20.090691198331704</v>
      </c>
    </row>
    <row r="9" spans="1:57" ht="13.7" customHeight="1">
      <c r="A9" s="17" t="s">
        <v>93</v>
      </c>
      <c r="B9" s="148">
        <v>10514.6140108</v>
      </c>
      <c r="C9" s="148">
        <v>6807.975765000001</v>
      </c>
      <c r="D9" s="61">
        <f t="shared" si="0"/>
        <v>15.619042913638403</v>
      </c>
      <c r="E9" s="22">
        <v>6690.9139499999992</v>
      </c>
      <c r="F9" s="22">
        <v>7099.3472069999998</v>
      </c>
      <c r="G9" s="44">
        <f t="shared" si="1"/>
        <v>6.1042969623006593</v>
      </c>
      <c r="H9" s="44">
        <f t="shared" si="2"/>
        <v>14.793285766482434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17" t="s">
        <v>93</v>
      </c>
      <c r="BC9" s="41">
        <v>6807.975765000001</v>
      </c>
      <c r="BD9" s="62">
        <f t="shared" si="3"/>
        <v>15.619042913638406</v>
      </c>
      <c r="BE9" s="9">
        <f t="shared" si="4"/>
        <v>15.619042913638406</v>
      </c>
    </row>
    <row r="10" spans="1:57" ht="13.7" customHeight="1">
      <c r="A10" s="17" t="s">
        <v>91</v>
      </c>
      <c r="B10" s="148">
        <v>9176.1519399999997</v>
      </c>
      <c r="C10" s="148">
        <v>4168.5334350000003</v>
      </c>
      <c r="D10" s="61">
        <f t="shared" si="0"/>
        <v>9.5635626294274125</v>
      </c>
      <c r="E10" s="22">
        <v>4097.7910250000004</v>
      </c>
      <c r="F10" s="22">
        <v>6351.413176</v>
      </c>
      <c r="G10" s="44">
        <f t="shared" si="1"/>
        <v>54.996024376328442</v>
      </c>
      <c r="H10" s="44">
        <f t="shared" si="2"/>
        <v>13.234776014465998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17" t="s">
        <v>91</v>
      </c>
      <c r="BC10" s="41">
        <v>4168.5334350000003</v>
      </c>
      <c r="BD10" s="62">
        <f t="shared" si="3"/>
        <v>9.5635626294274143</v>
      </c>
      <c r="BE10" s="9">
        <f t="shared" si="4"/>
        <v>9.5635626294274143</v>
      </c>
    </row>
    <row r="11" spans="1:57" ht="13.7" customHeight="1">
      <c r="A11" s="17" t="s">
        <v>95</v>
      </c>
      <c r="B11" s="148">
        <v>5211</v>
      </c>
      <c r="C11" s="148">
        <v>3621.0784068999997</v>
      </c>
      <c r="D11" s="61">
        <f t="shared" si="0"/>
        <v>8.3075764343618346</v>
      </c>
      <c r="E11" s="22">
        <v>3548.6881868999999</v>
      </c>
      <c r="F11" s="22">
        <v>5864.122488</v>
      </c>
      <c r="G11" s="44">
        <f t="shared" si="1"/>
        <v>65.247612051333135</v>
      </c>
      <c r="H11" s="44">
        <f t="shared" si="2"/>
        <v>12.219382600290949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17" t="s">
        <v>95</v>
      </c>
      <c r="BC11" s="41">
        <v>3621.0784068999997</v>
      </c>
      <c r="BD11" s="62">
        <f t="shared" si="3"/>
        <v>8.3075764343618346</v>
      </c>
      <c r="BE11" s="9">
        <f t="shared" si="4"/>
        <v>8.3075764343618346</v>
      </c>
    </row>
    <row r="12" spans="1:57" ht="13.7" customHeight="1">
      <c r="A12" s="17" t="s">
        <v>94</v>
      </c>
      <c r="B12" s="148">
        <v>1604.3176699999999</v>
      </c>
      <c r="C12" s="148">
        <v>2405.0065499999996</v>
      </c>
      <c r="D12" s="61">
        <f t="shared" si="0"/>
        <v>5.5176313501508822</v>
      </c>
      <c r="E12" s="22">
        <v>2207.0425500000001</v>
      </c>
      <c r="F12" s="22">
        <v>3752.6308939999999</v>
      </c>
      <c r="G12" s="44">
        <f t="shared" si="1"/>
        <v>70.029838980675734</v>
      </c>
      <c r="H12" s="44">
        <f t="shared" si="2"/>
        <v>7.8195557383551479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17" t="s">
        <v>94</v>
      </c>
      <c r="BC12" s="41">
        <v>2405.0065499999996</v>
      </c>
      <c r="BD12" s="62">
        <f t="shared" si="3"/>
        <v>5.5176313501508831</v>
      </c>
      <c r="BE12" s="9">
        <f t="shared" si="4"/>
        <v>5.5176313501508831</v>
      </c>
    </row>
    <row r="13" spans="1:57" ht="13.7" customHeight="1">
      <c r="A13" s="17" t="s">
        <v>97</v>
      </c>
      <c r="B13" s="148">
        <v>1400.28252</v>
      </c>
      <c r="C13" s="148">
        <v>1644.2842600000001</v>
      </c>
      <c r="D13" s="61">
        <f t="shared" si="0"/>
        <v>3.7723616102150102</v>
      </c>
      <c r="E13" s="22">
        <v>1555.1184599999999</v>
      </c>
      <c r="F13" s="22">
        <v>1038.9023200000001</v>
      </c>
      <c r="G13" s="44">
        <f t="shared" si="1"/>
        <v>-33.194650650600586</v>
      </c>
      <c r="H13" s="44">
        <f t="shared" si="2"/>
        <v>2.1648157858891408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7" t="s">
        <v>97</v>
      </c>
      <c r="BC13" s="41">
        <v>1644.2842600000001</v>
      </c>
      <c r="BD13" s="62">
        <f t="shared" si="3"/>
        <v>3.772361610215011</v>
      </c>
      <c r="BE13" s="9">
        <f>BC14/$BC$15*100</f>
        <v>10.660139825792667</v>
      </c>
    </row>
    <row r="14" spans="1:57" ht="13.7" customHeight="1">
      <c r="A14" s="17" t="s">
        <v>99</v>
      </c>
      <c r="B14" s="148">
        <v>387.416</v>
      </c>
      <c r="C14" s="148">
        <v>528.45792000000006</v>
      </c>
      <c r="D14" s="61">
        <f t="shared" si="0"/>
        <v>1.2124025136761176</v>
      </c>
      <c r="E14" s="22">
        <v>473.76096000000001</v>
      </c>
      <c r="F14" s="22">
        <v>470.33181000000002</v>
      </c>
      <c r="G14" s="44">
        <f t="shared" si="1"/>
        <v>-0.72381438943386334</v>
      </c>
      <c r="H14" s="44">
        <f t="shared" si="2"/>
        <v>0.98005530192079249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17" t="s">
        <v>191</v>
      </c>
      <c r="BC14" s="41">
        <v>4646.5058061999989</v>
      </c>
      <c r="BD14" s="62">
        <f t="shared" si="3"/>
        <v>10.660139825792667</v>
      </c>
      <c r="BE14" s="9">
        <f>BC15/$BC$15*100</f>
        <v>100</v>
      </c>
    </row>
    <row r="15" spans="1:57" ht="13.7" customHeight="1">
      <c r="A15" s="17" t="s">
        <v>98</v>
      </c>
      <c r="B15" s="148">
        <v>902</v>
      </c>
      <c r="C15" s="148">
        <v>856.88469999999995</v>
      </c>
      <c r="D15" s="61">
        <f t="shared" ref="D15:D17" si="5">C15/$C$20*100</f>
        <v>1.9658881528553984</v>
      </c>
      <c r="E15" s="22">
        <v>795.54446000000007</v>
      </c>
      <c r="F15" s="22">
        <v>1395.0565860000002</v>
      </c>
      <c r="G15" s="44">
        <f t="shared" si="1"/>
        <v>75.358720491875459</v>
      </c>
      <c r="H15" s="44">
        <f t="shared" si="2"/>
        <v>2.9069532923763335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64"/>
      <c r="BB15" s="10" t="s">
        <v>122</v>
      </c>
      <c r="BC15" s="65">
        <f>SUM(BC7:BC14)</f>
        <v>43587.662846199994</v>
      </c>
      <c r="BD15" s="62">
        <f>BC15/$BC$15*100</f>
        <v>100</v>
      </c>
    </row>
    <row r="16" spans="1:57" ht="13.7" customHeight="1">
      <c r="A16" s="17" t="s">
        <v>104</v>
      </c>
      <c r="B16" s="148">
        <v>3.0000000000000001E-3</v>
      </c>
      <c r="C16" s="148">
        <v>503.34006199999999</v>
      </c>
      <c r="D16" s="61">
        <f t="shared" si="5"/>
        <v>1.15477644161846</v>
      </c>
      <c r="E16" s="22">
        <v>431.36751200000003</v>
      </c>
      <c r="F16" s="22">
        <v>111.00324999999999</v>
      </c>
      <c r="G16" s="44">
        <f t="shared" si="1"/>
        <v>-74.267127933361849</v>
      </c>
      <c r="H16" s="44">
        <f t="shared" ref="H16:H17" si="6">F16/$F$20*100</f>
        <v>0.23130335091079468</v>
      </c>
      <c r="I16" s="4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D16" s="62"/>
      <c r="BE16" s="25"/>
    </row>
    <row r="17" spans="1:59" ht="13.7" customHeight="1">
      <c r="A17" s="17" t="s">
        <v>102</v>
      </c>
      <c r="B17" s="148">
        <v>1324.0635686999999</v>
      </c>
      <c r="C17" s="148">
        <v>912.149497</v>
      </c>
      <c r="D17" s="61">
        <f t="shared" si="5"/>
        <v>2.0926781511973673</v>
      </c>
      <c r="E17" s="22">
        <v>860.76732300000003</v>
      </c>
      <c r="F17" s="22">
        <v>531.90977950000001</v>
      </c>
      <c r="G17" s="44">
        <f>(F17/E17-1)*100</f>
        <v>-38.205161222180827</v>
      </c>
      <c r="H17" s="44">
        <f t="shared" si="6"/>
        <v>1.1083685782224568</v>
      </c>
      <c r="I17" s="4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D17" s="62"/>
      <c r="BE17" s="25"/>
    </row>
    <row r="18" spans="1:59" ht="13.7" customHeight="1">
      <c r="A18" s="17" t="s">
        <v>118</v>
      </c>
      <c r="B18" s="148">
        <v>408.18599999999998</v>
      </c>
      <c r="C18" s="148">
        <v>602.64</v>
      </c>
      <c r="D18" s="61">
        <f>C18/$C$20*100</f>
        <v>1.3825930564949722</v>
      </c>
      <c r="E18" s="22">
        <v>602.64</v>
      </c>
      <c r="F18" s="22">
        <v>0</v>
      </c>
      <c r="G18" s="44"/>
      <c r="H18" s="44"/>
      <c r="I18" s="4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D18" s="62"/>
      <c r="BE18" s="25"/>
    </row>
    <row r="19" spans="1:59" ht="13.7" customHeight="1">
      <c r="A19" s="17" t="s">
        <v>191</v>
      </c>
      <c r="B19" s="22">
        <v>1353.4</v>
      </c>
      <c r="C19" s="22">
        <v>1243.0336272</v>
      </c>
      <c r="D19" s="61">
        <f>C19/$C$20*100</f>
        <v>2.8518015099503513</v>
      </c>
      <c r="E19" s="22">
        <v>1158.8031671999997</v>
      </c>
      <c r="F19" s="22">
        <v>926.4806722999856</v>
      </c>
      <c r="G19" s="44">
        <f t="shared" si="1"/>
        <v>-20.048486358677444</v>
      </c>
      <c r="H19" s="44">
        <f>F19/$F$20*100</f>
        <v>1.9305568445705197</v>
      </c>
      <c r="I19" s="49"/>
      <c r="J19" s="34"/>
      <c r="K19" s="3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D19" s="62"/>
    </row>
    <row r="20" spans="1:59" ht="11.25" customHeight="1">
      <c r="A20" s="17" t="s">
        <v>122</v>
      </c>
      <c r="B20" s="63">
        <f>SUM(B7:B19)</f>
        <v>51835.761055099996</v>
      </c>
      <c r="C20" s="63">
        <f>SUM(C7:C19)</f>
        <v>43587.662846200001</v>
      </c>
      <c r="D20" s="61">
        <f>C20/$C$20*100</f>
        <v>100</v>
      </c>
      <c r="E20" s="63">
        <f>SUM(E7:E19)</f>
        <v>40318.104586299989</v>
      </c>
      <c r="F20" s="63">
        <f>SUM(F7:F19)</f>
        <v>47990.333716699992</v>
      </c>
      <c r="G20" s="44">
        <f>(F20/E20-1)*100</f>
        <v>19.029240608218</v>
      </c>
      <c r="H20" s="44">
        <f>F20/$F$20*100</f>
        <v>100</v>
      </c>
      <c r="I20" s="49"/>
      <c r="J20" s="25"/>
      <c r="K20" s="25"/>
      <c r="L20" s="25"/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D20" s="62"/>
    </row>
    <row r="21" spans="1:59" ht="11.25" customHeight="1">
      <c r="A21" s="17"/>
      <c r="B21" s="20"/>
      <c r="C21" s="51"/>
      <c r="D21" s="51"/>
      <c r="E21" s="51"/>
      <c r="F21" s="18"/>
      <c r="G21" s="18"/>
      <c r="H21" s="18"/>
      <c r="AU21" s="25"/>
      <c r="BB21" s="9">
        <v>2020</v>
      </c>
      <c r="BD21" s="66"/>
    </row>
    <row r="22" spans="1:59" ht="11.25" customHeight="1">
      <c r="A22" s="37" t="s">
        <v>194</v>
      </c>
      <c r="B22" s="42"/>
      <c r="C22" s="42"/>
      <c r="D22" s="42"/>
      <c r="E22" s="42"/>
      <c r="F22" s="42"/>
      <c r="G22" s="42"/>
      <c r="H22" s="43"/>
      <c r="J22" s="10"/>
      <c r="K22" s="10"/>
      <c r="L22" s="10"/>
      <c r="AY22" s="59"/>
      <c r="BB22" s="9" t="str">
        <f t="shared" ref="BB22:BB27" si="7">A7</f>
        <v>Argentina</v>
      </c>
      <c r="BC22" s="25">
        <f t="shared" ref="BC22:BC27" si="8">F7</f>
        <v>10529.50071</v>
      </c>
      <c r="BD22" s="62">
        <f t="shared" ref="BD22:BD28" si="9">BC22/$BC$29*100</f>
        <v>21.940878286361812</v>
      </c>
    </row>
    <row r="23" spans="1:59" ht="11.25" customHeight="1">
      <c r="A23" s="10"/>
      <c r="B23" s="10"/>
      <c r="C23" s="10"/>
      <c r="D23" s="10"/>
      <c r="E23" s="10"/>
      <c r="F23" s="10"/>
      <c r="G23" s="10"/>
      <c r="H23" s="10"/>
      <c r="BB23" s="9" t="str">
        <f t="shared" si="7"/>
        <v>Estados Unidos</v>
      </c>
      <c r="BC23" s="25">
        <f t="shared" si="8"/>
        <v>9919.6348238999981</v>
      </c>
      <c r="BD23" s="62">
        <f t="shared" si="9"/>
        <v>20.670068440153603</v>
      </c>
      <c r="BG23" s="25"/>
    </row>
    <row r="24" spans="1:59" ht="11.25" customHeight="1">
      <c r="BB24" s="9" t="str">
        <f t="shared" si="7"/>
        <v>Alemania</v>
      </c>
      <c r="BC24" s="25">
        <f t="shared" si="8"/>
        <v>7099.3472069999998</v>
      </c>
      <c r="BD24" s="62">
        <f t="shared" si="9"/>
        <v>14.793285766482434</v>
      </c>
    </row>
    <row r="25" spans="1:59" ht="11.25" customHeight="1">
      <c r="BB25" s="9" t="str">
        <f t="shared" si="7"/>
        <v>Nueva Zelanda</v>
      </c>
      <c r="BC25" s="25">
        <f t="shared" si="8"/>
        <v>6351.413176</v>
      </c>
      <c r="BD25" s="62">
        <f t="shared" si="9"/>
        <v>13.234776014465998</v>
      </c>
    </row>
    <row r="26" spans="1:59" ht="11.25" customHeight="1">
      <c r="J26"/>
      <c r="K26"/>
      <c r="BB26" s="9" t="str">
        <f t="shared" si="7"/>
        <v>Países Bajos</v>
      </c>
      <c r="BC26" s="25">
        <f t="shared" si="8"/>
        <v>5864.122488</v>
      </c>
      <c r="BD26" s="62">
        <f t="shared" si="9"/>
        <v>12.219382600290949</v>
      </c>
    </row>
    <row r="27" spans="1:59" ht="11.25" customHeight="1">
      <c r="J27"/>
      <c r="K27"/>
      <c r="BB27" s="9" t="str">
        <f t="shared" si="7"/>
        <v>México</v>
      </c>
      <c r="BC27" s="25">
        <f t="shared" si="8"/>
        <v>3752.6308939999999</v>
      </c>
      <c r="BD27" s="62">
        <f t="shared" si="9"/>
        <v>7.8195557383551479</v>
      </c>
    </row>
    <row r="28" spans="1:59" ht="11.25" customHeight="1">
      <c r="J28"/>
      <c r="K28"/>
      <c r="BB28" s="9" t="s">
        <v>191</v>
      </c>
      <c r="BC28" s="25">
        <f>SUM(F13:F19)</f>
        <v>4473.6844177999865</v>
      </c>
      <c r="BD28" s="62">
        <f t="shared" si="9"/>
        <v>9.3220531538900389</v>
      </c>
    </row>
    <row r="29" spans="1:59" ht="11.25" customHeight="1">
      <c r="J29"/>
      <c r="K29"/>
      <c r="BC29" s="25">
        <f>SUM(BC22:BC28)</f>
        <v>47990.333716699992</v>
      </c>
      <c r="BD29" s="62">
        <f>BC29/$BC$29*100</f>
        <v>100</v>
      </c>
    </row>
    <row r="30" spans="1:59" ht="11.25" customHeight="1">
      <c r="I30" s="59"/>
      <c r="J30"/>
      <c r="K30"/>
      <c r="BC30" s="25"/>
      <c r="BD30" s="66"/>
    </row>
    <row r="31" spans="1:59" ht="11.25" customHeight="1">
      <c r="J31"/>
      <c r="K31"/>
      <c r="BA31" s="25"/>
      <c r="BC31" s="25"/>
      <c r="BD31" s="67"/>
    </row>
    <row r="32" spans="1:59" ht="11.25" customHeight="1">
      <c r="J32"/>
      <c r="K32"/>
      <c r="BC32" s="25"/>
      <c r="BD32" s="67"/>
    </row>
    <row r="33" spans="10:55" ht="11.25" customHeight="1">
      <c r="J33"/>
      <c r="K33"/>
      <c r="BC33" s="25"/>
    </row>
    <row r="34" spans="10:55" ht="11.25" customHeight="1">
      <c r="J34"/>
      <c r="K34"/>
      <c r="BC34" s="68"/>
    </row>
    <row r="35" spans="10:55" ht="11.25" customHeight="1">
      <c r="J35"/>
      <c r="K35"/>
    </row>
    <row r="36" spans="10:55" ht="11.25" customHeight="1">
      <c r="J36"/>
      <c r="K36"/>
    </row>
    <row r="37" spans="10:55" ht="11.25" customHeight="1">
      <c r="J37"/>
      <c r="K37"/>
    </row>
    <row r="38" spans="10:55" ht="11.25" customHeight="1">
      <c r="J38"/>
      <c r="K38"/>
    </row>
    <row r="39" spans="10:55" ht="11.25" customHeight="1"/>
    <row r="40" spans="10:55" ht="11.25" customHeight="1"/>
    <row r="41" spans="10:55" ht="11.25" customHeight="1"/>
    <row r="42" spans="10:55" ht="11.25" customHeight="1"/>
    <row r="43" spans="10:55" ht="11.25" customHeight="1"/>
    <row r="44" spans="10:55" ht="11.25" customHeight="1"/>
    <row r="45" spans="10:55" ht="11.25" customHeight="1"/>
    <row r="46" spans="10:55" ht="11.25" customHeight="1"/>
    <row r="47" spans="10:55" ht="11.25" customHeight="1"/>
    <row r="48" spans="10:5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27" right="0.59055118110236227" top="0.94488188976377963" bottom="0.78740157480314965" header="0.51181102362204722" footer="0.19685039370078741"/>
  <pageSetup scale="97" firstPageNumber="0" orientation="portrait" r:id="rId1"/>
  <headerFooter alignWithMargins="0"/>
  <ignoredErrors>
    <ignoredError sqref="B20:C20 E20:F20" formulaRange="1"/>
    <ignoredError sqref="D2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52"/>
  <sheetViews>
    <sheetView zoomScaleNormal="100" zoomScaleSheetLayoutView="75" workbookViewId="0">
      <selection sqref="A1:E1"/>
    </sheetView>
  </sheetViews>
  <sheetFormatPr baseColWidth="10" defaultColWidth="10.90625" defaultRowHeight="12"/>
  <cols>
    <col min="1" max="1" width="9.36328125" style="9" customWidth="1"/>
    <col min="2" max="2" width="24" style="9" customWidth="1"/>
    <col min="3" max="40" width="11.1796875" style="9" customWidth="1"/>
    <col min="41" max="41" width="3.7265625" style="9" customWidth="1"/>
    <col min="42" max="42" width="4.90625" style="9" customWidth="1"/>
    <col min="43" max="43" width="15.7265625" style="9" customWidth="1"/>
    <col min="44" max="44" width="5.26953125" style="9" customWidth="1"/>
    <col min="45" max="45" width="3.453125" style="9" customWidth="1"/>
    <col min="46" max="46" width="6.7265625" style="9" customWidth="1"/>
    <col min="47" max="16384" width="10.90625" style="9"/>
  </cols>
  <sheetData>
    <row r="1" spans="1:45" ht="12.75" customHeight="1">
      <c r="A1" s="227" t="s">
        <v>25</v>
      </c>
      <c r="B1" s="227"/>
      <c r="C1" s="227"/>
      <c r="D1" s="227"/>
      <c r="E1" s="227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S1" s="62"/>
    </row>
    <row r="2" spans="1:45" ht="12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S2" s="62"/>
    </row>
    <row r="3" spans="1:45" ht="12.75" customHeight="1">
      <c r="A3" s="230" t="s">
        <v>26</v>
      </c>
      <c r="B3" s="230"/>
      <c r="C3" s="230"/>
      <c r="D3" s="230"/>
      <c r="E3" s="230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S3" s="62"/>
    </row>
    <row r="4" spans="1:45" ht="12.75" customHeight="1">
      <c r="A4" s="239" t="s">
        <v>334</v>
      </c>
      <c r="B4" s="239"/>
      <c r="C4" s="239"/>
      <c r="D4" s="239"/>
      <c r="E4" s="23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S4" s="62"/>
    </row>
    <row r="5" spans="1:45" ht="12.75" customHeight="1">
      <c r="A5" s="192" t="s">
        <v>124</v>
      </c>
      <c r="B5" s="247" t="s">
        <v>195</v>
      </c>
      <c r="C5" s="185" t="s">
        <v>165</v>
      </c>
      <c r="D5" s="185" t="s">
        <v>156</v>
      </c>
      <c r="E5" s="189" t="s">
        <v>157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S5" s="62"/>
    </row>
    <row r="6" spans="1:45" ht="12.75" customHeight="1">
      <c r="A6" s="70" t="s">
        <v>129</v>
      </c>
      <c r="B6" s="248"/>
      <c r="C6" s="138" t="s">
        <v>158</v>
      </c>
      <c r="D6" s="138" t="s">
        <v>128</v>
      </c>
      <c r="E6" s="19" t="s">
        <v>159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S6" s="62"/>
    </row>
    <row r="7" spans="1:45" ht="12.75" customHeight="1">
      <c r="A7" s="71">
        <v>4061010</v>
      </c>
      <c r="B7" s="40" t="s">
        <v>196</v>
      </c>
      <c r="C7" s="149">
        <v>381.96759200000002</v>
      </c>
      <c r="D7" s="149">
        <v>1310.9669099999999</v>
      </c>
      <c r="E7" s="32">
        <f>D7/C7*1000</f>
        <v>3432.1417247356412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P7" s="9">
        <v>4061010</v>
      </c>
      <c r="AQ7" s="9" t="str">
        <f t="shared" ref="AQ7:AR10" si="0">B7</f>
        <v>Fresco</v>
      </c>
      <c r="AR7" s="59">
        <f t="shared" si="0"/>
        <v>381.96759200000002</v>
      </c>
      <c r="AS7" s="62">
        <f>AR7/$AR$19*100</f>
        <v>0.79592610098287442</v>
      </c>
    </row>
    <row r="8" spans="1:45" ht="12.75" customHeight="1">
      <c r="A8" s="72">
        <v>4061020</v>
      </c>
      <c r="B8" s="18" t="s">
        <v>197</v>
      </c>
      <c r="C8" s="148">
        <v>9120.0587596999994</v>
      </c>
      <c r="D8" s="148">
        <v>33945.008710000002</v>
      </c>
      <c r="E8" s="41">
        <f t="shared" ref="E8:E26" si="1">D8/C8*1000</f>
        <v>3722.0164479638297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P8" s="9">
        <v>4061020</v>
      </c>
      <c r="AQ8" s="9" t="str">
        <f t="shared" si="0"/>
        <v>Crema</v>
      </c>
      <c r="AR8" s="59">
        <f t="shared" si="0"/>
        <v>9120.0587596999994</v>
      </c>
      <c r="AS8" s="62">
        <f t="shared" ref="AS8:AS18" si="2">AR8/$AR$19*100</f>
        <v>19.003949448524761</v>
      </c>
    </row>
    <row r="9" spans="1:45" ht="12.75" customHeight="1">
      <c r="A9" s="72">
        <v>4061030</v>
      </c>
      <c r="B9" s="18" t="s">
        <v>198</v>
      </c>
      <c r="C9" s="148">
        <v>6827.9740980000006</v>
      </c>
      <c r="D9" s="148">
        <v>26722.604440000003</v>
      </c>
      <c r="E9" s="41">
        <f t="shared" si="1"/>
        <v>3913.6944658046359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P9" s="9">
        <v>4061030</v>
      </c>
      <c r="AQ9" s="9" t="str">
        <f t="shared" si="0"/>
        <v>Mozzarella</v>
      </c>
      <c r="AR9" s="59">
        <f t="shared" si="0"/>
        <v>6827.9740980000006</v>
      </c>
      <c r="AS9" s="62">
        <f t="shared" si="2"/>
        <v>14.22781124696359</v>
      </c>
    </row>
    <row r="10" spans="1:45" ht="12.75" customHeight="1">
      <c r="A10" s="72">
        <v>4061090</v>
      </c>
      <c r="B10" s="18" t="s">
        <v>199</v>
      </c>
      <c r="C10" s="148">
        <v>191.88822500000001</v>
      </c>
      <c r="D10" s="148">
        <v>767.95568000000003</v>
      </c>
      <c r="E10" s="41">
        <f t="shared" si="1"/>
        <v>4002.0990344769725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P10" s="9">
        <v>4061090</v>
      </c>
      <c r="AQ10" s="18" t="s">
        <v>199</v>
      </c>
      <c r="AR10" s="59">
        <f t="shared" si="0"/>
        <v>191.88822500000001</v>
      </c>
      <c r="AS10" s="62">
        <f t="shared" si="2"/>
        <v>0.39984765709854914</v>
      </c>
    </row>
    <row r="11" spans="1:45" ht="12.75" customHeight="1">
      <c r="A11" s="72"/>
      <c r="B11" s="18" t="s">
        <v>122</v>
      </c>
      <c r="C11" s="22">
        <f>SUM(C7:C10)</f>
        <v>16521.8886747</v>
      </c>
      <c r="D11" s="22">
        <f>SUM(D7:D10)</f>
        <v>62746.535740000007</v>
      </c>
      <c r="E11" s="41">
        <f t="shared" si="1"/>
        <v>3797.7822617872921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P11" s="9">
        <v>4062000</v>
      </c>
      <c r="AQ11" s="10" t="s">
        <v>200</v>
      </c>
      <c r="AR11" s="59">
        <f>C13</f>
        <v>1507.9738167999999</v>
      </c>
      <c r="AS11" s="62">
        <f t="shared" si="2"/>
        <v>3.1422449064471607</v>
      </c>
    </row>
    <row r="12" spans="1:45" ht="12.75" customHeight="1">
      <c r="A12" s="72"/>
      <c r="B12" s="18"/>
      <c r="C12" s="22"/>
      <c r="D12" s="22"/>
      <c r="E12" s="4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P12" s="9">
        <v>4063000</v>
      </c>
      <c r="AQ12" s="10" t="s">
        <v>201</v>
      </c>
      <c r="AR12" s="59">
        <f>C15</f>
        <v>736.39481999999998</v>
      </c>
      <c r="AS12" s="62">
        <f t="shared" si="2"/>
        <v>1.5344648869231439</v>
      </c>
    </row>
    <row r="13" spans="1:45" ht="12.75" customHeight="1">
      <c r="A13" s="72">
        <v>4062000</v>
      </c>
      <c r="B13" s="18" t="s">
        <v>202</v>
      </c>
      <c r="C13" s="148">
        <v>1507.9738167999999</v>
      </c>
      <c r="D13" s="148">
        <v>7332.2447599999996</v>
      </c>
      <c r="E13" s="41">
        <f>D13/C13*1000</f>
        <v>4862.3156969392276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P13" s="9">
        <v>4064000</v>
      </c>
      <c r="AQ13" s="10" t="s">
        <v>203</v>
      </c>
      <c r="AR13" s="59">
        <f>C17</f>
        <v>329.00083050000001</v>
      </c>
      <c r="AS13" s="62">
        <f t="shared" si="2"/>
        <v>0.68555645485230732</v>
      </c>
    </row>
    <row r="14" spans="1:45" ht="12.75" customHeight="1">
      <c r="A14" s="72"/>
      <c r="B14" s="18"/>
      <c r="C14" s="22"/>
      <c r="D14" s="22"/>
      <c r="E14" s="41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P14" s="9">
        <v>4064001</v>
      </c>
      <c r="AQ14" s="10" t="s">
        <v>204</v>
      </c>
      <c r="AR14" s="59">
        <f>C19</f>
        <v>22510.915796999998</v>
      </c>
      <c r="AS14" s="62">
        <f t="shared" si="2"/>
        <v>46.907187455473981</v>
      </c>
    </row>
    <row r="15" spans="1:45" ht="12.75" customHeight="1">
      <c r="A15" s="72">
        <v>4063000</v>
      </c>
      <c r="B15" s="18" t="s">
        <v>205</v>
      </c>
      <c r="C15" s="148">
        <v>736.39481999999998</v>
      </c>
      <c r="D15" s="148">
        <v>3129.1468199999999</v>
      </c>
      <c r="E15" s="41">
        <f t="shared" si="1"/>
        <v>4249.2786953607301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P15" s="9">
        <v>4064002</v>
      </c>
      <c r="AQ15" s="10" t="s">
        <v>206</v>
      </c>
      <c r="AR15" s="59">
        <f>C20</f>
        <v>651.40417059999993</v>
      </c>
      <c r="AS15" s="62">
        <f t="shared" si="2"/>
        <v>1.3573653695459094</v>
      </c>
    </row>
    <row r="16" spans="1:45" ht="12.75" customHeight="1">
      <c r="A16" s="72"/>
      <c r="B16" s="18"/>
      <c r="C16" s="22"/>
      <c r="D16" s="22"/>
      <c r="E16" s="4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P16" s="9">
        <v>4064003</v>
      </c>
      <c r="AQ16" s="10" t="s">
        <v>207</v>
      </c>
      <c r="AR16" s="59">
        <f>C21</f>
        <v>132.44815</v>
      </c>
      <c r="AS16" s="62">
        <f t="shared" si="2"/>
        <v>0.27598922479238736</v>
      </c>
    </row>
    <row r="17" spans="1:45" ht="12.75" customHeight="1">
      <c r="A17" s="72">
        <v>4064000</v>
      </c>
      <c r="B17" s="18" t="s">
        <v>203</v>
      </c>
      <c r="C17" s="148">
        <v>329.00083050000001</v>
      </c>
      <c r="D17" s="148">
        <v>2523.83205</v>
      </c>
      <c r="E17" s="41">
        <f t="shared" si="1"/>
        <v>7671.20267193368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10"/>
      <c r="AP17" s="9">
        <v>4064004</v>
      </c>
      <c r="AQ17" s="10" t="s">
        <v>208</v>
      </c>
      <c r="AR17" s="59">
        <f>C22</f>
        <v>690.51396510000006</v>
      </c>
      <c r="AS17" s="62">
        <f t="shared" si="2"/>
        <v>1.4388605196544204</v>
      </c>
    </row>
    <row r="18" spans="1:45" ht="12.75" customHeight="1">
      <c r="A18" s="72"/>
      <c r="B18" s="18"/>
      <c r="C18" s="22"/>
      <c r="D18" s="22"/>
      <c r="E18" s="41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P18" s="9">
        <v>4064005</v>
      </c>
      <c r="AQ18" s="10" t="s">
        <v>209</v>
      </c>
      <c r="AR18" s="59">
        <f>C23</f>
        <v>4909.7934919999998</v>
      </c>
      <c r="AS18" s="62">
        <f t="shared" si="2"/>
        <v>10.230796728740934</v>
      </c>
    </row>
    <row r="19" spans="1:45" ht="12.75" customHeight="1">
      <c r="A19" s="72">
        <v>4069010</v>
      </c>
      <c r="B19" s="18" t="s">
        <v>210</v>
      </c>
      <c r="C19" s="148">
        <v>22510.915796999998</v>
      </c>
      <c r="D19" s="148">
        <v>77225.005409999998</v>
      </c>
      <c r="E19" s="41">
        <f t="shared" si="1"/>
        <v>3430.5581392779977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R19" s="59">
        <f>SUM(AR7:AR18)</f>
        <v>47990.333716699992</v>
      </c>
      <c r="AS19" s="62">
        <f>AR19/$AR$19*100</f>
        <v>100</v>
      </c>
    </row>
    <row r="20" spans="1:45" ht="12.75" customHeight="1">
      <c r="A20" s="72">
        <v>4069020</v>
      </c>
      <c r="B20" s="18" t="s">
        <v>206</v>
      </c>
      <c r="C20" s="148">
        <v>651.40417059999993</v>
      </c>
      <c r="D20" s="148">
        <v>3102.35257</v>
      </c>
      <c r="E20" s="41">
        <f t="shared" si="1"/>
        <v>4762.5617243783736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R20" s="59"/>
      <c r="AS20" s="62"/>
    </row>
    <row r="21" spans="1:45" ht="12.75" customHeight="1">
      <c r="A21" s="72">
        <v>4069030</v>
      </c>
      <c r="B21" s="18" t="s">
        <v>207</v>
      </c>
      <c r="C21" s="148">
        <v>132.44815</v>
      </c>
      <c r="D21" s="148">
        <v>612.33364000000006</v>
      </c>
      <c r="E21" s="41">
        <f t="shared" si="1"/>
        <v>4623.1951144655477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S21" s="62"/>
    </row>
    <row r="22" spans="1:45" ht="12.75" customHeight="1">
      <c r="A22" s="72">
        <v>4069040</v>
      </c>
      <c r="B22" s="18" t="s">
        <v>208</v>
      </c>
      <c r="C22" s="148">
        <v>690.51396510000006</v>
      </c>
      <c r="D22" s="148">
        <v>4117.7625699999999</v>
      </c>
      <c r="E22" s="41">
        <f t="shared" si="1"/>
        <v>5963.3298935578605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S22" s="62"/>
    </row>
    <row r="23" spans="1:45" ht="12.75" customHeight="1">
      <c r="A23" s="72">
        <v>4069090</v>
      </c>
      <c r="B23" s="18" t="s">
        <v>209</v>
      </c>
      <c r="C23" s="148">
        <v>4909.7934919999998</v>
      </c>
      <c r="D23" s="148">
        <v>22828.292280000001</v>
      </c>
      <c r="E23" s="41">
        <f t="shared" si="1"/>
        <v>4649.5422500348213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S23" s="62"/>
    </row>
    <row r="24" spans="1:45" ht="15" customHeight="1">
      <c r="A24" s="73"/>
      <c r="B24" s="18" t="s">
        <v>122</v>
      </c>
      <c r="C24" s="22">
        <f>SUM(C19:C23)</f>
        <v>28895.075574699997</v>
      </c>
      <c r="D24" s="22">
        <f>SUM(D19:D23)</f>
        <v>107885.74647000001</v>
      </c>
      <c r="E24" s="41">
        <f t="shared" si="1"/>
        <v>3733.7070183842266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S24" s="62"/>
    </row>
    <row r="25" spans="1:45" ht="12.75" customHeight="1">
      <c r="A25" s="73"/>
      <c r="B25" s="18"/>
      <c r="C25" s="22"/>
      <c r="D25" s="22"/>
      <c r="E25" s="41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S25" s="62"/>
    </row>
    <row r="26" spans="1:45">
      <c r="A26" s="73"/>
      <c r="B26" s="18" t="s">
        <v>122</v>
      </c>
      <c r="C26" s="24">
        <f>C24+C15+C13+C11+C17</f>
        <v>47990.333716699999</v>
      </c>
      <c r="D26" s="24">
        <f>D24+D15+D13+D11+D17</f>
        <v>183617.50584000003</v>
      </c>
      <c r="E26" s="41">
        <f t="shared" si="1"/>
        <v>3826.135215561203</v>
      </c>
      <c r="F26" s="10"/>
      <c r="G26" s="10"/>
      <c r="H26" s="10"/>
      <c r="I26" s="3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S26" s="62"/>
    </row>
    <row r="27" spans="1:45">
      <c r="A27" s="37" t="s">
        <v>123</v>
      </c>
      <c r="B27" s="42"/>
      <c r="C27" s="42"/>
      <c r="D27" s="42"/>
      <c r="E27" s="43"/>
      <c r="F27" s="10"/>
      <c r="G27" s="10"/>
      <c r="H27" s="10"/>
      <c r="I27" s="3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S27" s="62"/>
    </row>
    <row r="28" spans="1:45">
      <c r="A28" s="10"/>
      <c r="B28" s="10"/>
      <c r="C28" s="10"/>
      <c r="D28" s="10"/>
      <c r="E28" s="10"/>
      <c r="I28" s="34"/>
      <c r="AS28" s="62"/>
    </row>
    <row r="29" spans="1:45">
      <c r="I29" s="34"/>
      <c r="AS29" s="62"/>
    </row>
    <row r="30" spans="1:45">
      <c r="I30" s="34"/>
      <c r="AS30" s="62"/>
    </row>
    <row r="31" spans="1:45">
      <c r="I31" s="34"/>
      <c r="AS31" s="62"/>
    </row>
    <row r="32" spans="1:45">
      <c r="I32" s="34"/>
      <c r="AS32" s="62"/>
    </row>
    <row r="33" spans="9:45">
      <c r="I33" s="34"/>
      <c r="AS33" s="62"/>
    </row>
    <row r="34" spans="9:45">
      <c r="I34" s="34"/>
      <c r="AS34" s="62"/>
    </row>
    <row r="35" spans="9:45">
      <c r="I35" s="34"/>
      <c r="AS35" s="62"/>
    </row>
    <row r="36" spans="9:45">
      <c r="I36" s="34"/>
      <c r="AS36" s="62"/>
    </row>
    <row r="37" spans="9:45">
      <c r="I37" s="34"/>
      <c r="AS37" s="62"/>
    </row>
    <row r="38" spans="9:45">
      <c r="I38" s="34"/>
      <c r="AS38" s="62"/>
    </row>
    <row r="39" spans="9:45">
      <c r="I39" s="34"/>
      <c r="AS39" s="62"/>
    </row>
    <row r="40" spans="9:45">
      <c r="I40" s="34"/>
      <c r="AS40" s="62"/>
    </row>
    <row r="41" spans="9:45">
      <c r="I41" s="34"/>
      <c r="AS41" s="62"/>
    </row>
    <row r="42" spans="9:45">
      <c r="I42" s="34"/>
      <c r="AS42" s="62"/>
    </row>
    <row r="43" spans="9:45">
      <c r="I43" s="34"/>
      <c r="AS43" s="62"/>
    </row>
    <row r="44" spans="9:45">
      <c r="AS44" s="62"/>
    </row>
    <row r="45" spans="9:45">
      <c r="AS45" s="62"/>
    </row>
    <row r="46" spans="9:45">
      <c r="AS46" s="62"/>
    </row>
    <row r="47" spans="9:45">
      <c r="AS47" s="62"/>
    </row>
    <row r="48" spans="9:45">
      <c r="AS48" s="62"/>
    </row>
    <row r="49" spans="45:45">
      <c r="AS49" s="62"/>
    </row>
    <row r="50" spans="45:45">
      <c r="AS50" s="62"/>
    </row>
    <row r="51" spans="45:45">
      <c r="AS51" s="62"/>
    </row>
    <row r="52" spans="45:45">
      <c r="AS52" s="62"/>
    </row>
  </sheetData>
  <mergeCells count="4">
    <mergeCell ref="A1:E1"/>
    <mergeCell ref="A3:E3"/>
    <mergeCell ref="A4:E4"/>
    <mergeCell ref="B5:B6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4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8"/>
  <sheetViews>
    <sheetView zoomScale="98" zoomScaleNormal="98" workbookViewId="0">
      <selection sqref="A1:E1"/>
    </sheetView>
  </sheetViews>
  <sheetFormatPr baseColWidth="10" defaultColWidth="10.90625" defaultRowHeight="12"/>
  <cols>
    <col min="1" max="1" width="18.7265625" style="9" customWidth="1"/>
    <col min="2" max="3" width="11.90625" style="9" customWidth="1"/>
    <col min="4" max="4" width="11.90625" style="59" customWidth="1"/>
    <col min="5" max="5" width="11.90625" style="9" customWidth="1"/>
    <col min="6" max="6" width="6.36328125" style="9" customWidth="1"/>
    <col min="7" max="13" width="6.453125" style="9" customWidth="1"/>
    <col min="14" max="16384" width="10.90625" style="9"/>
  </cols>
  <sheetData>
    <row r="1" spans="1:8" ht="15" customHeight="1">
      <c r="A1" s="227" t="s">
        <v>27</v>
      </c>
      <c r="B1" s="227"/>
      <c r="C1" s="227"/>
      <c r="D1" s="227"/>
      <c r="E1" s="227"/>
    </row>
    <row r="2" spans="1:8" ht="4.7" customHeight="1">
      <c r="A2" s="39"/>
      <c r="B2" s="39"/>
      <c r="C2" s="39"/>
      <c r="D2" s="74"/>
      <c r="E2" s="39"/>
    </row>
    <row r="3" spans="1:8" ht="12.75" customHeight="1">
      <c r="A3" s="228" t="s">
        <v>28</v>
      </c>
      <c r="B3" s="228"/>
      <c r="C3" s="228"/>
      <c r="D3" s="228"/>
      <c r="E3" s="228"/>
    </row>
    <row r="4" spans="1:8" ht="12.2" customHeight="1">
      <c r="A4" s="249" t="s">
        <v>316</v>
      </c>
      <c r="B4" s="249"/>
      <c r="C4" s="249"/>
      <c r="D4" s="249"/>
      <c r="E4" s="249"/>
    </row>
    <row r="5" spans="1:8" ht="12.75" customHeight="1">
      <c r="A5" s="231" t="s">
        <v>85</v>
      </c>
      <c r="B5" s="230" t="s">
        <v>211</v>
      </c>
      <c r="C5" s="230"/>
      <c r="D5" s="75" t="s">
        <v>87</v>
      </c>
      <c r="E5" s="189" t="s">
        <v>88</v>
      </c>
    </row>
    <row r="6" spans="1:8" ht="12.75" customHeight="1">
      <c r="A6" s="246"/>
      <c r="B6" s="185">
        <v>2019</v>
      </c>
      <c r="C6" s="189">
        <v>2020</v>
      </c>
      <c r="D6" s="76" t="s">
        <v>89</v>
      </c>
      <c r="E6" s="19" t="s">
        <v>89</v>
      </c>
    </row>
    <row r="7" spans="1:8" ht="12.75" customHeight="1">
      <c r="A7" s="151" t="s">
        <v>90</v>
      </c>
      <c r="B7" s="149">
        <v>31109.11304</v>
      </c>
      <c r="C7" s="149">
        <v>35119.317299999995</v>
      </c>
      <c r="D7" s="98">
        <f>(C7/B7-1)*100</f>
        <v>12.890770157425212</v>
      </c>
      <c r="E7" s="98">
        <f t="shared" ref="E7:E37" si="0">C7/$C$45*100</f>
        <v>24.497115811333707</v>
      </c>
    </row>
    <row r="8" spans="1:8" ht="12.75" customHeight="1">
      <c r="A8" s="150" t="s">
        <v>99</v>
      </c>
      <c r="B8" s="148">
        <v>21583.902140000002</v>
      </c>
      <c r="C8" s="148">
        <v>20456.89529</v>
      </c>
      <c r="D8" s="48">
        <f t="shared" ref="D8:D36" si="1">(C8/B8-1)*100</f>
        <v>-5.2215157513682104</v>
      </c>
      <c r="E8" s="48">
        <f t="shared" si="0"/>
        <v>14.269495297377466</v>
      </c>
    </row>
    <row r="9" spans="1:8" ht="12.75" customHeight="1">
      <c r="A9" s="150" t="s">
        <v>94</v>
      </c>
      <c r="B9" s="148">
        <v>17135.47076</v>
      </c>
      <c r="C9" s="148">
        <v>18373.651249999999</v>
      </c>
      <c r="D9" s="48">
        <f t="shared" si="1"/>
        <v>7.2258329364976115</v>
      </c>
      <c r="E9" s="48">
        <f t="shared" si="0"/>
        <v>12.81635000770093</v>
      </c>
      <c r="G9" s="25"/>
      <c r="H9" s="25"/>
    </row>
    <row r="10" spans="1:8" ht="12.75" customHeight="1">
      <c r="A10" s="150" t="s">
        <v>212</v>
      </c>
      <c r="B10" s="148">
        <v>15017.27649</v>
      </c>
      <c r="C10" s="148">
        <v>9679.1361099999995</v>
      </c>
      <c r="D10" s="48">
        <f t="shared" si="1"/>
        <v>-35.546661097667517</v>
      </c>
      <c r="E10" s="48">
        <f t="shared" si="0"/>
        <v>6.7515810804309702</v>
      </c>
      <c r="H10" s="25"/>
    </row>
    <row r="11" spans="1:8" ht="12.75" customHeight="1">
      <c r="A11" s="150" t="s">
        <v>113</v>
      </c>
      <c r="B11" s="148">
        <v>7398.4934000000003</v>
      </c>
      <c r="C11" s="148">
        <v>7886.1247599999997</v>
      </c>
      <c r="D11" s="48">
        <f t="shared" si="1"/>
        <v>6.5909548557548048</v>
      </c>
      <c r="E11" s="48">
        <f t="shared" si="0"/>
        <v>5.5008845957363262</v>
      </c>
      <c r="H11" s="25"/>
    </row>
    <row r="12" spans="1:8" ht="12.75" customHeight="1">
      <c r="A12" s="150" t="s">
        <v>111</v>
      </c>
      <c r="B12" s="148">
        <v>7163.8229099999999</v>
      </c>
      <c r="C12" s="148">
        <v>7323.91824</v>
      </c>
      <c r="D12" s="48">
        <f t="shared" si="1"/>
        <v>2.234775091613761</v>
      </c>
      <c r="E12" s="48">
        <f t="shared" si="0"/>
        <v>5.1087232643334834</v>
      </c>
      <c r="H12" s="25"/>
    </row>
    <row r="13" spans="1:8" ht="12.75" customHeight="1">
      <c r="A13" s="150" t="s">
        <v>214</v>
      </c>
      <c r="B13" s="148">
        <v>6202.9058499999992</v>
      </c>
      <c r="C13" s="148">
        <v>7186.1234199999999</v>
      </c>
      <c r="D13" s="48">
        <f t="shared" si="1"/>
        <v>15.850918807674642</v>
      </c>
      <c r="E13" s="48">
        <f t="shared" si="0"/>
        <v>5.0126059157271117</v>
      </c>
      <c r="G13" s="25"/>
      <c r="H13" s="25"/>
    </row>
    <row r="14" spans="1:8" ht="12.75" customHeight="1">
      <c r="A14" s="150" t="s">
        <v>108</v>
      </c>
      <c r="B14" s="148">
        <v>1212.3783899999999</v>
      </c>
      <c r="C14" s="148">
        <v>5412.8155399999996</v>
      </c>
      <c r="D14" s="48">
        <f t="shared" si="1"/>
        <v>346.46255530833076</v>
      </c>
      <c r="E14" s="48">
        <f t="shared" si="0"/>
        <v>3.7756533823271905</v>
      </c>
    </row>
    <row r="15" spans="1:8" ht="12.75" customHeight="1">
      <c r="A15" s="150" t="s">
        <v>114</v>
      </c>
      <c r="B15" s="148">
        <v>5384.9610700000003</v>
      </c>
      <c r="C15" s="148">
        <v>4328.84033</v>
      </c>
      <c r="D15" s="48">
        <f t="shared" si="1"/>
        <v>-19.612411794093067</v>
      </c>
      <c r="E15" s="48">
        <f t="shared" si="0"/>
        <v>3.0195377087464634</v>
      </c>
    </row>
    <row r="16" spans="1:8" ht="12.75" customHeight="1">
      <c r="A16" s="150" t="s">
        <v>215</v>
      </c>
      <c r="B16" s="148">
        <v>3442.5257799999999</v>
      </c>
      <c r="C16" s="148">
        <v>3741.3550800000003</v>
      </c>
      <c r="D16" s="48">
        <f t="shared" si="1"/>
        <v>8.6805246815029093</v>
      </c>
      <c r="E16" s="48">
        <f t="shared" si="0"/>
        <v>2.6097434612170467</v>
      </c>
    </row>
    <row r="17" spans="1:5" ht="12.75" customHeight="1">
      <c r="A17" s="150" t="s">
        <v>213</v>
      </c>
      <c r="B17" s="148">
        <v>4790.8093699999999</v>
      </c>
      <c r="C17" s="148">
        <v>3195.7472799999996</v>
      </c>
      <c r="D17" s="48">
        <f t="shared" si="1"/>
        <v>-33.29420911606843</v>
      </c>
      <c r="E17" s="48">
        <f t="shared" si="0"/>
        <v>2.2291603949235848</v>
      </c>
    </row>
    <row r="18" spans="1:5" ht="12.75" customHeight="1">
      <c r="A18" s="150" t="s">
        <v>217</v>
      </c>
      <c r="B18" s="148">
        <v>4267.5668099999994</v>
      </c>
      <c r="C18" s="148">
        <v>2980.6450199999999</v>
      </c>
      <c r="D18" s="48">
        <f t="shared" si="1"/>
        <v>-30.155867436788874</v>
      </c>
      <c r="E18" s="48">
        <f t="shared" si="0"/>
        <v>2.0791180427478038</v>
      </c>
    </row>
    <row r="19" spans="1:5" ht="12.75" customHeight="1">
      <c r="A19" s="150" t="s">
        <v>219</v>
      </c>
      <c r="B19" s="148">
        <v>2085.5003500000003</v>
      </c>
      <c r="C19" s="148">
        <v>2804.8464199999999</v>
      </c>
      <c r="D19" s="48">
        <f t="shared" si="1"/>
        <v>34.492733122773124</v>
      </c>
      <c r="E19" s="48">
        <f t="shared" si="0"/>
        <v>1.9564915512678476</v>
      </c>
    </row>
    <row r="20" spans="1:5" ht="12.75" customHeight="1">
      <c r="A20" s="150" t="s">
        <v>216</v>
      </c>
      <c r="B20" s="148">
        <v>4384.6931500000001</v>
      </c>
      <c r="C20" s="148">
        <v>2512.5821800000003</v>
      </c>
      <c r="D20" s="48">
        <f t="shared" si="1"/>
        <v>-42.696510473030472</v>
      </c>
      <c r="E20" s="48">
        <f t="shared" si="0"/>
        <v>1.7526256596381313</v>
      </c>
    </row>
    <row r="21" spans="1:5" ht="12.75" customHeight="1">
      <c r="A21" s="150" t="s">
        <v>98</v>
      </c>
      <c r="B21" s="148">
        <v>1669.4008600000002</v>
      </c>
      <c r="C21" s="148">
        <v>2222.29</v>
      </c>
      <c r="D21" s="48">
        <f t="shared" si="1"/>
        <v>33.119016124144075</v>
      </c>
      <c r="E21" s="48">
        <f t="shared" si="0"/>
        <v>1.5501353580232835</v>
      </c>
    </row>
    <row r="22" spans="1:5" ht="12.75" customHeight="1">
      <c r="A22" s="150" t="s">
        <v>319</v>
      </c>
      <c r="B22" s="148">
        <v>94.76</v>
      </c>
      <c r="C22" s="148">
        <v>2057.8188799999998</v>
      </c>
      <c r="D22" s="48">
        <f t="shared" si="1"/>
        <v>2071.6113127902067</v>
      </c>
      <c r="E22" s="48">
        <f t="shared" si="0"/>
        <v>1.4354102328210412</v>
      </c>
    </row>
    <row r="23" spans="1:5" ht="12.75" customHeight="1">
      <c r="A23" s="150" t="s">
        <v>318</v>
      </c>
      <c r="B23" s="148">
        <v>1038.59241</v>
      </c>
      <c r="C23" s="148">
        <v>1832.0411399999998</v>
      </c>
      <c r="D23" s="48">
        <f t="shared" si="1"/>
        <v>76.396546167711719</v>
      </c>
      <c r="E23" s="48">
        <f t="shared" si="0"/>
        <v>1.2779213102103164</v>
      </c>
    </row>
    <row r="24" spans="1:5" ht="12.75" customHeight="1">
      <c r="A24" s="150" t="s">
        <v>218</v>
      </c>
      <c r="B24" s="148">
        <v>3370.3823199999997</v>
      </c>
      <c r="C24" s="148">
        <v>1710.75524</v>
      </c>
      <c r="D24" s="48">
        <f t="shared" si="1"/>
        <v>-49.241508007910504</v>
      </c>
      <c r="E24" s="48">
        <f t="shared" si="0"/>
        <v>1.1933195876540004</v>
      </c>
    </row>
    <row r="25" spans="1:5" ht="12.75" customHeight="1">
      <c r="A25" s="150" t="s">
        <v>106</v>
      </c>
      <c r="B25" s="148">
        <v>2382.3854500000002</v>
      </c>
      <c r="C25" s="148">
        <v>1601.97324</v>
      </c>
      <c r="D25" s="48">
        <f t="shared" si="1"/>
        <v>-32.757596383070599</v>
      </c>
      <c r="E25" s="48">
        <f t="shared" si="0"/>
        <v>1.1174398309541596</v>
      </c>
    </row>
    <row r="26" spans="1:5" ht="12.75" customHeight="1">
      <c r="A26" s="150" t="s">
        <v>280</v>
      </c>
      <c r="B26" s="148">
        <v>0</v>
      </c>
      <c r="C26" s="148">
        <v>1025.36491</v>
      </c>
      <c r="D26" s="204" t="s">
        <v>323</v>
      </c>
      <c r="E26" s="48">
        <f t="shared" si="0"/>
        <v>0.7152326662439924</v>
      </c>
    </row>
    <row r="27" spans="1:5" ht="12.75" customHeight="1">
      <c r="A27" s="150" t="s">
        <v>220</v>
      </c>
      <c r="B27" s="148">
        <v>457.67176000000001</v>
      </c>
      <c r="C27" s="148">
        <v>431.97699999999998</v>
      </c>
      <c r="D27" s="48">
        <f>(C27/B27-1)*100</f>
        <v>-5.6142332225173845</v>
      </c>
      <c r="E27" s="48">
        <f t="shared" si="0"/>
        <v>0.3013210794058489</v>
      </c>
    </row>
    <row r="28" spans="1:5" ht="12.75" customHeight="1">
      <c r="A28" s="150" t="s">
        <v>287</v>
      </c>
      <c r="B28" s="148">
        <v>0</v>
      </c>
      <c r="C28" s="148">
        <v>315.97311999999999</v>
      </c>
      <c r="D28" s="204" t="s">
        <v>323</v>
      </c>
      <c r="E28" s="48">
        <f t="shared" si="0"/>
        <v>0.22040377515847789</v>
      </c>
    </row>
    <row r="29" spans="1:5" ht="12.75" customHeight="1">
      <c r="A29" s="150" t="s">
        <v>224</v>
      </c>
      <c r="B29" s="148">
        <v>298.97525999999999</v>
      </c>
      <c r="C29" s="148">
        <v>296.67059999999998</v>
      </c>
      <c r="D29" s="48">
        <f t="shared" si="1"/>
        <v>-0.77085307995049535</v>
      </c>
      <c r="E29" s="48">
        <f t="shared" si="0"/>
        <v>0.20693950238086942</v>
      </c>
    </row>
    <row r="30" spans="1:5" ht="12.75" customHeight="1">
      <c r="A30" s="150" t="s">
        <v>222</v>
      </c>
      <c r="B30" s="148">
        <v>556.87404000000004</v>
      </c>
      <c r="C30" s="148">
        <v>279.93971999999997</v>
      </c>
      <c r="D30" s="48">
        <f t="shared" si="1"/>
        <v>-49.730154416966542</v>
      </c>
      <c r="E30" s="48">
        <f t="shared" si="0"/>
        <v>0.19526905043317375</v>
      </c>
    </row>
    <row r="31" spans="1:5" ht="12.75" customHeight="1">
      <c r="A31" s="150" t="s">
        <v>223</v>
      </c>
      <c r="B31" s="148">
        <v>1784.74197</v>
      </c>
      <c r="C31" s="148">
        <v>220.09807999999998</v>
      </c>
      <c r="D31" s="48">
        <f t="shared" si="1"/>
        <v>-87.66779267257327</v>
      </c>
      <c r="E31" s="48">
        <f t="shared" si="0"/>
        <v>0.15352713464086024</v>
      </c>
    </row>
    <row r="32" spans="1:5" ht="12.75" customHeight="1">
      <c r="A32" s="150" t="s">
        <v>226</v>
      </c>
      <c r="B32" s="148">
        <v>119.83508</v>
      </c>
      <c r="C32" s="148">
        <v>177.39068</v>
      </c>
      <c r="D32" s="48">
        <f t="shared" si="1"/>
        <v>48.029007866477833</v>
      </c>
      <c r="E32" s="48">
        <f t="shared" si="0"/>
        <v>0.12373703038388045</v>
      </c>
    </row>
    <row r="33" spans="1:5" ht="12.75" customHeight="1">
      <c r="A33" s="150" t="s">
        <v>227</v>
      </c>
      <c r="B33" s="148">
        <v>678.76169999999991</v>
      </c>
      <c r="C33" s="148">
        <v>123.88529</v>
      </c>
      <c r="D33" s="48">
        <f t="shared" si="1"/>
        <v>-81.748338187024984</v>
      </c>
      <c r="E33" s="48">
        <f t="shared" si="0"/>
        <v>8.6414900111132342E-2</v>
      </c>
    </row>
    <row r="34" spans="1:5" ht="12.75" customHeight="1">
      <c r="A34" s="150" t="s">
        <v>221</v>
      </c>
      <c r="B34" s="148">
        <v>3127.7293199999999</v>
      </c>
      <c r="C34" s="148">
        <v>35.729500000000002</v>
      </c>
      <c r="D34" s="48">
        <f t="shared" si="1"/>
        <v>-98.857653705148635</v>
      </c>
      <c r="E34" s="48">
        <f t="shared" si="0"/>
        <v>2.4922742429877697E-2</v>
      </c>
    </row>
    <row r="35" spans="1:5" ht="12.75" customHeight="1">
      <c r="A35" s="150" t="s">
        <v>92</v>
      </c>
      <c r="B35" s="148">
        <v>10.518700000000001</v>
      </c>
      <c r="C35" s="148">
        <v>23.190249999999999</v>
      </c>
      <c r="D35" s="48">
        <f t="shared" si="1"/>
        <v>120.46688278969833</v>
      </c>
      <c r="E35" s="48">
        <f t="shared" si="0"/>
        <v>1.617611854726406E-2</v>
      </c>
    </row>
    <row r="36" spans="1:5" ht="12.75" customHeight="1">
      <c r="A36" s="150" t="s">
        <v>118</v>
      </c>
      <c r="B36" s="148">
        <v>6.7836000000000007</v>
      </c>
      <c r="C36" s="148">
        <v>2.3290000000000002</v>
      </c>
      <c r="D36" s="48">
        <f t="shared" si="1"/>
        <v>-65.667197358334818</v>
      </c>
      <c r="E36" s="48">
        <f t="shared" si="0"/>
        <v>1.6245698125970181E-3</v>
      </c>
    </row>
    <row r="37" spans="1:5" ht="12.75" customHeight="1">
      <c r="A37" s="150" t="s">
        <v>97</v>
      </c>
      <c r="B37" s="148">
        <v>0</v>
      </c>
      <c r="C37" s="148">
        <v>1.27345</v>
      </c>
      <c r="D37" s="204" t="s">
        <v>323</v>
      </c>
      <c r="E37" s="48">
        <f t="shared" si="0"/>
        <v>8.8828184965722304E-4</v>
      </c>
    </row>
    <row r="38" spans="1:5" ht="12.75" customHeight="1">
      <c r="A38" s="150" t="s">
        <v>91</v>
      </c>
      <c r="B38" s="148">
        <v>0</v>
      </c>
      <c r="C38" s="148">
        <v>0.33067000000000002</v>
      </c>
      <c r="D38" s="204" t="s">
        <v>323</v>
      </c>
      <c r="E38" s="204" t="s">
        <v>323</v>
      </c>
    </row>
    <row r="39" spans="1:5" ht="12.75" customHeight="1">
      <c r="A39" s="150" t="s">
        <v>225</v>
      </c>
      <c r="B39" s="148">
        <v>89.765979999999999</v>
      </c>
      <c r="C39" s="148">
        <v>0</v>
      </c>
      <c r="D39" s="204" t="s">
        <v>323</v>
      </c>
      <c r="E39" s="204" t="s">
        <v>323</v>
      </c>
    </row>
    <row r="40" spans="1:5" ht="12.75" customHeight="1">
      <c r="A40" s="150" t="s">
        <v>281</v>
      </c>
      <c r="B40" s="148">
        <v>21.36412</v>
      </c>
      <c r="C40" s="148">
        <v>0</v>
      </c>
      <c r="D40" s="204" t="s">
        <v>323</v>
      </c>
      <c r="E40" s="204" t="s">
        <v>323</v>
      </c>
    </row>
    <row r="41" spans="1:5" ht="12.75" customHeight="1">
      <c r="A41" s="150" t="s">
        <v>96</v>
      </c>
      <c r="B41" s="148">
        <v>13.148999999999999</v>
      </c>
      <c r="C41" s="148">
        <v>0</v>
      </c>
      <c r="D41" s="204" t="s">
        <v>323</v>
      </c>
      <c r="E41" s="204" t="s">
        <v>323</v>
      </c>
    </row>
    <row r="42" spans="1:5" ht="12.75" customHeight="1">
      <c r="A42" s="150" t="s">
        <v>324</v>
      </c>
      <c r="B42" s="148">
        <v>1.2744000000000002</v>
      </c>
      <c r="C42" s="148">
        <v>0</v>
      </c>
      <c r="D42" s="204" t="s">
        <v>323</v>
      </c>
      <c r="E42" s="204" t="s">
        <v>323</v>
      </c>
    </row>
    <row r="43" spans="1:5" ht="12.75" customHeight="1">
      <c r="A43" s="150" t="s">
        <v>291</v>
      </c>
      <c r="B43" s="148">
        <v>0.25</v>
      </c>
      <c r="C43" s="148">
        <v>0</v>
      </c>
      <c r="D43" s="204" t="s">
        <v>323</v>
      </c>
      <c r="E43" s="204" t="s">
        <v>323</v>
      </c>
    </row>
    <row r="44" spans="1:5" ht="12.75" customHeight="1">
      <c r="A44" s="17" t="s">
        <v>325</v>
      </c>
      <c r="B44" s="22">
        <v>2.5000000000000001E-2</v>
      </c>
      <c r="C44" s="22">
        <v>0</v>
      </c>
      <c r="D44" s="204" t="s">
        <v>323</v>
      </c>
      <c r="E44" s="204" t="s">
        <v>323</v>
      </c>
    </row>
    <row r="45" spans="1:5" ht="12.75" customHeight="1">
      <c r="A45" s="17" t="s">
        <v>122</v>
      </c>
      <c r="B45" s="22">
        <f>SUM(B7:B44)</f>
        <v>146902.66048000002</v>
      </c>
      <c r="C45" s="22">
        <f>SUM(C7:C44)</f>
        <v>143361.02899000002</v>
      </c>
      <c r="D45" s="48">
        <f>(C45/B45-1)*100</f>
        <v>-2.4108695366222954</v>
      </c>
      <c r="E45" s="48"/>
    </row>
    <row r="46" spans="1:5" ht="12.75" customHeight="1">
      <c r="A46" s="37" t="s">
        <v>123</v>
      </c>
      <c r="B46" s="38"/>
      <c r="C46" s="38"/>
      <c r="D46" s="77"/>
      <c r="E46" s="43"/>
    </row>
    <row r="47" spans="1:5" ht="12.75" customHeight="1"/>
    <row r="48" spans="1:5" ht="12.75" customHeight="1"/>
  </sheetData>
  <mergeCells count="5">
    <mergeCell ref="A1:E1"/>
    <mergeCell ref="A3:E3"/>
    <mergeCell ref="A4:E4"/>
    <mergeCell ref="B5:C5"/>
    <mergeCell ref="A5:A6"/>
  </mergeCells>
  <printOptions horizontalCentered="1"/>
  <pageMargins left="0.59055118110236227" right="0.59055118110236227" top="0.98425196850393704" bottom="0.78740157480314965" header="0.51181102362204722" footer="0.19685039370078741"/>
  <pageSetup scale="95" firstPageNumber="0" orientation="portrait" r:id="rId1"/>
  <headerFooter alignWithMargins="0"/>
  <ignoredErrors>
    <ignoredError sqref="B45:C4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3"/>
  <sheetViews>
    <sheetView zoomScaleNormal="100" workbookViewId="0">
      <selection sqref="A1:H1"/>
    </sheetView>
  </sheetViews>
  <sheetFormatPr baseColWidth="10" defaultColWidth="10.90625" defaultRowHeight="12"/>
  <cols>
    <col min="1" max="1" width="6.36328125" style="9" customWidth="1"/>
    <col min="2" max="2" width="30.6328125" style="9" customWidth="1"/>
    <col min="3" max="4" width="4.36328125" style="9" customWidth="1"/>
    <col min="5" max="5" width="5.26953125" style="9" customWidth="1"/>
    <col min="6" max="6" width="5.6328125" style="9" customWidth="1"/>
    <col min="7" max="7" width="6.26953125" style="9" customWidth="1"/>
    <col min="8" max="8" width="5.6328125" style="9" customWidth="1"/>
    <col min="9" max="9" width="5.36328125" style="9" customWidth="1"/>
    <col min="10" max="16384" width="10.90625" style="9"/>
  </cols>
  <sheetData>
    <row r="1" spans="1:14" ht="13.7" customHeight="1">
      <c r="A1" s="227" t="s">
        <v>29</v>
      </c>
      <c r="B1" s="227"/>
      <c r="C1" s="227"/>
      <c r="D1" s="227"/>
      <c r="E1" s="227"/>
      <c r="F1" s="227"/>
      <c r="G1" s="227"/>
      <c r="H1" s="227"/>
      <c r="I1" s="183"/>
    </row>
    <row r="2" spans="1:14" ht="13.7" customHeight="1">
      <c r="A2" s="183"/>
      <c r="B2" s="183"/>
      <c r="C2" s="183"/>
      <c r="D2" s="183"/>
      <c r="E2" s="183"/>
      <c r="F2" s="183"/>
      <c r="G2" s="183"/>
      <c r="H2" s="183"/>
      <c r="I2" s="183"/>
    </row>
    <row r="3" spans="1:14" ht="13.7" customHeight="1">
      <c r="A3" s="230" t="s">
        <v>228</v>
      </c>
      <c r="B3" s="230"/>
      <c r="C3" s="230"/>
      <c r="D3" s="230"/>
      <c r="E3" s="230"/>
      <c r="F3" s="230"/>
      <c r="G3" s="230"/>
      <c r="H3" s="230"/>
      <c r="I3" s="183"/>
    </row>
    <row r="4" spans="1:14" ht="13.7" customHeight="1">
      <c r="A4" s="253" t="s">
        <v>316</v>
      </c>
      <c r="B4" s="253"/>
      <c r="C4" s="253"/>
      <c r="D4" s="253"/>
      <c r="E4" s="253"/>
      <c r="F4" s="253"/>
      <c r="G4" s="253"/>
      <c r="H4" s="253"/>
      <c r="I4" s="183"/>
    </row>
    <row r="5" spans="1:14" ht="13.7" customHeight="1">
      <c r="A5" s="185" t="s">
        <v>124</v>
      </c>
      <c r="B5" s="231" t="s">
        <v>125</v>
      </c>
      <c r="C5" s="230" t="s">
        <v>126</v>
      </c>
      <c r="D5" s="230"/>
      <c r="E5" s="185" t="s">
        <v>87</v>
      </c>
      <c r="F5" s="230" t="s">
        <v>229</v>
      </c>
      <c r="G5" s="230"/>
      <c r="H5" s="189" t="s">
        <v>87</v>
      </c>
      <c r="I5" s="183"/>
    </row>
    <row r="6" spans="1:14" ht="13.7" customHeight="1">
      <c r="A6" s="184" t="s">
        <v>129</v>
      </c>
      <c r="B6" s="234"/>
      <c r="C6" s="185">
        <v>2019</v>
      </c>
      <c r="D6" s="189">
        <v>2020</v>
      </c>
      <c r="E6" s="184" t="s">
        <v>89</v>
      </c>
      <c r="F6" s="185">
        <v>2019</v>
      </c>
      <c r="G6" s="189">
        <v>2020</v>
      </c>
      <c r="H6" s="19" t="s">
        <v>89</v>
      </c>
      <c r="I6" s="183"/>
    </row>
    <row r="7" spans="1:14" ht="15" customHeight="1">
      <c r="A7" s="177">
        <v>4011000</v>
      </c>
      <c r="B7" s="10" t="s">
        <v>230</v>
      </c>
      <c r="C7" s="149">
        <v>0</v>
      </c>
      <c r="D7" s="149">
        <v>42.228000000000002</v>
      </c>
      <c r="E7" s="98"/>
      <c r="F7" s="149">
        <v>0</v>
      </c>
      <c r="G7" s="149">
        <v>27.230499999999999</v>
      </c>
      <c r="H7" s="98"/>
      <c r="I7" s="49"/>
    </row>
    <row r="8" spans="1:14" ht="15" customHeight="1">
      <c r="A8" s="47">
        <v>4012000</v>
      </c>
      <c r="B8" s="9" t="s">
        <v>231</v>
      </c>
      <c r="C8" s="148">
        <v>1178.43</v>
      </c>
      <c r="D8" s="148">
        <v>0.69350000000000001</v>
      </c>
      <c r="E8" s="48">
        <f>(D8/C8-1)*100</f>
        <v>-99.941150513819238</v>
      </c>
      <c r="F8" s="148">
        <v>813.63003000000003</v>
      </c>
      <c r="G8" s="148">
        <v>0.94523999999999997</v>
      </c>
      <c r="H8" s="48">
        <f>(G8/F8-1)*100</f>
        <v>-99.883824347043827</v>
      </c>
      <c r="I8" s="49"/>
    </row>
    <row r="9" spans="1:14" ht="15" customHeight="1">
      <c r="A9" s="47">
        <v>4013000</v>
      </c>
      <c r="B9" s="9" t="s">
        <v>232</v>
      </c>
      <c r="C9" s="148">
        <v>11.09665</v>
      </c>
      <c r="D9" s="148">
        <v>1.1268499999999999</v>
      </c>
      <c r="E9" s="48">
        <f>(D9/C9-1)*100</f>
        <v>-89.845133441173687</v>
      </c>
      <c r="F9" s="148">
        <v>11.747669999999999</v>
      </c>
      <c r="G9" s="148">
        <v>1.40184</v>
      </c>
      <c r="H9" s="48">
        <f>(G9/F9-1)*100</f>
        <v>-88.067080535970106</v>
      </c>
      <c r="I9" s="49"/>
    </row>
    <row r="10" spans="1:14" ht="15" customHeight="1">
      <c r="A10" s="47">
        <v>4021000</v>
      </c>
      <c r="B10" s="9" t="s">
        <v>300</v>
      </c>
      <c r="C10" s="148">
        <v>400.19650999999999</v>
      </c>
      <c r="D10" s="148">
        <v>527.82100000000003</v>
      </c>
      <c r="E10" s="48">
        <f>(D10/C10-1)*100</f>
        <v>31.890455516466165</v>
      </c>
      <c r="F10" s="148">
        <v>1219.44</v>
      </c>
      <c r="G10" s="148">
        <v>1696.1683500000001</v>
      </c>
      <c r="H10" s="48">
        <f>(G10/F10-1)*100</f>
        <v>39.094039067112774</v>
      </c>
      <c r="I10" s="49"/>
    </row>
    <row r="11" spans="1:14" ht="15" customHeight="1">
      <c r="A11" s="47">
        <v>4022111</v>
      </c>
      <c r="B11" s="9" t="s">
        <v>304</v>
      </c>
      <c r="C11" s="148">
        <v>0</v>
      </c>
      <c r="D11" s="148">
        <v>6.7968000000000002</v>
      </c>
      <c r="E11" s="48"/>
      <c r="F11" s="148">
        <v>0</v>
      </c>
      <c r="G11" s="148">
        <v>8.4</v>
      </c>
      <c r="H11" s="48"/>
      <c r="I11" s="49"/>
      <c r="J11" s="25"/>
      <c r="K11" s="25"/>
      <c r="L11" s="25"/>
      <c r="M11" s="25"/>
      <c r="N11" s="25"/>
    </row>
    <row r="12" spans="1:14" ht="15" customHeight="1">
      <c r="A12" s="47">
        <v>4022115</v>
      </c>
      <c r="B12" s="9" t="s">
        <v>303</v>
      </c>
      <c r="C12" s="148">
        <v>0</v>
      </c>
      <c r="D12" s="148">
        <v>0.64395000000000002</v>
      </c>
      <c r="E12" s="48"/>
      <c r="F12" s="148">
        <v>0</v>
      </c>
      <c r="G12" s="148">
        <v>0.79632000000000003</v>
      </c>
      <c r="H12" s="48"/>
      <c r="I12" s="49"/>
    </row>
    <row r="13" spans="1:14" ht="15" customHeight="1">
      <c r="A13" s="47">
        <v>4022116</v>
      </c>
      <c r="B13" s="9" t="s">
        <v>288</v>
      </c>
      <c r="C13" s="148">
        <v>4.6319999999999997</v>
      </c>
      <c r="D13" s="148">
        <v>0</v>
      </c>
      <c r="E13" s="48"/>
      <c r="F13" s="148">
        <v>30.03</v>
      </c>
      <c r="G13" s="148">
        <v>0</v>
      </c>
      <c r="H13" s="48"/>
      <c r="I13" s="49"/>
      <c r="J13" s="25"/>
    </row>
    <row r="14" spans="1:14" ht="15" customHeight="1">
      <c r="A14" s="47">
        <v>4022117</v>
      </c>
      <c r="B14" s="9" t="s">
        <v>233</v>
      </c>
      <c r="C14" s="148">
        <v>57.432960000000001</v>
      </c>
      <c r="D14" s="148">
        <v>117.17816999999999</v>
      </c>
      <c r="E14" s="48">
        <f>(D14/C14-1)*100</f>
        <v>104.02599831177079</v>
      </c>
      <c r="F14" s="148">
        <v>223.74333999999999</v>
      </c>
      <c r="G14" s="148">
        <v>434.44968999999998</v>
      </c>
      <c r="H14" s="48">
        <f>(G14/F14-1)*100</f>
        <v>94.173238854841429</v>
      </c>
      <c r="I14" s="49"/>
      <c r="L14" s="175"/>
    </row>
    <row r="15" spans="1:14" ht="15" customHeight="1">
      <c r="A15" s="47">
        <v>4022118</v>
      </c>
      <c r="B15" s="9" t="s">
        <v>234</v>
      </c>
      <c r="C15" s="148">
        <v>2835.4376000000002</v>
      </c>
      <c r="D15" s="148">
        <v>1322.3311999999999</v>
      </c>
      <c r="E15" s="48">
        <f>(D15/C15-1)*100</f>
        <v>-53.364122701906759</v>
      </c>
      <c r="F15" s="148">
        <v>9111.7441199999994</v>
      </c>
      <c r="G15" s="148">
        <v>4533.1921199999997</v>
      </c>
      <c r="H15" s="48">
        <f>(G15/F15-1)*100</f>
        <v>-50.248908877392836</v>
      </c>
      <c r="I15" s="49"/>
    </row>
    <row r="16" spans="1:14" ht="14.25" customHeight="1">
      <c r="A16" s="47">
        <v>4022120</v>
      </c>
      <c r="B16" s="9" t="s">
        <v>235</v>
      </c>
      <c r="C16" s="148">
        <v>122.91364799999999</v>
      </c>
      <c r="D16" s="148">
        <v>192.46210399999998</v>
      </c>
      <c r="E16" s="48">
        <f>(D16/C16-1)*100</f>
        <v>56.583184318148284</v>
      </c>
      <c r="F16" s="148">
        <v>55.691000000000003</v>
      </c>
      <c r="G16" s="148">
        <v>133.05449999999999</v>
      </c>
      <c r="H16" s="48">
        <f>(G16/F16-1)*100</f>
        <v>138.91562370939647</v>
      </c>
      <c r="I16" s="49"/>
    </row>
    <row r="17" spans="1:12" ht="14.25" customHeight="1">
      <c r="A17" s="47">
        <v>4022911</v>
      </c>
      <c r="B17" s="9" t="s">
        <v>236</v>
      </c>
      <c r="C17" s="148">
        <v>13.726087999999999</v>
      </c>
      <c r="D17" s="148">
        <v>0</v>
      </c>
      <c r="E17" s="48"/>
      <c r="F17" s="148">
        <v>32.036079999999998</v>
      </c>
      <c r="G17" s="148">
        <v>0</v>
      </c>
      <c r="H17" s="48"/>
      <c r="I17" s="49"/>
    </row>
    <row r="18" spans="1:12" ht="14.25" customHeight="1">
      <c r="A18" s="47">
        <v>4022916</v>
      </c>
      <c r="B18" s="9" t="s">
        <v>299</v>
      </c>
      <c r="C18" s="148">
        <v>0.41039999999999999</v>
      </c>
      <c r="D18" s="148">
        <v>0</v>
      </c>
      <c r="E18" s="48"/>
      <c r="F18" s="148">
        <v>3.1110000000000002</v>
      </c>
      <c r="G18" s="148">
        <v>0</v>
      </c>
      <c r="H18" s="48"/>
      <c r="I18" s="49"/>
    </row>
    <row r="19" spans="1:12" ht="14.25" customHeight="1">
      <c r="A19" s="47">
        <v>4022918</v>
      </c>
      <c r="B19" s="9" t="s">
        <v>286</v>
      </c>
      <c r="C19" s="148">
        <v>11.986000000000001</v>
      </c>
      <c r="D19" s="148">
        <v>56.34</v>
      </c>
      <c r="E19" s="48">
        <f>(D19/C19-1)*100</f>
        <v>370.04838978808613</v>
      </c>
      <c r="F19" s="148">
        <v>57.98856</v>
      </c>
      <c r="G19" s="148">
        <v>234.60835999999998</v>
      </c>
      <c r="H19" s="48">
        <f>(G19/F19-1)*100</f>
        <v>304.57697173373504</v>
      </c>
      <c r="I19" s="49"/>
      <c r="J19" s="175"/>
      <c r="K19" s="175"/>
    </row>
    <row r="20" spans="1:12" ht="15" customHeight="1">
      <c r="A20" s="47">
        <v>4022920</v>
      </c>
      <c r="B20" s="9" t="s">
        <v>237</v>
      </c>
      <c r="C20" s="148">
        <v>0</v>
      </c>
      <c r="D20" s="148">
        <v>0.18</v>
      </c>
      <c r="E20" s="48"/>
      <c r="F20" s="148">
        <v>0</v>
      </c>
      <c r="G20" s="148">
        <v>2.7360000000000002</v>
      </c>
      <c r="H20" s="48"/>
      <c r="I20" s="49"/>
      <c r="J20" s="175"/>
      <c r="K20" s="175"/>
      <c r="L20" s="175"/>
    </row>
    <row r="21" spans="1:12" ht="15" customHeight="1">
      <c r="A21" s="47">
        <v>4029110</v>
      </c>
      <c r="B21" s="9" t="s">
        <v>135</v>
      </c>
      <c r="C21" s="148">
        <v>0.18359999999999999</v>
      </c>
      <c r="D21" s="148">
        <v>0</v>
      </c>
      <c r="E21" s="48"/>
      <c r="F21" s="148">
        <v>0.31277999999999995</v>
      </c>
      <c r="G21" s="148">
        <v>0</v>
      </c>
      <c r="H21" s="48"/>
      <c r="I21" s="49"/>
      <c r="J21" s="25"/>
      <c r="K21" s="25"/>
      <c r="L21" s="25"/>
    </row>
    <row r="22" spans="1:12" ht="15" customHeight="1">
      <c r="A22" s="47">
        <v>4029120</v>
      </c>
      <c r="B22" s="9" t="s">
        <v>238</v>
      </c>
      <c r="C22" s="148">
        <v>390.49079999999998</v>
      </c>
      <c r="D22" s="148">
        <v>504.49162000000001</v>
      </c>
      <c r="E22" s="48">
        <f>(D22/C22-1)*100</f>
        <v>29.194239659423495</v>
      </c>
      <c r="F22" s="148">
        <v>1081.7817700000001</v>
      </c>
      <c r="G22" s="148">
        <v>1296.7839799999999</v>
      </c>
      <c r="H22" s="48">
        <f>(G22/F22-1)*100</f>
        <v>19.874822811998371</v>
      </c>
      <c r="I22" s="49"/>
    </row>
    <row r="23" spans="1:12" ht="15" customHeight="1">
      <c r="A23" s="47">
        <v>4029910</v>
      </c>
      <c r="B23" s="9" t="s">
        <v>136</v>
      </c>
      <c r="C23" s="148">
        <v>22828.694102000001</v>
      </c>
      <c r="D23" s="148">
        <v>26005.230950599998</v>
      </c>
      <c r="E23" s="48">
        <f>(D23/C23-1)*100</f>
        <v>13.914667367336197</v>
      </c>
      <c r="F23" s="148">
        <v>37976.758909999997</v>
      </c>
      <c r="G23" s="148">
        <v>43459.233740000003</v>
      </c>
      <c r="H23" s="48">
        <f>(G23/F23-1)*100</f>
        <v>14.436394751307668</v>
      </c>
      <c r="I23" s="49"/>
    </row>
    <row r="24" spans="1:12" ht="15" customHeight="1">
      <c r="A24" s="47">
        <v>4029990</v>
      </c>
      <c r="B24" s="9" t="s">
        <v>239</v>
      </c>
      <c r="C24" s="148">
        <v>54.007980000000003</v>
      </c>
      <c r="D24" s="148">
        <v>4.1806999999999999</v>
      </c>
      <c r="E24" s="48">
        <f>(D24/C24-1)*100</f>
        <v>-92.25910689494404</v>
      </c>
      <c r="F24" s="148">
        <v>41.687580000000004</v>
      </c>
      <c r="G24" s="148">
        <v>13.210690000000001</v>
      </c>
      <c r="H24" s="48">
        <f>(G24/F24-1)*100</f>
        <v>-68.310249719460799</v>
      </c>
      <c r="I24" s="49"/>
    </row>
    <row r="25" spans="1:12" ht="15" customHeight="1">
      <c r="A25" s="47">
        <v>4031000</v>
      </c>
      <c r="B25" s="9" t="s">
        <v>138</v>
      </c>
      <c r="C25" s="148">
        <v>713.26940999999999</v>
      </c>
      <c r="D25" s="148">
        <v>1048.4694200000001</v>
      </c>
      <c r="E25" s="48">
        <f>(D25/C25-1)*100</f>
        <v>46.99486691851822</v>
      </c>
      <c r="F25" s="148">
        <v>2421.1679300000001</v>
      </c>
      <c r="G25" s="148">
        <v>3722.7684800000002</v>
      </c>
      <c r="H25" s="48">
        <f>(G25/F25-1)*100</f>
        <v>53.759201659341336</v>
      </c>
      <c r="I25" s="49"/>
    </row>
    <row r="26" spans="1:12" ht="15" customHeight="1">
      <c r="A26" s="47">
        <v>4041000</v>
      </c>
      <c r="B26" s="9" t="s">
        <v>140</v>
      </c>
      <c r="C26" s="148">
        <v>14773.659240000001</v>
      </c>
      <c r="D26" s="148">
        <v>13868.434999999999</v>
      </c>
      <c r="E26" s="48">
        <f>(D26/C26-1)*100</f>
        <v>-6.1272852263242079</v>
      </c>
      <c r="F26" s="148">
        <v>13083.11369</v>
      </c>
      <c r="G26" s="148">
        <v>11401.223249999999</v>
      </c>
      <c r="H26" s="48">
        <f>(G26/F26-1)*100</f>
        <v>-12.85542937141595</v>
      </c>
      <c r="I26" s="49"/>
    </row>
    <row r="27" spans="1:12" ht="15" customHeight="1">
      <c r="A27" s="47">
        <v>4049000</v>
      </c>
      <c r="B27" s="9" t="s">
        <v>141</v>
      </c>
      <c r="C27" s="148">
        <v>24</v>
      </c>
      <c r="D27" s="148">
        <v>0</v>
      </c>
      <c r="E27" s="48"/>
      <c r="F27" s="148">
        <v>38.159999999999997</v>
      </c>
      <c r="G27" s="148">
        <v>0</v>
      </c>
      <c r="H27" s="48"/>
      <c r="I27" s="49"/>
    </row>
    <row r="28" spans="1:12" ht="15" customHeight="1">
      <c r="A28" s="47">
        <v>4051000</v>
      </c>
      <c r="B28" s="9" t="s">
        <v>142</v>
      </c>
      <c r="C28" s="148">
        <v>0.18</v>
      </c>
      <c r="D28" s="148">
        <v>17.5</v>
      </c>
      <c r="E28" s="48">
        <f>(D28/C28-1)*100</f>
        <v>9622.2222222222226</v>
      </c>
      <c r="F28" s="148">
        <v>1.1289</v>
      </c>
      <c r="G28" s="148">
        <v>82.608999999999995</v>
      </c>
      <c r="H28" s="48">
        <f>(G28/F28-1)*100</f>
        <v>7217.6543537957305</v>
      </c>
      <c r="I28" s="49"/>
    </row>
    <row r="29" spans="1:12" ht="15" customHeight="1">
      <c r="A29" s="47">
        <v>4059000</v>
      </c>
      <c r="B29" s="9" t="s">
        <v>240</v>
      </c>
      <c r="C29" s="148">
        <v>2095.1999999999998</v>
      </c>
      <c r="D29" s="148">
        <v>2527.7255499999997</v>
      </c>
      <c r="E29" s="48">
        <f>(D29/C29-1)*100</f>
        <v>20.643640225276826</v>
      </c>
      <c r="F29" s="148">
        <v>10579.92908</v>
      </c>
      <c r="G29" s="148">
        <v>12178.393800000002</v>
      </c>
      <c r="H29" s="48">
        <f>(G29/F29-1)*100</f>
        <v>15.108463468074596</v>
      </c>
      <c r="I29" s="49"/>
    </row>
    <row r="30" spans="1:12" ht="15" customHeight="1">
      <c r="A30" s="47"/>
      <c r="C30" s="148"/>
      <c r="D30" s="148"/>
      <c r="E30" s="48"/>
      <c r="F30" s="148"/>
      <c r="G30" s="148"/>
      <c r="H30" s="48"/>
      <c r="I30" s="49"/>
    </row>
    <row r="31" spans="1:12" ht="15" customHeight="1">
      <c r="A31" s="47">
        <v>4061000</v>
      </c>
      <c r="B31" s="9" t="s">
        <v>241</v>
      </c>
      <c r="C31" s="148">
        <v>592.99002170000006</v>
      </c>
      <c r="D31" s="148">
        <v>822.17941000000008</v>
      </c>
      <c r="E31" s="48">
        <f>(D31/C31-1)*100</f>
        <v>38.649788346008521</v>
      </c>
      <c r="F31" s="148">
        <v>2327.5574100000003</v>
      </c>
      <c r="G31" s="148">
        <v>3180.35482</v>
      </c>
      <c r="H31" s="48">
        <f>(G31/F31-1)*100</f>
        <v>36.639156840389141</v>
      </c>
      <c r="I31" s="49"/>
    </row>
    <row r="32" spans="1:12" ht="15" customHeight="1">
      <c r="A32" s="47">
        <v>4062000</v>
      </c>
      <c r="B32" s="9" t="s">
        <v>145</v>
      </c>
      <c r="C32" s="148">
        <v>0</v>
      </c>
      <c r="D32" s="148">
        <v>1.978</v>
      </c>
      <c r="E32" s="48"/>
      <c r="F32" s="148">
        <v>0</v>
      </c>
      <c r="G32" s="148">
        <v>70.900220000000004</v>
      </c>
      <c r="H32" s="48"/>
      <c r="I32" s="49"/>
    </row>
    <row r="33" spans="1:9" ht="15" customHeight="1">
      <c r="A33" s="47">
        <v>4063000</v>
      </c>
      <c r="B33" s="9" t="s">
        <v>292</v>
      </c>
      <c r="C33" s="148">
        <v>1.14923</v>
      </c>
      <c r="D33" s="148">
        <v>0</v>
      </c>
      <c r="E33" s="48"/>
      <c r="F33" s="148">
        <v>34.374400000000001</v>
      </c>
      <c r="G33" s="148">
        <v>0</v>
      </c>
      <c r="H33" s="48"/>
      <c r="I33" s="49"/>
    </row>
    <row r="34" spans="1:9" ht="15" customHeight="1">
      <c r="A34" s="47">
        <v>4069000</v>
      </c>
      <c r="B34" s="9" t="s">
        <v>242</v>
      </c>
      <c r="C34" s="22">
        <v>7599.7927383000006</v>
      </c>
      <c r="D34" s="22">
        <v>6557.7720999999992</v>
      </c>
      <c r="E34" s="48">
        <f>(D34/C34-1)*100</f>
        <v>-13.711171793523036</v>
      </c>
      <c r="F34" s="22">
        <v>33363.03314</v>
      </c>
      <c r="G34" s="22">
        <v>27966.46297</v>
      </c>
      <c r="H34" s="48">
        <f>(G34/F34-1)*100</f>
        <v>-16.175298412930804</v>
      </c>
      <c r="I34" s="49"/>
    </row>
    <row r="35" spans="1:9" ht="15" customHeight="1">
      <c r="A35" s="47"/>
      <c r="B35" s="9" t="s">
        <v>149</v>
      </c>
      <c r="C35" s="22">
        <v>8193.931990000001</v>
      </c>
      <c r="D35" s="22">
        <v>7381.929509999999</v>
      </c>
      <c r="E35" s="48">
        <f>(D35/C35-1)*100</f>
        <v>-9.9098025342531759</v>
      </c>
      <c r="F35" s="22">
        <v>35724.964950000001</v>
      </c>
      <c r="G35" s="22">
        <v>31217.718010000001</v>
      </c>
      <c r="H35" s="48">
        <f>(G35/F35-1)*100</f>
        <v>-12.616518858194148</v>
      </c>
      <c r="I35" s="49"/>
    </row>
    <row r="36" spans="1:9" ht="15" customHeight="1">
      <c r="A36" s="47"/>
      <c r="C36" s="22"/>
      <c r="D36" s="22"/>
      <c r="E36" s="48"/>
      <c r="F36" s="22"/>
      <c r="G36" s="22"/>
      <c r="H36" s="48"/>
      <c r="I36" s="49"/>
    </row>
    <row r="37" spans="1:9">
      <c r="A37" s="47">
        <v>19011010</v>
      </c>
      <c r="B37" s="9" t="s">
        <v>243</v>
      </c>
      <c r="C37" s="148">
        <v>6477.6751459999996</v>
      </c>
      <c r="D37" s="148">
        <v>6714.0749800000003</v>
      </c>
      <c r="E37" s="48">
        <f>(D37/C37-1)*100</f>
        <v>3.6494549151014244</v>
      </c>
      <c r="F37" s="148">
        <v>24858.521219999999</v>
      </c>
      <c r="G37" s="148">
        <v>24707.74725</v>
      </c>
      <c r="H37" s="48">
        <f>(G37/F37-1)*100</f>
        <v>-0.60652831544417696</v>
      </c>
      <c r="I37" s="10"/>
    </row>
    <row r="38" spans="1:9">
      <c r="A38" s="47">
        <v>19019011</v>
      </c>
      <c r="B38" s="9" t="s">
        <v>151</v>
      </c>
      <c r="C38" s="148">
        <v>5436.8578600000001</v>
      </c>
      <c r="D38" s="148">
        <v>4694.9140275999998</v>
      </c>
      <c r="E38" s="48">
        <f>(D38/C38-1)*100</f>
        <v>-13.646555630203661</v>
      </c>
      <c r="F38" s="148">
        <v>9490.7236999999986</v>
      </c>
      <c r="G38" s="148">
        <v>8208.3578699999998</v>
      </c>
      <c r="H38" s="48">
        <f>(G38/F38-1)*100</f>
        <v>-13.511781298616865</v>
      </c>
      <c r="I38" s="10"/>
    </row>
    <row r="39" spans="1:9">
      <c r="A39" s="47">
        <v>22029931</v>
      </c>
      <c r="B39" s="9" t="s">
        <v>282</v>
      </c>
      <c r="C39" s="148">
        <v>30.559339999999999</v>
      </c>
      <c r="D39" s="148">
        <v>0</v>
      </c>
      <c r="E39" s="48"/>
      <c r="F39" s="148">
        <v>45.248170000000002</v>
      </c>
      <c r="G39" s="148">
        <v>0</v>
      </c>
      <c r="H39" s="48"/>
    </row>
    <row r="40" spans="1:9" s="212" customFormat="1" ht="16.5" customHeight="1">
      <c r="A40" s="211"/>
      <c r="B40" s="212" t="s">
        <v>154</v>
      </c>
      <c r="C40" s="213">
        <f t="shared" ref="C40:D40" si="0">SUM(C7:C39)-C35</f>
        <v>65654.971324000013</v>
      </c>
      <c r="D40" s="213">
        <f t="shared" si="0"/>
        <v>65034.753332200009</v>
      </c>
      <c r="E40" s="220">
        <f>(D40/C40-1)*100</f>
        <v>-0.94466264974710779</v>
      </c>
      <c r="F40" s="213">
        <f>SUM(F7:F39)-F35</f>
        <v>146902.66048000002</v>
      </c>
      <c r="G40" s="213">
        <f>SUM(G7:G39)-G35</f>
        <v>143361.02899000002</v>
      </c>
      <c r="H40" s="214">
        <f>(G40/F40-1)*100</f>
        <v>-2.4108695366222954</v>
      </c>
    </row>
    <row r="41" spans="1:9" ht="33.75" customHeight="1">
      <c r="A41" s="250" t="s">
        <v>301</v>
      </c>
      <c r="B41" s="251"/>
      <c r="C41" s="251"/>
      <c r="D41" s="251"/>
      <c r="E41" s="251"/>
      <c r="F41" s="251"/>
      <c r="G41" s="251"/>
      <c r="H41" s="252"/>
    </row>
    <row r="43" spans="1:9">
      <c r="D43" s="25"/>
    </row>
  </sheetData>
  <mergeCells count="7">
    <mergeCell ref="A41:H41"/>
    <mergeCell ref="A1:H1"/>
    <mergeCell ref="A3:H3"/>
    <mergeCell ref="A4:H4"/>
    <mergeCell ref="C5:D5"/>
    <mergeCell ref="F5:G5"/>
    <mergeCell ref="B5:B6"/>
  </mergeCells>
  <printOptions horizontalCentered="1"/>
  <pageMargins left="0.59055118110236227" right="0.27559055118110237" top="0.94488188976377963" bottom="0.78740157480314965" header="0.51181102362204722" footer="0.19685039370078741"/>
  <pageSetup firstPageNumber="0" orientation="portrait" r:id="rId1"/>
  <headerFooter alignWithMargins="0"/>
  <ignoredErrors>
    <ignoredError sqref="C40:D40 F40:G40" formulaRange="1"/>
    <ignoredError sqref="E40" formula="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38"/>
  <sheetViews>
    <sheetView zoomScaleNormal="100" zoomScaleSheetLayoutView="75" workbookViewId="0">
      <selection sqref="A1:D1"/>
    </sheetView>
  </sheetViews>
  <sheetFormatPr baseColWidth="10" defaultColWidth="10.90625" defaultRowHeight="12"/>
  <cols>
    <col min="1" max="1" width="20.26953125" style="9" customWidth="1"/>
    <col min="2" max="4" width="13.7265625" style="9" customWidth="1"/>
    <col min="5" max="5" width="8.26953125" style="9" customWidth="1"/>
    <col min="6" max="10" width="6.36328125" style="9" customWidth="1"/>
    <col min="11" max="35" width="13.7265625" style="9" customWidth="1"/>
    <col min="36" max="37" width="7.453125" style="9" customWidth="1"/>
    <col min="38" max="38" width="6.7265625" style="9" customWidth="1"/>
    <col min="39" max="39" width="6.08984375" style="9" customWidth="1"/>
    <col min="40" max="40" width="5.453125" style="9" customWidth="1"/>
    <col min="41" max="16384" width="10.90625" style="9"/>
  </cols>
  <sheetData>
    <row r="1" spans="1:41" ht="14.25" customHeight="1">
      <c r="A1" s="227" t="s">
        <v>31</v>
      </c>
      <c r="B1" s="227"/>
      <c r="C1" s="227"/>
      <c r="D1" s="227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</row>
    <row r="2" spans="1:41" ht="14.2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1:41" ht="14.25" customHeight="1">
      <c r="A3" s="257" t="s">
        <v>228</v>
      </c>
      <c r="B3" s="233"/>
      <c r="C3" s="233"/>
      <c r="D3" s="241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</row>
    <row r="4" spans="1:41" ht="14.25" customHeight="1">
      <c r="A4" s="254" t="s">
        <v>334</v>
      </c>
      <c r="B4" s="255"/>
      <c r="C4" s="255"/>
      <c r="D4" s="256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</row>
    <row r="5" spans="1:41" ht="14.25" customHeight="1">
      <c r="A5" s="231" t="s">
        <v>125</v>
      </c>
      <c r="B5" s="185" t="s">
        <v>155</v>
      </c>
      <c r="C5" s="189" t="s">
        <v>156</v>
      </c>
      <c r="D5" s="189" t="s">
        <v>157</v>
      </c>
      <c r="E5" s="183"/>
      <c r="F5" s="36"/>
      <c r="G5" s="36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L5" s="34"/>
      <c r="AM5" s="34"/>
      <c r="AN5" s="34"/>
      <c r="AO5" s="34"/>
    </row>
    <row r="6" spans="1:41" ht="14.25" customHeight="1">
      <c r="A6" s="234"/>
      <c r="B6" s="184" t="s">
        <v>126</v>
      </c>
      <c r="C6" s="19" t="s">
        <v>229</v>
      </c>
      <c r="D6" s="19" t="s">
        <v>159</v>
      </c>
      <c r="E6" s="183"/>
      <c r="F6" s="36"/>
      <c r="G6" s="36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L6" s="34"/>
      <c r="AM6" s="34"/>
      <c r="AN6" s="34"/>
      <c r="AO6" s="34"/>
    </row>
    <row r="7" spans="1:41" ht="14.25" customHeight="1">
      <c r="A7" s="31" t="s">
        <v>245</v>
      </c>
      <c r="B7" s="140">
        <v>44.048349999999999</v>
      </c>
      <c r="C7" s="139">
        <v>29.577579999999998</v>
      </c>
      <c r="D7" s="101">
        <f>C7/B7*1000</f>
        <v>671.4798624693093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L7" s="34"/>
      <c r="AM7" s="34"/>
      <c r="AN7" s="34"/>
      <c r="AO7" s="34"/>
    </row>
    <row r="8" spans="1:41" ht="14.25" customHeight="1">
      <c r="A8" s="17" t="s">
        <v>161</v>
      </c>
      <c r="B8" s="22">
        <v>652.43992000000003</v>
      </c>
      <c r="C8" s="22">
        <v>2139.8143600000003</v>
      </c>
      <c r="D8" s="22">
        <f t="shared" ref="D8:D15" si="0">C8/B8*1000</f>
        <v>3279.7109655705926</v>
      </c>
      <c r="E8" s="34"/>
      <c r="F8" s="34"/>
      <c r="G8" s="34"/>
      <c r="H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78"/>
      <c r="AL8" s="173"/>
      <c r="AM8" s="173"/>
      <c r="AN8" s="173"/>
      <c r="AO8" s="173"/>
    </row>
    <row r="9" spans="1:41" ht="14.25" customHeight="1">
      <c r="A9" s="17" t="s">
        <v>160</v>
      </c>
      <c r="B9" s="22">
        <v>1378.6711999999998</v>
      </c>
      <c r="C9" s="22">
        <v>4767.8004799999999</v>
      </c>
      <c r="D9" s="22">
        <f t="shared" si="0"/>
        <v>3458.2578355158221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4.25" customHeight="1">
      <c r="A10" s="17" t="s">
        <v>136</v>
      </c>
      <c r="B10" s="22">
        <v>26005.230950599998</v>
      </c>
      <c r="C10" s="22">
        <v>43459.233740000003</v>
      </c>
      <c r="D10" s="22">
        <f>C10/B10*1000</f>
        <v>1671.1727660698702</v>
      </c>
      <c r="E10" s="34"/>
      <c r="F10" s="34"/>
      <c r="G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173"/>
      <c r="AM10" s="173"/>
      <c r="AN10" s="173"/>
      <c r="AO10" s="173"/>
    </row>
    <row r="11" spans="1:41" ht="14.25" customHeight="1">
      <c r="A11" s="17" t="s">
        <v>246</v>
      </c>
      <c r="B11" s="22">
        <v>701.31442400000003</v>
      </c>
      <c r="C11" s="22">
        <v>1445.7851700000001</v>
      </c>
      <c r="D11" s="22">
        <f t="shared" si="0"/>
        <v>2061.5363387991574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78"/>
      <c r="AL11" s="173"/>
      <c r="AM11" s="173"/>
      <c r="AN11" s="173"/>
      <c r="AO11" s="173"/>
    </row>
    <row r="12" spans="1:41" ht="14.25" customHeight="1">
      <c r="A12" s="17" t="s">
        <v>138</v>
      </c>
      <c r="B12" s="22">
        <v>1048.4694200000001</v>
      </c>
      <c r="C12" s="22">
        <v>3722.7684800000002</v>
      </c>
      <c r="D12" s="22">
        <f t="shared" si="0"/>
        <v>3550.6695846217431</v>
      </c>
      <c r="E12" s="34"/>
      <c r="F12" s="34"/>
      <c r="G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78"/>
      <c r="AL12" s="34"/>
      <c r="AM12" s="34"/>
      <c r="AN12" s="34"/>
      <c r="AO12" s="34"/>
    </row>
    <row r="13" spans="1:41" ht="14.25" customHeight="1">
      <c r="A13" s="17" t="s">
        <v>162</v>
      </c>
      <c r="B13" s="22">
        <v>13868.434999999999</v>
      </c>
      <c r="C13" s="22">
        <v>11401.223249999999</v>
      </c>
      <c r="D13" s="22">
        <f t="shared" si="0"/>
        <v>822.09876240541917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78"/>
      <c r="AL13" s="34"/>
      <c r="AM13" s="34"/>
      <c r="AN13" s="34"/>
      <c r="AO13" s="34"/>
    </row>
    <row r="14" spans="1:41" ht="14.25" customHeight="1">
      <c r="A14" s="17" t="s">
        <v>247</v>
      </c>
      <c r="B14" s="22">
        <v>2545.2255499999997</v>
      </c>
      <c r="C14" s="22">
        <v>12261.002800000002</v>
      </c>
      <c r="D14" s="22">
        <f t="shared" si="0"/>
        <v>4817.2559009554197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78"/>
      <c r="AL14" s="34"/>
      <c r="AM14" s="34"/>
      <c r="AN14" s="34"/>
      <c r="AO14" s="34"/>
    </row>
    <row r="15" spans="1:41" ht="14.25" customHeight="1">
      <c r="A15" s="17" t="s">
        <v>163</v>
      </c>
      <c r="B15" s="22">
        <v>7381.929509999999</v>
      </c>
      <c r="C15" s="22">
        <v>31217.718010000001</v>
      </c>
      <c r="D15" s="22">
        <f t="shared" si="0"/>
        <v>4228.9374299376104</v>
      </c>
      <c r="E15" s="34"/>
      <c r="F15" s="34"/>
      <c r="G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78"/>
      <c r="AL15" s="10"/>
      <c r="AM15" s="10"/>
      <c r="AN15" s="10"/>
      <c r="AO15" s="10"/>
    </row>
    <row r="16" spans="1:41" ht="14.25" customHeight="1">
      <c r="A16" s="17" t="s">
        <v>248</v>
      </c>
      <c r="B16" s="22">
        <v>4694.9140275999998</v>
      </c>
      <c r="C16" s="22">
        <v>8208.3578699999998</v>
      </c>
      <c r="D16" s="119">
        <f>C16/B16*1000</f>
        <v>1748.3510500395771</v>
      </c>
      <c r="E16" s="34"/>
      <c r="F16" s="34"/>
      <c r="G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78"/>
      <c r="AL16" s="10"/>
      <c r="AM16" s="10"/>
      <c r="AN16" s="10"/>
      <c r="AO16" s="10"/>
    </row>
    <row r="17" spans="1:41" ht="23.25" customHeight="1">
      <c r="A17" s="118" t="s">
        <v>150</v>
      </c>
      <c r="B17" s="119">
        <v>6714.0749800000003</v>
      </c>
      <c r="C17" s="120">
        <v>24707.74725</v>
      </c>
      <c r="D17" s="119">
        <f>C17/B17*1000</f>
        <v>3679.9927500958593</v>
      </c>
      <c r="E17" s="34"/>
      <c r="F17" s="34"/>
      <c r="G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78"/>
      <c r="AL17" s="34"/>
      <c r="AM17" s="34"/>
      <c r="AN17" s="34"/>
      <c r="AO17" s="34"/>
    </row>
    <row r="18" spans="1:41" ht="14.25" customHeight="1">
      <c r="A18" s="17" t="s">
        <v>154</v>
      </c>
      <c r="B18" s="41">
        <f>SUM(B7:B17)</f>
        <v>65034.753332200002</v>
      </c>
      <c r="C18" s="41">
        <f>SUM(C7:C17)</f>
        <v>143361.02899000002</v>
      </c>
      <c r="D18" s="119">
        <f>C18/B18*1000</f>
        <v>2204.3756859921714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78"/>
    </row>
    <row r="19" spans="1:41" ht="14.25" customHeight="1">
      <c r="A19" s="17"/>
      <c r="B19" s="20"/>
      <c r="C19" s="18"/>
      <c r="D19" s="18"/>
      <c r="E19" s="10"/>
      <c r="F19" s="10"/>
      <c r="G19" s="3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41" ht="14.25" customHeight="1">
      <c r="A20" s="37" t="s">
        <v>244</v>
      </c>
      <c r="B20" s="42"/>
      <c r="C20" s="42"/>
      <c r="D20" s="43"/>
      <c r="E20" s="10"/>
      <c r="F20" s="10"/>
      <c r="G20" s="3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5" spans="1:41">
      <c r="AL25" s="10" t="str">
        <f t="shared" ref="AL25:AL35" si="1">A7</f>
        <v>Leche fluida</v>
      </c>
      <c r="AM25" s="34">
        <f t="shared" ref="AM25:AM35" si="2">C7</f>
        <v>29.577579999999998</v>
      </c>
      <c r="AN25" s="79">
        <f>AM25/$AM$38</f>
        <v>2.0631534391444097E-4</v>
      </c>
    </row>
    <row r="26" spans="1:41">
      <c r="AL26" s="10" t="str">
        <f t="shared" si="1"/>
        <v>Leche descremada en polvo</v>
      </c>
      <c r="AM26" s="34">
        <f t="shared" si="2"/>
        <v>2139.8143600000003</v>
      </c>
      <c r="AN26" s="79">
        <f t="shared" ref="AN26:AN35" si="3">AM26/$AM$38</f>
        <v>1.4926053301063153E-2</v>
      </c>
    </row>
    <row r="27" spans="1:41">
      <c r="AL27" s="10" t="str">
        <f t="shared" si="1"/>
        <v>Leche entera en polvo</v>
      </c>
      <c r="AM27" s="34">
        <f t="shared" si="2"/>
        <v>4767.8004799999999</v>
      </c>
      <c r="AN27" s="79">
        <f t="shared" si="3"/>
        <v>3.3257298120625042E-2</v>
      </c>
    </row>
    <row r="28" spans="1:41">
      <c r="AL28" s="10" t="str">
        <f t="shared" si="1"/>
        <v>Leche condensada</v>
      </c>
      <c r="AM28" s="34">
        <f t="shared" si="2"/>
        <v>43459.233740000003</v>
      </c>
      <c r="AN28" s="79">
        <f t="shared" si="3"/>
        <v>0.30314538090425852</v>
      </c>
    </row>
    <row r="29" spans="1:41">
      <c r="AL29" s="10" t="str">
        <f t="shared" si="1"/>
        <v>Leche crema y nata</v>
      </c>
      <c r="AM29" s="34">
        <f t="shared" si="2"/>
        <v>1445.7851700000001</v>
      </c>
      <c r="AN29" s="79">
        <f t="shared" si="3"/>
        <v>1.0084924614351429E-2</v>
      </c>
    </row>
    <row r="30" spans="1:41">
      <c r="AL30" s="10" t="str">
        <f t="shared" si="1"/>
        <v>Yogur</v>
      </c>
      <c r="AM30" s="34">
        <f t="shared" si="2"/>
        <v>3722.7684800000002</v>
      </c>
      <c r="AN30" s="79">
        <f t="shared" si="3"/>
        <v>2.5967785710157516E-2</v>
      </c>
    </row>
    <row r="31" spans="1:41">
      <c r="AL31" s="10" t="str">
        <f t="shared" si="1"/>
        <v>Suero y lactosuero</v>
      </c>
      <c r="AM31" s="34">
        <f t="shared" si="2"/>
        <v>11401.223249999999</v>
      </c>
      <c r="AN31" s="79">
        <f t="shared" si="3"/>
        <v>7.9528051174878767E-2</v>
      </c>
    </row>
    <row r="32" spans="1:41">
      <c r="AL32" s="10" t="str">
        <f t="shared" si="1"/>
        <v>Mantequilla y demás materias grasas</v>
      </c>
      <c r="AM32" s="34">
        <f>C14</f>
        <v>12261.002800000002</v>
      </c>
      <c r="AN32" s="79">
        <f t="shared" si="3"/>
        <v>8.5525354319654426E-2</v>
      </c>
    </row>
    <row r="33" spans="38:40">
      <c r="AL33" s="10" t="str">
        <f t="shared" si="1"/>
        <v>Quesos</v>
      </c>
      <c r="AM33" s="34">
        <f t="shared" si="2"/>
        <v>31217.718010000001</v>
      </c>
      <c r="AN33" s="79">
        <f t="shared" si="3"/>
        <v>0.21775595662177868</v>
      </c>
    </row>
    <row r="34" spans="38:40">
      <c r="AL34" s="10" t="str">
        <f t="shared" si="1"/>
        <v>Manjar</v>
      </c>
      <c r="AM34" s="34">
        <f t="shared" si="2"/>
        <v>8208.3578699999998</v>
      </c>
      <c r="AN34" s="79">
        <f t="shared" si="3"/>
        <v>5.7256549620417166E-2</v>
      </c>
    </row>
    <row r="35" spans="38:40">
      <c r="AL35" s="10" t="str">
        <f t="shared" si="1"/>
        <v>Preparaciones para la alimentación infantil</v>
      </c>
      <c r="AM35" s="34">
        <f t="shared" si="2"/>
        <v>24707.74725</v>
      </c>
      <c r="AN35" s="79">
        <f t="shared" si="3"/>
        <v>0.17234633026890075</v>
      </c>
    </row>
    <row r="36" spans="38:40">
      <c r="AL36" s="10"/>
      <c r="AM36" s="34"/>
      <c r="AN36" s="79"/>
    </row>
    <row r="38" spans="38:40">
      <c r="AM38" s="25">
        <f>SUM(AM25:AM35)</f>
        <v>143361.02899000002</v>
      </c>
      <c r="AN38" s="79">
        <f>AM38/$AM$38</f>
        <v>1</v>
      </c>
    </row>
  </sheetData>
  <mergeCells count="4">
    <mergeCell ref="A5:A6"/>
    <mergeCell ref="A4:D4"/>
    <mergeCell ref="A3:D3"/>
    <mergeCell ref="A1:D1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3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9"/>
  <sheetViews>
    <sheetView workbookViewId="0">
      <selection sqref="A1:J1"/>
    </sheetView>
  </sheetViews>
  <sheetFormatPr baseColWidth="10" defaultColWidth="10.90625" defaultRowHeight="12"/>
  <cols>
    <col min="1" max="1" width="13" style="9" customWidth="1"/>
    <col min="2" max="8" width="6.08984375" style="9" customWidth="1"/>
    <col min="9" max="9" width="6.81640625" style="9" customWidth="1"/>
    <col min="10" max="17" width="6.08984375" style="9" customWidth="1"/>
    <col min="18" max="16384" width="10.90625" style="9"/>
  </cols>
  <sheetData>
    <row r="1" spans="1:16" ht="14.25" customHeight="1">
      <c r="A1" s="242" t="s">
        <v>32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6" ht="14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L2" s="219"/>
      <c r="M2" s="219"/>
      <c r="N2" s="219"/>
      <c r="O2" s="219"/>
      <c r="P2" s="219"/>
    </row>
    <row r="3" spans="1:16" ht="14.25" customHeight="1">
      <c r="A3" s="240" t="s">
        <v>33</v>
      </c>
      <c r="B3" s="240"/>
      <c r="C3" s="240"/>
      <c r="D3" s="240"/>
      <c r="E3" s="240"/>
      <c r="F3" s="240"/>
      <c r="G3" s="240"/>
      <c r="H3" s="240"/>
      <c r="I3" s="240"/>
      <c r="J3" s="240"/>
      <c r="L3" s="219"/>
      <c r="M3" s="219"/>
      <c r="N3" s="219"/>
      <c r="O3" s="219"/>
      <c r="P3" s="219"/>
    </row>
    <row r="4" spans="1:16" ht="14.25" customHeight="1">
      <c r="A4" s="231" t="s">
        <v>169</v>
      </c>
      <c r="B4" s="230" t="s">
        <v>165</v>
      </c>
      <c r="C4" s="230"/>
      <c r="D4" s="230" t="s">
        <v>166</v>
      </c>
      <c r="E4" s="230"/>
      <c r="F4" s="230" t="s">
        <v>167</v>
      </c>
      <c r="G4" s="230"/>
      <c r="H4" s="241" t="s">
        <v>168</v>
      </c>
      <c r="I4" s="241"/>
      <c r="J4" s="241"/>
    </row>
    <row r="5" spans="1:16" ht="14.25" customHeight="1">
      <c r="A5" s="246"/>
      <c r="B5" s="228" t="s">
        <v>158</v>
      </c>
      <c r="C5" s="228"/>
      <c r="D5" s="235" t="s">
        <v>249</v>
      </c>
      <c r="E5" s="235"/>
      <c r="F5" s="228" t="s">
        <v>170</v>
      </c>
      <c r="G5" s="228"/>
      <c r="H5" s="185" t="s">
        <v>165</v>
      </c>
      <c r="I5" s="185" t="s">
        <v>156</v>
      </c>
      <c r="J5" s="189" t="s">
        <v>156</v>
      </c>
    </row>
    <row r="6" spans="1:16" ht="14.25" customHeight="1">
      <c r="A6" s="234"/>
      <c r="B6" s="191">
        <v>2019</v>
      </c>
      <c r="C6" s="191">
        <v>2020</v>
      </c>
      <c r="D6" s="191">
        <v>2019</v>
      </c>
      <c r="E6" s="191">
        <v>2020</v>
      </c>
      <c r="F6" s="191">
        <v>2019</v>
      </c>
      <c r="G6" s="191">
        <v>2020</v>
      </c>
      <c r="H6" s="54" t="s">
        <v>158</v>
      </c>
      <c r="I6" s="54" t="s">
        <v>250</v>
      </c>
      <c r="J6" s="54" t="s">
        <v>172</v>
      </c>
    </row>
    <row r="7" spans="1:16" ht="14.25" customHeight="1">
      <c r="A7" s="31" t="s">
        <v>173</v>
      </c>
      <c r="B7" s="22">
        <v>1438.848</v>
      </c>
      <c r="C7" s="22">
        <v>319.41120000000001</v>
      </c>
      <c r="D7" s="22">
        <v>4287.1230800000003</v>
      </c>
      <c r="E7" s="22">
        <v>1085.1059399999999</v>
      </c>
      <c r="F7" s="41">
        <f>D7/B7*1000</f>
        <v>2979.5524475135667</v>
      </c>
      <c r="G7" s="41">
        <f>E7/C7*1000</f>
        <v>3397.2069232387589</v>
      </c>
      <c r="H7" s="48">
        <f t="shared" ref="H7:H12" si="0">(C7/B7-1)*100</f>
        <v>-77.800907392580726</v>
      </c>
      <c r="I7" s="48">
        <f t="shared" ref="I7:I12" si="1">(E7/D7-1)*100</f>
        <v>-74.689181538496911</v>
      </c>
      <c r="J7" s="48">
        <f t="shared" ref="J7:J12" si="2">(G7/F7-1)*100</f>
        <v>14.017356065462927</v>
      </c>
    </row>
    <row r="8" spans="1:16" ht="14.25" customHeight="1">
      <c r="A8" s="17" t="s">
        <v>174</v>
      </c>
      <c r="B8" s="22">
        <v>144.16</v>
      </c>
      <c r="C8" s="22">
        <v>300.60000000000002</v>
      </c>
      <c r="D8" s="22">
        <v>488.02492000000001</v>
      </c>
      <c r="E8" s="22">
        <v>957.12383</v>
      </c>
      <c r="F8" s="41">
        <f>D8/B8*1000</f>
        <v>3385.3004994450612</v>
      </c>
      <c r="G8" s="41">
        <f>E8/C8*1000</f>
        <v>3184.0446773120425</v>
      </c>
      <c r="H8" s="48">
        <f t="shared" si="0"/>
        <v>108.51831298557161</v>
      </c>
      <c r="I8" s="48">
        <f>(E8/D8-1)*100</f>
        <v>96.121917298813344</v>
      </c>
      <c r="J8" s="48">
        <f t="shared" si="2"/>
        <v>-5.9449913579609825</v>
      </c>
    </row>
    <row r="9" spans="1:16" ht="14.25" customHeight="1">
      <c r="A9" s="17" t="s">
        <v>175</v>
      </c>
      <c r="B9" s="22">
        <v>523.82600000000002</v>
      </c>
      <c r="C9" s="22">
        <v>271.05200000000002</v>
      </c>
      <c r="D9" s="22">
        <v>2043.8947800000001</v>
      </c>
      <c r="E9" s="22">
        <v>967.78700000000003</v>
      </c>
      <c r="F9" s="41">
        <f t="shared" ref="F9:F17" si="3">D9/B9*1000</f>
        <v>3901.8582124598624</v>
      </c>
      <c r="G9" s="41">
        <f t="shared" ref="G9:G16" si="4">E9/C9*1000</f>
        <v>3570.4846302554492</v>
      </c>
      <c r="H9" s="48">
        <f>(C9/B9-1)*100</f>
        <v>-48.255336695773025</v>
      </c>
      <c r="I9" s="48">
        <f t="shared" si="1"/>
        <v>-52.649861946415854</v>
      </c>
      <c r="J9" s="48">
        <f t="shared" si="2"/>
        <v>-8.4927120402846228</v>
      </c>
    </row>
    <row r="10" spans="1:16" ht="14.25" customHeight="1">
      <c r="A10" s="17" t="s">
        <v>176</v>
      </c>
      <c r="B10" s="22">
        <v>48.865199999999994</v>
      </c>
      <c r="C10" s="22">
        <v>103.116</v>
      </c>
      <c r="D10" s="22">
        <v>129.97368</v>
      </c>
      <c r="E10" s="22">
        <v>426.685</v>
      </c>
      <c r="F10" s="41">
        <f t="shared" si="3"/>
        <v>2659.8413594951012</v>
      </c>
      <c r="G10" s="41">
        <f t="shared" si="4"/>
        <v>4137.9126420730054</v>
      </c>
      <c r="H10" s="48">
        <f t="shared" si="0"/>
        <v>111.02134034036494</v>
      </c>
      <c r="I10" s="48">
        <f t="shared" si="1"/>
        <v>228.28569599629711</v>
      </c>
      <c r="J10" s="48">
        <f t="shared" si="2"/>
        <v>55.569903720065319</v>
      </c>
    </row>
    <row r="11" spans="1:16" ht="14.25" customHeight="1">
      <c r="A11" s="17" t="s">
        <v>177</v>
      </c>
      <c r="B11" s="22">
        <v>275.94</v>
      </c>
      <c r="C11" s="22">
        <v>230.76</v>
      </c>
      <c r="D11" s="22">
        <v>805.35599999999999</v>
      </c>
      <c r="E11" s="22">
        <v>745.52314000000001</v>
      </c>
      <c r="F11" s="41">
        <f t="shared" si="3"/>
        <v>2918.5909980430529</v>
      </c>
      <c r="G11" s="41">
        <f t="shared" si="4"/>
        <v>3230.729502513434</v>
      </c>
      <c r="H11" s="48">
        <f t="shared" si="0"/>
        <v>-16.37312459230268</v>
      </c>
      <c r="I11" s="48">
        <f t="shared" si="1"/>
        <v>-7.4293678820298137</v>
      </c>
      <c r="J11" s="48">
        <f t="shared" si="2"/>
        <v>10.694835442159366</v>
      </c>
    </row>
    <row r="12" spans="1:16" ht="14.25" customHeight="1">
      <c r="A12" s="17" t="s">
        <v>178</v>
      </c>
      <c r="B12" s="22">
        <v>58.77</v>
      </c>
      <c r="C12" s="22">
        <v>46.28</v>
      </c>
      <c r="D12" s="22">
        <v>168.446</v>
      </c>
      <c r="E12" s="22">
        <v>196.11199999999999</v>
      </c>
      <c r="F12" s="41">
        <f t="shared" si="3"/>
        <v>2866.1902331121319</v>
      </c>
      <c r="G12" s="41">
        <f t="shared" si="4"/>
        <v>4237.5108038029384</v>
      </c>
      <c r="H12" s="48">
        <f t="shared" si="0"/>
        <v>-21.252339629062444</v>
      </c>
      <c r="I12" s="48">
        <f t="shared" si="1"/>
        <v>16.42425465727888</v>
      </c>
      <c r="J12" s="48">
        <f t="shared" si="2"/>
        <v>47.844715778052738</v>
      </c>
    </row>
    <row r="13" spans="1:16" ht="14.25" customHeight="1">
      <c r="A13" s="17" t="s">
        <v>179</v>
      </c>
      <c r="B13" s="22">
        <v>85.837999999999994</v>
      </c>
      <c r="C13" s="22">
        <v>12.336</v>
      </c>
      <c r="D13" s="22">
        <v>304.25599999999997</v>
      </c>
      <c r="E13" s="22">
        <v>65.073450000000008</v>
      </c>
      <c r="F13" s="41">
        <f t="shared" si="3"/>
        <v>3544.5373843752182</v>
      </c>
      <c r="G13" s="41">
        <f t="shared" si="4"/>
        <v>5275.0851167315186</v>
      </c>
      <c r="H13" s="48">
        <f t="shared" ref="H13" si="5">(C13/B13-1)*100</f>
        <v>-85.628742514970057</v>
      </c>
      <c r="I13" s="48">
        <f t="shared" ref="I13" si="6">(E13/D13-1)*100</f>
        <v>-78.612270587925948</v>
      </c>
      <c r="J13" s="48">
        <f>(G13/F13-1)*100</f>
        <v>48.822950492348596</v>
      </c>
    </row>
    <row r="14" spans="1:16" ht="14.25" customHeight="1">
      <c r="A14" s="17" t="s">
        <v>180</v>
      </c>
      <c r="B14" s="22">
        <v>0.9</v>
      </c>
      <c r="C14" s="22">
        <v>7</v>
      </c>
      <c r="D14" s="22">
        <v>0.52500000000000002</v>
      </c>
      <c r="E14" s="22">
        <v>19.79</v>
      </c>
      <c r="F14" s="41"/>
      <c r="G14" s="41">
        <f t="shared" si="4"/>
        <v>2827.1428571428569</v>
      </c>
      <c r="H14" s="48">
        <f t="shared" ref="H14" si="7">(C14/B14-1)*100</f>
        <v>677.77777777777771</v>
      </c>
      <c r="I14" s="48">
        <f t="shared" ref="I14" si="8">(E14/D14-1)*100</f>
        <v>3669.5238095238087</v>
      </c>
      <c r="J14" s="48"/>
      <c r="L14" s="34"/>
      <c r="M14" s="34"/>
      <c r="N14" s="34"/>
      <c r="O14" s="34"/>
      <c r="P14" s="34"/>
    </row>
    <row r="15" spans="1:16" ht="14.25" customHeight="1">
      <c r="A15" s="17" t="s">
        <v>181</v>
      </c>
      <c r="B15" s="22">
        <v>0.56699999999999995</v>
      </c>
      <c r="C15" s="22">
        <v>27.696000000000002</v>
      </c>
      <c r="D15" s="22">
        <v>0.32500000000000001</v>
      </c>
      <c r="E15" s="22">
        <v>79.599910000000008</v>
      </c>
      <c r="F15" s="41"/>
      <c r="G15" s="41">
        <f t="shared" si="4"/>
        <v>2874.0579867128831</v>
      </c>
      <c r="H15" s="48"/>
      <c r="I15" s="48"/>
      <c r="J15" s="48"/>
    </row>
    <row r="16" spans="1:16" ht="14.25" customHeight="1">
      <c r="A16" s="17" t="s">
        <v>182</v>
      </c>
      <c r="B16" s="22">
        <v>69.599999999999994</v>
      </c>
      <c r="C16" s="22">
        <v>12.96</v>
      </c>
      <c r="D16" s="22">
        <v>318.48899999999998</v>
      </c>
      <c r="E16" s="22">
        <v>72.643000000000001</v>
      </c>
      <c r="F16" s="41">
        <f t="shared" si="3"/>
        <v>4575.9913793103451</v>
      </c>
      <c r="G16" s="41">
        <f t="shared" si="4"/>
        <v>5605.1697530864194</v>
      </c>
      <c r="H16" s="48">
        <f t="shared" ref="H16" si="9">(C16/B16-1)*100</f>
        <v>-81.379310344827587</v>
      </c>
      <c r="I16" s="48">
        <f t="shared" ref="I16" si="10">(E16/D16-1)*100</f>
        <v>-77.191362967009852</v>
      </c>
      <c r="J16" s="48">
        <f>(G16/F16-1)*100</f>
        <v>22.490828510502638</v>
      </c>
    </row>
    <row r="17" spans="1:10" ht="14.25" customHeight="1">
      <c r="A17" s="17" t="s">
        <v>183</v>
      </c>
      <c r="B17" s="22">
        <v>200</v>
      </c>
      <c r="C17" s="22">
        <v>47</v>
      </c>
      <c r="D17" s="22">
        <v>623.31910000000005</v>
      </c>
      <c r="E17" s="22">
        <v>152</v>
      </c>
      <c r="F17" s="41">
        <f t="shared" si="3"/>
        <v>3116.5955000000004</v>
      </c>
      <c r="G17" s="41">
        <f>E17/C17*1000</f>
        <v>3234.0425531914893</v>
      </c>
      <c r="H17" s="48">
        <f>(C17/B17-1)*100</f>
        <v>-76.5</v>
      </c>
      <c r="I17" s="48">
        <f>(E17/D17-1)*100</f>
        <v>-75.614416436140019</v>
      </c>
      <c r="J17" s="48"/>
    </row>
    <row r="18" spans="1:10" ht="14.25" customHeight="1">
      <c r="A18" s="17" t="s">
        <v>184</v>
      </c>
      <c r="B18" s="22">
        <v>440.57900000000001</v>
      </c>
      <c r="C18" s="22"/>
      <c r="D18" s="22">
        <v>1393.0609999999999</v>
      </c>
      <c r="E18" s="22"/>
      <c r="F18" s="41">
        <f>D18/B18*1000</f>
        <v>3161.8869714625525</v>
      </c>
      <c r="G18" s="41"/>
      <c r="H18" s="48"/>
      <c r="I18" s="48"/>
      <c r="J18" s="48"/>
    </row>
    <row r="19" spans="1:10" ht="14.25" customHeight="1">
      <c r="A19" s="17" t="s">
        <v>326</v>
      </c>
      <c r="B19" s="22">
        <f>SUM(B7:B17)</f>
        <v>2847.3142000000003</v>
      </c>
      <c r="C19" s="22">
        <f>SUM(C7:C17)</f>
        <v>1378.2112</v>
      </c>
      <c r="D19" s="22">
        <f>SUM(D7:D17)</f>
        <v>9169.7325600000004</v>
      </c>
      <c r="E19" s="22">
        <f>SUM(E7:E17)</f>
        <v>4767.4432699999998</v>
      </c>
      <c r="F19" s="41">
        <f>D19/B19*1000</f>
        <v>3220.4849608799759</v>
      </c>
      <c r="G19" s="41">
        <f>E19/C19*1000</f>
        <v>3459.1529005133611</v>
      </c>
      <c r="H19" s="48">
        <f>(C19/B19-1)*100</f>
        <v>-51.596097121982545</v>
      </c>
      <c r="I19" s="48">
        <f>(E19/D19-1)*100</f>
        <v>-48.008916957988149</v>
      </c>
      <c r="J19" s="48">
        <f>(G19/F19-1)*100</f>
        <v>7.4109316619249466</v>
      </c>
    </row>
    <row r="20" spans="1:10" ht="14.25" customHeight="1">
      <c r="A20" s="17" t="s">
        <v>185</v>
      </c>
      <c r="B20" s="22">
        <f>SUM(B7:B18)</f>
        <v>3287.8932000000004</v>
      </c>
      <c r="C20" s="22"/>
      <c r="D20" s="22">
        <f>SUM(D7:D18)</f>
        <v>10562.79356</v>
      </c>
      <c r="E20" s="22"/>
      <c r="F20" s="41">
        <f>D20/B20*1000</f>
        <v>3212.6328069293731</v>
      </c>
      <c r="G20" s="41"/>
      <c r="H20" s="48"/>
      <c r="I20" s="48"/>
      <c r="J20" s="48"/>
    </row>
    <row r="21" spans="1:10" ht="14.25" customHeight="1">
      <c r="A21" s="37" t="s">
        <v>123</v>
      </c>
      <c r="B21" s="42"/>
      <c r="C21" s="42"/>
      <c r="D21" s="42"/>
      <c r="E21" s="42"/>
      <c r="F21" s="42"/>
      <c r="G21" s="42"/>
      <c r="H21" s="42"/>
      <c r="I21" s="42"/>
      <c r="J21" s="43"/>
    </row>
    <row r="22" spans="1:10" ht="11.2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</row>
    <row r="23" spans="1:10" ht="14.25" customHeight="1">
      <c r="A23" s="10"/>
    </row>
    <row r="24" spans="1:10" ht="14.25" customHeight="1">
      <c r="A24" s="227" t="s">
        <v>34</v>
      </c>
      <c r="B24" s="227"/>
      <c r="C24" s="227"/>
      <c r="D24" s="227"/>
      <c r="E24" s="227"/>
      <c r="F24" s="227"/>
      <c r="G24" s="227"/>
      <c r="H24" s="227"/>
      <c r="I24" s="227"/>
      <c r="J24" s="227"/>
    </row>
    <row r="25" spans="1:10" ht="14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4.25" customHeight="1">
      <c r="A26" s="240" t="s">
        <v>35</v>
      </c>
      <c r="B26" s="240"/>
      <c r="C26" s="240"/>
      <c r="D26" s="240"/>
      <c r="E26" s="240"/>
      <c r="F26" s="240"/>
      <c r="G26" s="240"/>
      <c r="H26" s="240"/>
      <c r="I26" s="240"/>
      <c r="J26" s="240"/>
    </row>
    <row r="27" spans="1:10" ht="14.25" customHeight="1">
      <c r="A27" s="231" t="s">
        <v>169</v>
      </c>
      <c r="B27" s="230" t="s">
        <v>165</v>
      </c>
      <c r="C27" s="230"/>
      <c r="D27" s="230" t="s">
        <v>166</v>
      </c>
      <c r="E27" s="230"/>
      <c r="F27" s="230" t="s">
        <v>167</v>
      </c>
      <c r="G27" s="230"/>
      <c r="H27" s="241" t="s">
        <v>168</v>
      </c>
      <c r="I27" s="241"/>
      <c r="J27" s="241"/>
    </row>
    <row r="28" spans="1:10" ht="14.25" customHeight="1">
      <c r="A28" s="246"/>
      <c r="B28" s="228" t="s">
        <v>158</v>
      </c>
      <c r="C28" s="228"/>
      <c r="D28" s="235" t="s">
        <v>249</v>
      </c>
      <c r="E28" s="235"/>
      <c r="F28" s="228" t="s">
        <v>170</v>
      </c>
      <c r="G28" s="228"/>
      <c r="H28" s="185" t="s">
        <v>165</v>
      </c>
      <c r="I28" s="185" t="s">
        <v>156</v>
      </c>
      <c r="J28" s="189" t="s">
        <v>156</v>
      </c>
    </row>
    <row r="29" spans="1:10" ht="14.25" customHeight="1">
      <c r="A29" s="234"/>
      <c r="B29" s="191">
        <v>2019</v>
      </c>
      <c r="C29" s="191">
        <v>2020</v>
      </c>
      <c r="D29" s="191">
        <v>2019</v>
      </c>
      <c r="E29" s="191">
        <v>2020</v>
      </c>
      <c r="F29" s="191">
        <v>2019</v>
      </c>
      <c r="G29" s="191">
        <v>2020</v>
      </c>
      <c r="H29" s="54" t="s">
        <v>158</v>
      </c>
      <c r="I29" s="54" t="s">
        <v>250</v>
      </c>
      <c r="J29" s="54" t="s">
        <v>172</v>
      </c>
    </row>
    <row r="30" spans="1:10" ht="14.25" customHeight="1">
      <c r="A30" s="31" t="s">
        <v>173</v>
      </c>
      <c r="B30" s="22">
        <v>105.27224</v>
      </c>
      <c r="C30" s="22">
        <v>8.0071499999999993</v>
      </c>
      <c r="D30" s="22">
        <v>321.59938999999997</v>
      </c>
      <c r="E30" s="22">
        <v>27.529320000000002</v>
      </c>
      <c r="F30" s="41">
        <f t="shared" ref="F30:G32" si="11">D30/B30*1000</f>
        <v>3054.9306255856245</v>
      </c>
      <c r="G30" s="41">
        <f t="shared" si="11"/>
        <v>3438.0922050916997</v>
      </c>
      <c r="H30" s="48">
        <f t="shared" ref="H30:H35" si="12">(C30/B30-1)*100</f>
        <v>-92.393863757435014</v>
      </c>
      <c r="I30" s="48">
        <f t="shared" ref="I30:I35" si="13">(E30/D30-1)*100</f>
        <v>-91.439871823139967</v>
      </c>
      <c r="J30" s="48">
        <f t="shared" ref="J30:J34" si="14">(G30/F30-1)*100</f>
        <v>12.542398714295633</v>
      </c>
    </row>
    <row r="31" spans="1:10" ht="14.25" customHeight="1">
      <c r="A31" s="17" t="s">
        <v>174</v>
      </c>
      <c r="B31" s="22">
        <v>2.3115200000000002</v>
      </c>
      <c r="C31" s="22">
        <v>106.00384</v>
      </c>
      <c r="D31" s="22">
        <v>8.7602399999999996</v>
      </c>
      <c r="E31" s="22">
        <v>332.49299999999999</v>
      </c>
      <c r="F31" s="41">
        <f t="shared" si="11"/>
        <v>3789.8179552848337</v>
      </c>
      <c r="G31" s="41">
        <f t="shared" ref="G31" si="15">E31/C31*1000</f>
        <v>3136.6127868575327</v>
      </c>
      <c r="H31" s="48">
        <f t="shared" si="12"/>
        <v>4485.8932650377237</v>
      </c>
      <c r="I31" s="48">
        <f t="shared" si="13"/>
        <v>3695.478206076546</v>
      </c>
      <c r="J31" s="48">
        <f t="shared" si="14"/>
        <v>-17.235792751375246</v>
      </c>
    </row>
    <row r="32" spans="1:10" ht="14.25" customHeight="1">
      <c r="A32" s="17" t="s">
        <v>175</v>
      </c>
      <c r="B32" s="22">
        <v>208.79731999999998</v>
      </c>
      <c r="C32" s="22">
        <v>103.85151999999999</v>
      </c>
      <c r="D32" s="22">
        <v>658.70132999999998</v>
      </c>
      <c r="E32" s="22">
        <v>339.34789000000001</v>
      </c>
      <c r="F32" s="41">
        <f t="shared" si="11"/>
        <v>3154.7403481998713</v>
      </c>
      <c r="G32" s="41">
        <f t="shared" ref="G32" si="16">E32/C32*1000</f>
        <v>3267.6256447666824</v>
      </c>
      <c r="H32" s="48">
        <f>(C32/B32-1)*100</f>
        <v>-50.262043593279834</v>
      </c>
      <c r="I32" s="48">
        <f t="shared" si="13"/>
        <v>-48.482282554371039</v>
      </c>
      <c r="J32" s="48">
        <f t="shared" si="14"/>
        <v>3.5782753604817197</v>
      </c>
    </row>
    <row r="33" spans="1:12" ht="14.25" customHeight="1">
      <c r="A33" s="17" t="s">
        <v>176</v>
      </c>
      <c r="B33" s="22">
        <v>7.4976000000000003</v>
      </c>
      <c r="C33" s="22">
        <v>22.119520000000001</v>
      </c>
      <c r="D33" s="22">
        <v>28.44</v>
      </c>
      <c r="E33" s="22">
        <v>77.735950000000003</v>
      </c>
      <c r="F33" s="41">
        <f t="shared" ref="F33" si="17">D33/B33*1000</f>
        <v>3793.2138284250964</v>
      </c>
      <c r="G33" s="41">
        <f t="shared" ref="G33" si="18">E33/C33*1000</f>
        <v>3514.3597148581885</v>
      </c>
      <c r="H33" s="48">
        <f t="shared" si="12"/>
        <v>195.02134016218525</v>
      </c>
      <c r="I33" s="48">
        <f t="shared" si="13"/>
        <v>173.33315752461323</v>
      </c>
      <c r="J33" s="48">
        <f t="shared" si="14"/>
        <v>-7.3513945213756982</v>
      </c>
    </row>
    <row r="34" spans="1:12" ht="14.25" customHeight="1">
      <c r="A34" s="17" t="s">
        <v>177</v>
      </c>
      <c r="B34" s="22">
        <v>9.5790000000000006</v>
      </c>
      <c r="C34" s="22">
        <v>119.45017</v>
      </c>
      <c r="D34" s="22">
        <v>23.268999999999998</v>
      </c>
      <c r="E34" s="22">
        <v>397.68599999999998</v>
      </c>
      <c r="F34" s="41">
        <f t="shared" ref="F34:F39" si="19">D34/B34*1000</f>
        <v>2429.167971604551</v>
      </c>
      <c r="G34" s="41">
        <f t="shared" ref="G34:G35" si="20">E34/C34*1000</f>
        <v>3329.3045962178198</v>
      </c>
      <c r="H34" s="48">
        <f t="shared" si="12"/>
        <v>1147.000417580123</v>
      </c>
      <c r="I34" s="48">
        <f t="shared" si="13"/>
        <v>1609.0807512140618</v>
      </c>
      <c r="J34" s="48">
        <f t="shared" si="14"/>
        <v>37.05534714500196</v>
      </c>
    </row>
    <row r="35" spans="1:12" ht="14.25" customHeight="1">
      <c r="A35" s="17" t="s">
        <v>178</v>
      </c>
      <c r="B35" s="22">
        <v>106.70878</v>
      </c>
      <c r="C35" s="22">
        <v>131.15700000000001</v>
      </c>
      <c r="D35" s="22">
        <v>333.77</v>
      </c>
      <c r="E35" s="22">
        <v>423.21300000000002</v>
      </c>
      <c r="F35" s="41">
        <f t="shared" si="19"/>
        <v>3127.8588322347982</v>
      </c>
      <c r="G35" s="41">
        <f t="shared" si="20"/>
        <v>3226.7663944737988</v>
      </c>
      <c r="H35" s="48">
        <f t="shared" si="12"/>
        <v>22.91116063739085</v>
      </c>
      <c r="I35" s="48">
        <f t="shared" si="13"/>
        <v>26.797794888695826</v>
      </c>
      <c r="J35" s="48">
        <f>(G35/F35-1)*100</f>
        <v>3.1621491743709207</v>
      </c>
    </row>
    <row r="36" spans="1:12" ht="14.25" customHeight="1">
      <c r="A36" s="17" t="s">
        <v>179</v>
      </c>
      <c r="B36" s="22">
        <v>10.472</v>
      </c>
      <c r="C36" s="22">
        <v>7.1366400000000008</v>
      </c>
      <c r="D36" s="22">
        <v>38.018000000000001</v>
      </c>
      <c r="E36" s="22">
        <v>27.800519999999999</v>
      </c>
      <c r="F36" s="41">
        <f t="shared" si="19"/>
        <v>3630.4430863254393</v>
      </c>
      <c r="G36" s="41">
        <f t="shared" ref="G36:G39" si="21">E36/C36*1000</f>
        <v>3895.4634113532411</v>
      </c>
      <c r="H36" s="48">
        <f t="shared" ref="H36:H37" si="22">(C36/B36-1)*100</f>
        <v>-31.850267379679131</v>
      </c>
      <c r="I36" s="48">
        <f>(E36/D36-1)*100</f>
        <v>-26.875374822452525</v>
      </c>
      <c r="J36" s="48">
        <f t="shared" ref="J36:J37" si="23">(G36/F36-1)*100</f>
        <v>7.2999443518626528</v>
      </c>
    </row>
    <row r="37" spans="1:12" ht="14.25" customHeight="1">
      <c r="A37" s="17" t="s">
        <v>180</v>
      </c>
      <c r="B37" s="22">
        <v>4.198188</v>
      </c>
      <c r="C37" s="22">
        <v>119.824</v>
      </c>
      <c r="D37" s="22">
        <v>14.746</v>
      </c>
      <c r="E37" s="22">
        <v>393.25900000000001</v>
      </c>
      <c r="F37" s="41">
        <f t="shared" si="19"/>
        <v>3512.4677599002234</v>
      </c>
      <c r="G37" s="41">
        <f t="shared" si="21"/>
        <v>3281.9718921084259</v>
      </c>
      <c r="H37" s="48">
        <f t="shared" si="22"/>
        <v>2754.1837573734192</v>
      </c>
      <c r="I37" s="48">
        <f t="shared" ref="I37" si="24">(E37/D37-1)*100</f>
        <v>2566.8859351688593</v>
      </c>
      <c r="J37" s="48">
        <f t="shared" si="23"/>
        <v>-6.5622201696264089</v>
      </c>
    </row>
    <row r="38" spans="1:12" ht="14.25" customHeight="1">
      <c r="A38" s="17" t="s">
        <v>181</v>
      </c>
      <c r="B38" s="22">
        <v>9.77576</v>
      </c>
      <c r="C38" s="22">
        <v>3.3984000000000001</v>
      </c>
      <c r="D38" s="22">
        <v>37.713999999999999</v>
      </c>
      <c r="E38" s="22">
        <v>13.27176</v>
      </c>
      <c r="F38" s="41">
        <f t="shared" si="19"/>
        <v>3857.9097686522582</v>
      </c>
      <c r="G38" s="41">
        <f t="shared" si="21"/>
        <v>3905.2966101694915</v>
      </c>
      <c r="H38" s="48">
        <f t="shared" ref="H38" si="25">(C38/B38-1)*100</f>
        <v>-65.236462433611294</v>
      </c>
      <c r="I38" s="48">
        <f t="shared" ref="I38" si="26">(E38/D38-1)*100</f>
        <v>-64.809460677732417</v>
      </c>
      <c r="J38" s="48">
        <f t="shared" ref="J38" si="27">(G38/F38-1)*100</f>
        <v>1.2283035207893755</v>
      </c>
    </row>
    <row r="39" spans="1:12" ht="14.25" customHeight="1">
      <c r="A39" s="17" t="s">
        <v>182</v>
      </c>
      <c r="B39" s="22">
        <v>3.5590000000000002</v>
      </c>
      <c r="C39" s="22">
        <v>23.788800000000002</v>
      </c>
      <c r="D39" s="22">
        <v>12.504</v>
      </c>
      <c r="E39" s="22">
        <v>75.983000000000004</v>
      </c>
      <c r="F39" s="41">
        <f t="shared" si="19"/>
        <v>3513.3464456307947</v>
      </c>
      <c r="G39" s="41">
        <f t="shared" si="21"/>
        <v>3194.0661151466238</v>
      </c>
      <c r="H39" s="48">
        <f t="shared" ref="H39" si="28">(C39/B39-1)*100</f>
        <v>568.41247541444227</v>
      </c>
      <c r="I39" s="48">
        <f t="shared" ref="I39" si="29">(E39/D39-1)*100</f>
        <v>507.66954574536152</v>
      </c>
      <c r="J39" s="48">
        <f t="shared" ref="J39" si="30">(G39/F39-1)*100</f>
        <v>-9.0876415242575508</v>
      </c>
    </row>
    <row r="40" spans="1:12" ht="14.25" customHeight="1">
      <c r="A40" s="215" t="s">
        <v>183</v>
      </c>
      <c r="B40" s="216">
        <v>8.2270000000000003</v>
      </c>
      <c r="C40" s="216">
        <v>8</v>
      </c>
      <c r="D40" s="216">
        <v>30.843</v>
      </c>
      <c r="E40" s="216">
        <v>31</v>
      </c>
      <c r="F40" s="217">
        <f>D40/B40*1000</f>
        <v>3748.9972043272151</v>
      </c>
      <c r="G40" s="217">
        <f>E40/C40*1000</f>
        <v>3875</v>
      </c>
      <c r="H40" s="218">
        <f>(C40/B40-1)*100</f>
        <v>-2.7592074875410266</v>
      </c>
      <c r="I40" s="218">
        <f>(E40/D40-1)*100</f>
        <v>0.50902960153034194</v>
      </c>
      <c r="J40" s="218">
        <f>(G40/F40-1)*100</f>
        <v>3.3609733164737587</v>
      </c>
    </row>
    <row r="41" spans="1:12" ht="14.25" customHeight="1">
      <c r="A41" s="17" t="s">
        <v>184</v>
      </c>
      <c r="B41" s="22">
        <v>13.997999999999999</v>
      </c>
      <c r="C41" s="22"/>
      <c r="D41" s="22">
        <v>47.747999999999998</v>
      </c>
      <c r="E41" s="22"/>
      <c r="F41" s="41">
        <f t="shared" ref="F41:F45" si="31">D41/B41*1000</f>
        <v>3411.0587226746679</v>
      </c>
      <c r="G41" s="41"/>
      <c r="H41" s="48"/>
      <c r="I41" s="48"/>
      <c r="J41" s="48"/>
    </row>
    <row r="42" spans="1:12" ht="14.25" customHeight="1">
      <c r="A42" s="17" t="s">
        <v>327</v>
      </c>
      <c r="B42" s="22">
        <f>SUM(B30:B40)</f>
        <v>476.39840799999996</v>
      </c>
      <c r="C42" s="22">
        <f>SUM(C30:C40)</f>
        <v>652.73704000000009</v>
      </c>
      <c r="D42" s="22">
        <f>SUM(D30:D40)</f>
        <v>1508.3649600000001</v>
      </c>
      <c r="E42" s="22">
        <f>SUM(E30:E40)</f>
        <v>2139.3194400000002</v>
      </c>
      <c r="F42" s="41">
        <f>D42/B42*1000</f>
        <v>3166.1838802786265</v>
      </c>
      <c r="G42" s="41">
        <f>E42/C42*1000</f>
        <v>3277.45984814957</v>
      </c>
      <c r="H42" s="48">
        <f>(C42/B42-1)*100</f>
        <v>37.014949890428703</v>
      </c>
      <c r="I42" s="48">
        <f>(E42/D42-1)*100</f>
        <v>41.830359145972217</v>
      </c>
      <c r="J42" s="48">
        <f>(G42/F42-1)*100</f>
        <v>3.5145137515244729</v>
      </c>
    </row>
    <row r="43" spans="1:12" ht="14.25" customHeight="1">
      <c r="A43" s="17" t="s">
        <v>328</v>
      </c>
      <c r="B43" s="22">
        <f>B19+B42</f>
        <v>3323.7126080000003</v>
      </c>
      <c r="C43" s="22">
        <f>C19+C42</f>
        <v>2030.9482400000002</v>
      </c>
      <c r="D43" s="22">
        <f>D19+D42</f>
        <v>10678.097520000001</v>
      </c>
      <c r="E43" s="22">
        <f>E19+E42</f>
        <v>6906.76271</v>
      </c>
      <c r="F43" s="41">
        <f t="shared" si="31"/>
        <v>3212.7018125148325</v>
      </c>
      <c r="G43" s="41">
        <f>E43/C43*1000</f>
        <v>3400.7576234439139</v>
      </c>
      <c r="H43" s="48">
        <f>(C43/B43-1)*100</f>
        <v>-38.895191024891403</v>
      </c>
      <c r="I43" s="48">
        <f>(E43/D43-1)*100</f>
        <v>-35.318415129065059</v>
      </c>
      <c r="J43" s="48">
        <f>(G43/F43-1)*100</f>
        <v>5.8535096595807357</v>
      </c>
    </row>
    <row r="44" spans="1:12" ht="14.25" customHeight="1">
      <c r="A44" s="17" t="s">
        <v>186</v>
      </c>
      <c r="B44" s="22">
        <f>SUM(B30:B41)</f>
        <v>490.39640799999995</v>
      </c>
      <c r="C44" s="22"/>
      <c r="D44" s="22">
        <f>SUM(D30:D41)</f>
        <v>1556.1129600000002</v>
      </c>
      <c r="E44" s="22"/>
      <c r="F44" s="41">
        <f t="shared" si="31"/>
        <v>3173.1736501626256</v>
      </c>
      <c r="G44" s="41"/>
      <c r="H44" s="48"/>
      <c r="I44" s="48"/>
      <c r="J44" s="48"/>
    </row>
    <row r="45" spans="1:12" ht="14.25" customHeight="1">
      <c r="A45" s="17" t="s">
        <v>251</v>
      </c>
      <c r="B45" s="22">
        <f>B20+B44</f>
        <v>3778.2896080000005</v>
      </c>
      <c r="C45" s="22"/>
      <c r="D45" s="22">
        <f>D20+D44</f>
        <v>12118.90652</v>
      </c>
      <c r="E45" s="22"/>
      <c r="F45" s="41">
        <f t="shared" si="31"/>
        <v>3207.5112755623363</v>
      </c>
      <c r="G45" s="41"/>
      <c r="H45" s="48"/>
      <c r="I45" s="48"/>
      <c r="J45" s="48"/>
      <c r="L45" s="49"/>
    </row>
    <row r="46" spans="1:12" ht="14.25" customHeight="1">
      <c r="A46" s="37" t="s">
        <v>188</v>
      </c>
      <c r="B46" s="42"/>
      <c r="C46" s="42"/>
      <c r="D46" s="42"/>
      <c r="E46" s="42"/>
      <c r="F46" s="42"/>
      <c r="G46" s="56"/>
      <c r="H46" s="42"/>
      <c r="I46" s="42"/>
      <c r="J46" s="43"/>
    </row>
    <row r="47" spans="1:12" ht="14.25" customHeight="1">
      <c r="A47" s="46"/>
    </row>
    <row r="48" spans="1:12">
      <c r="B48" s="25"/>
      <c r="C48" s="25"/>
      <c r="D48" s="25"/>
      <c r="E48" s="25"/>
    </row>
    <row r="49" spans="2:4">
      <c r="B49" s="25"/>
      <c r="C49" s="25"/>
      <c r="D49" s="25"/>
    </row>
  </sheetData>
  <mergeCells count="21">
    <mergeCell ref="A26:J26"/>
    <mergeCell ref="A27:A29"/>
    <mergeCell ref="A4:A6"/>
    <mergeCell ref="B28:C28"/>
    <mergeCell ref="D5:E5"/>
    <mergeCell ref="D28:E28"/>
    <mergeCell ref="F27:G27"/>
    <mergeCell ref="D27:E27"/>
    <mergeCell ref="A24:J24"/>
    <mergeCell ref="B5:C5"/>
    <mergeCell ref="H27:J27"/>
    <mergeCell ref="F5:G5"/>
    <mergeCell ref="A22:J22"/>
    <mergeCell ref="F28:G28"/>
    <mergeCell ref="B27:C27"/>
    <mergeCell ref="A1:J1"/>
    <mergeCell ref="A3:J3"/>
    <mergeCell ref="B4:C4"/>
    <mergeCell ref="D4:E4"/>
    <mergeCell ref="F4:G4"/>
    <mergeCell ref="H4:J4"/>
  </mergeCells>
  <printOptions horizontalCentered="1"/>
  <pageMargins left="0.39370078740157483" right="0.39370078740157483" top="0.9055118110236221" bottom="0.78740157480314965" header="0.51181102362204722" footer="0.19685039370078741"/>
  <pageSetup firstPageNumber="0" orientation="portrait" r:id="rId1"/>
  <headerFooter alignWithMargins="0"/>
  <ignoredErrors>
    <ignoredError sqref="B20 D20 D44 B44 B19:E1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BD44"/>
  <sheetViews>
    <sheetView zoomScale="98" zoomScaleNormal="98" workbookViewId="0">
      <selection activeCell="C1" sqref="C1"/>
    </sheetView>
  </sheetViews>
  <sheetFormatPr baseColWidth="10" defaultColWidth="10.90625" defaultRowHeight="12.75"/>
  <cols>
    <col min="1" max="1" width="7.26953125" style="80" customWidth="1"/>
    <col min="2" max="7" width="8.453125" style="80" customWidth="1"/>
    <col min="8" max="8" width="8.26953125" style="80" customWidth="1"/>
    <col min="9" max="37" width="8" style="80" customWidth="1"/>
    <col min="38" max="38" width="3" style="80" customWidth="1"/>
    <col min="39" max="51" width="3.54296875" style="26" customWidth="1"/>
    <col min="52" max="54" width="4" style="80" customWidth="1"/>
    <col min="55" max="55" width="5.08984375" style="80" customWidth="1"/>
    <col min="56" max="56" width="6.1796875" style="80" customWidth="1"/>
    <col min="57" max="16384" width="10.90625" style="80"/>
  </cols>
  <sheetData>
    <row r="1" spans="10:56" ht="10.5" customHeight="1"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Z1" s="197"/>
      <c r="BA1" s="197"/>
      <c r="BB1" s="197"/>
      <c r="BC1" s="197"/>
    </row>
    <row r="2" spans="10:56" ht="15" customHeight="1"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Z2" s="197"/>
      <c r="BA2" s="197"/>
      <c r="BB2" s="197"/>
      <c r="BC2" s="197"/>
    </row>
    <row r="3" spans="10:56" ht="15" customHeight="1"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Z3" s="197"/>
      <c r="BA3" s="197"/>
      <c r="BB3" s="197"/>
      <c r="BC3" s="197"/>
    </row>
    <row r="4" spans="10:56" ht="15" customHeight="1"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57">
        <v>2004</v>
      </c>
      <c r="AN4" s="57">
        <v>2005</v>
      </c>
      <c r="AO4" s="26">
        <v>2006</v>
      </c>
      <c r="AP4" s="26">
        <v>2007</v>
      </c>
      <c r="AQ4" s="26">
        <v>2008</v>
      </c>
      <c r="AR4" s="26">
        <v>2009</v>
      </c>
      <c r="AS4" s="26">
        <v>2010</v>
      </c>
      <c r="AT4" s="26">
        <v>2011</v>
      </c>
      <c r="AU4" s="26">
        <v>2012</v>
      </c>
      <c r="AV4" s="26">
        <v>2013</v>
      </c>
      <c r="AW4" s="26">
        <v>2014</v>
      </c>
      <c r="AX4" s="26">
        <v>2015</v>
      </c>
      <c r="AY4" s="26">
        <v>2016</v>
      </c>
      <c r="AZ4" s="197">
        <v>2017</v>
      </c>
      <c r="BA4" s="197">
        <v>2018</v>
      </c>
      <c r="BB4" s="197">
        <v>2019</v>
      </c>
      <c r="BC4" s="197">
        <v>2020</v>
      </c>
    </row>
    <row r="5" spans="10:56" ht="15" customHeight="1"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8" t="s">
        <v>173</v>
      </c>
      <c r="AM5" s="28">
        <v>1784.5242319057768</v>
      </c>
      <c r="AN5" s="28">
        <v>2188.0293391746623</v>
      </c>
      <c r="AO5" s="27">
        <v>2505.8986854632035</v>
      </c>
      <c r="AP5" s="27">
        <v>2181.5287262231595</v>
      </c>
      <c r="AQ5" s="27">
        <v>5227</v>
      </c>
      <c r="AR5" s="27">
        <v>2311</v>
      </c>
      <c r="AS5" s="27">
        <v>2793</v>
      </c>
      <c r="AT5" s="27">
        <v>3453</v>
      </c>
      <c r="AU5" s="115">
        <v>3909.3901136113136</v>
      </c>
      <c r="AV5" s="27">
        <v>4208</v>
      </c>
      <c r="AW5" s="27">
        <v>4623.7012987012986</v>
      </c>
      <c r="AX5" s="27">
        <v>3694.3833564950969</v>
      </c>
      <c r="AY5" s="27">
        <v>2548</v>
      </c>
      <c r="AZ5" s="199">
        <v>2824.65</v>
      </c>
      <c r="BA5" s="199">
        <v>4586</v>
      </c>
      <c r="BB5" s="199">
        <v>2979.5524475135667</v>
      </c>
      <c r="BC5" s="199">
        <f>'c12 - 13'!G7</f>
        <v>3397.2069232387589</v>
      </c>
      <c r="BD5" s="208"/>
    </row>
    <row r="6" spans="10:56" ht="15" customHeight="1"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8" t="s">
        <v>174</v>
      </c>
      <c r="AM6" s="28">
        <v>1889.0515658345325</v>
      </c>
      <c r="AN6" s="28">
        <v>2209.1901578004249</v>
      </c>
      <c r="AO6" s="27">
        <v>2491.5734215162911</v>
      </c>
      <c r="AP6" s="27">
        <v>2169.8038372172728</v>
      </c>
      <c r="AQ6" s="27">
        <v>4923</v>
      </c>
      <c r="AR6" s="27">
        <v>2676</v>
      </c>
      <c r="AS6" s="27">
        <v>2873</v>
      </c>
      <c r="AT6" s="27">
        <v>3555</v>
      </c>
      <c r="AU6" s="27">
        <v>3985</v>
      </c>
      <c r="AV6" s="27">
        <v>4012</v>
      </c>
      <c r="AW6" s="27">
        <v>4722.5025227043388</v>
      </c>
      <c r="AX6" s="27">
        <v>4814</v>
      </c>
      <c r="AY6" s="27">
        <v>2257</v>
      </c>
      <c r="AZ6" s="199">
        <v>3041</v>
      </c>
      <c r="BA6" s="199"/>
      <c r="BB6" s="199">
        <v>3385.3004994450612</v>
      </c>
      <c r="BC6" s="199">
        <f>'c12 - 13'!G8</f>
        <v>3184.0446773120425</v>
      </c>
      <c r="BD6" s="208"/>
    </row>
    <row r="7" spans="10:56" ht="15" customHeight="1"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8" t="s">
        <v>175</v>
      </c>
      <c r="AM7" s="28">
        <v>1885.1179304099016</v>
      </c>
      <c r="AN7" s="28">
        <v>2246.3640031678401</v>
      </c>
      <c r="AO7" s="27">
        <v>2650.2866814510176</v>
      </c>
      <c r="AP7" s="27">
        <v>2858.2803444422302</v>
      </c>
      <c r="AQ7" s="27">
        <v>4804</v>
      </c>
      <c r="AR7" s="27">
        <v>3671</v>
      </c>
      <c r="AS7" s="27">
        <v>3335</v>
      </c>
      <c r="AT7" s="27">
        <v>3611</v>
      </c>
      <c r="AU7" s="27">
        <v>3830</v>
      </c>
      <c r="AV7" s="27">
        <v>3737</v>
      </c>
      <c r="AW7" s="27">
        <v>4883.26</v>
      </c>
      <c r="AX7" s="27">
        <v>2487</v>
      </c>
      <c r="AY7" s="27">
        <v>2244</v>
      </c>
      <c r="AZ7" s="199">
        <v>2863.46</v>
      </c>
      <c r="BA7" s="199">
        <v>4610.5372506234417</v>
      </c>
      <c r="BB7" s="199">
        <v>3901.8582124598624</v>
      </c>
      <c r="BC7" s="199">
        <f>'c12 - 13'!G9</f>
        <v>3570.4846302554492</v>
      </c>
      <c r="BD7" s="208"/>
    </row>
    <row r="8" spans="10:56" ht="15" customHeight="1"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8" t="s">
        <v>176</v>
      </c>
      <c r="AM8" s="28">
        <v>1874.4294732511346</v>
      </c>
      <c r="AN8" s="28">
        <v>2244.9450671820532</v>
      </c>
      <c r="AO8" s="27">
        <v>2144.9353260764487</v>
      </c>
      <c r="AP8" s="27">
        <v>2580.2903378160036</v>
      </c>
      <c r="AQ8" s="27">
        <v>4966</v>
      </c>
      <c r="AR8" s="27">
        <v>3610</v>
      </c>
      <c r="AS8" s="27">
        <v>3141</v>
      </c>
      <c r="AT8" s="27">
        <v>4056</v>
      </c>
      <c r="AU8" s="27">
        <v>4015</v>
      </c>
      <c r="AV8" s="27">
        <v>4048</v>
      </c>
      <c r="AW8" s="27">
        <v>4802</v>
      </c>
      <c r="AX8" s="27">
        <v>2552</v>
      </c>
      <c r="AY8" s="27">
        <v>2042.069</v>
      </c>
      <c r="AZ8" s="199">
        <v>2503</v>
      </c>
      <c r="BA8" s="199">
        <v>3171</v>
      </c>
      <c r="BB8" s="199">
        <v>2659.8413594951012</v>
      </c>
      <c r="BC8" s="199">
        <f>'c12 - 13'!G10</f>
        <v>4137.9126420730054</v>
      </c>
      <c r="BD8" s="208"/>
    </row>
    <row r="9" spans="10:56" ht="15" customHeight="1"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8" t="s">
        <v>177</v>
      </c>
      <c r="AM9" s="28">
        <v>1921.1878110518767</v>
      </c>
      <c r="AN9" s="28">
        <v>2292.0426888367183</v>
      </c>
      <c r="AO9" s="27">
        <v>2450.3189717482169</v>
      </c>
      <c r="AP9" s="27">
        <v>3249.316193536868</v>
      </c>
      <c r="AQ9" s="27">
        <v>5029.18</v>
      </c>
      <c r="AR9" s="27">
        <v>3249</v>
      </c>
      <c r="AS9" s="27">
        <v>3079</v>
      </c>
      <c r="AT9" s="27">
        <v>4115</v>
      </c>
      <c r="AU9" s="27">
        <v>4139</v>
      </c>
      <c r="AV9" s="27">
        <v>4125.46</v>
      </c>
      <c r="AW9" s="27">
        <v>4583.58</v>
      </c>
      <c r="AX9" s="27">
        <v>2828.06</v>
      </c>
      <c r="AY9" s="27">
        <v>2164.88</v>
      </c>
      <c r="AZ9" s="199">
        <v>3259</v>
      </c>
      <c r="BA9" s="199">
        <v>2318</v>
      </c>
      <c r="BB9" s="199">
        <v>2919</v>
      </c>
      <c r="BC9" s="199">
        <f>'c12 - 13'!G11</f>
        <v>3230.729502513434</v>
      </c>
      <c r="BD9" s="208"/>
    </row>
    <row r="10" spans="10:56" ht="15" customHeight="1"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8" t="s">
        <v>178</v>
      </c>
      <c r="AM10" s="28">
        <v>2388.4635281945161</v>
      </c>
      <c r="AN10" s="28">
        <v>2223.547130303446</v>
      </c>
      <c r="AO10" s="27">
        <v>2616.8027868888225</v>
      </c>
      <c r="AP10" s="27">
        <v>3784.228574788483</v>
      </c>
      <c r="AQ10" s="27">
        <v>5038</v>
      </c>
      <c r="AR10" s="27">
        <v>2991.13</v>
      </c>
      <c r="AS10" s="27">
        <v>3310</v>
      </c>
      <c r="AT10" s="27">
        <v>4257</v>
      </c>
      <c r="AU10" s="27">
        <v>4145</v>
      </c>
      <c r="AV10" s="27">
        <v>4343.26</v>
      </c>
      <c r="AW10" s="27">
        <v>4430.93</v>
      </c>
      <c r="AX10" s="27">
        <v>2632</v>
      </c>
      <c r="AY10" s="27">
        <v>2461</v>
      </c>
      <c r="AZ10" s="199"/>
      <c r="BA10" s="199">
        <v>3434</v>
      </c>
      <c r="BB10" s="199">
        <v>2866</v>
      </c>
      <c r="BC10" s="199">
        <f>'c12 - 13'!G12</f>
        <v>4237.5108038029384</v>
      </c>
      <c r="BD10" s="208"/>
    </row>
    <row r="11" spans="10:56" ht="15" customHeight="1"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8" t="s">
        <v>179</v>
      </c>
      <c r="AM11" s="28">
        <v>2188.326130837534</v>
      </c>
      <c r="AN11" s="28">
        <v>2154.7879630112793</v>
      </c>
      <c r="AO11" s="27">
        <v>2976.1592655938543</v>
      </c>
      <c r="AP11" s="27">
        <v>4258.0046324681525</v>
      </c>
      <c r="AQ11" s="27">
        <v>4275</v>
      </c>
      <c r="AR11" s="27">
        <v>2972</v>
      </c>
      <c r="AS11" s="27">
        <v>3742.17</v>
      </c>
      <c r="AT11" s="27">
        <v>4210</v>
      </c>
      <c r="AU11" s="27">
        <v>4228.3</v>
      </c>
      <c r="AV11" s="27">
        <v>4444.82</v>
      </c>
      <c r="AW11" s="27">
        <v>4900.3289999999997</v>
      </c>
      <c r="AY11" s="27">
        <v>1940</v>
      </c>
      <c r="AZ11" s="199">
        <v>3015</v>
      </c>
      <c r="BA11" s="199">
        <v>3305</v>
      </c>
      <c r="BB11" s="199">
        <v>3545</v>
      </c>
      <c r="BC11" s="199">
        <f>'c12 - 13'!G13</f>
        <v>5275.0851167315186</v>
      </c>
      <c r="BD11" s="208"/>
    </row>
    <row r="12" spans="10:56" ht="15" customHeight="1"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8" t="s">
        <v>180</v>
      </c>
      <c r="AM12" s="28">
        <v>2222.0796421411746</v>
      </c>
      <c r="AN12" s="28">
        <v>2254.160251863897</v>
      </c>
      <c r="AO12" s="27">
        <v>3097.3652209160923</v>
      </c>
      <c r="AP12" s="27">
        <v>4505</v>
      </c>
      <c r="AQ12" s="27">
        <v>4732</v>
      </c>
      <c r="AR12" s="27">
        <v>2757</v>
      </c>
      <c r="AS12" s="27">
        <v>3783</v>
      </c>
      <c r="AT12" s="27">
        <v>4217</v>
      </c>
      <c r="AU12" s="27">
        <v>3954</v>
      </c>
      <c r="AV12" s="27">
        <v>4426.1499999999996</v>
      </c>
      <c r="AW12" s="27">
        <v>4240.8100000000004</v>
      </c>
      <c r="AX12" s="27">
        <v>1582</v>
      </c>
      <c r="AY12" s="27">
        <v>1410.71</v>
      </c>
      <c r="AZ12" s="199">
        <v>3131</v>
      </c>
      <c r="BA12" s="199">
        <v>3432</v>
      </c>
      <c r="BB12" s="199"/>
      <c r="BC12" s="199">
        <f>'c12 - 13'!G14</f>
        <v>2827.1428571428569</v>
      </c>
      <c r="BD12" s="208"/>
    </row>
    <row r="13" spans="10:56" ht="15" customHeight="1"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8" t="s">
        <v>181</v>
      </c>
      <c r="AM13" s="28">
        <v>2219.9581641669083</v>
      </c>
      <c r="AN13" s="28">
        <v>2355.4654991496905</v>
      </c>
      <c r="AO13" s="27">
        <v>2224.9229040885939</v>
      </c>
      <c r="AP13" s="27">
        <v>2637</v>
      </c>
      <c r="AQ13" s="27">
        <v>4781</v>
      </c>
      <c r="AR13" s="27">
        <v>2350</v>
      </c>
      <c r="AS13" s="27">
        <v>3267</v>
      </c>
      <c r="AT13" s="27">
        <v>3939</v>
      </c>
      <c r="AU13" s="27">
        <v>4179</v>
      </c>
      <c r="AV13" s="27">
        <v>4416</v>
      </c>
      <c r="AW13" s="27">
        <v>4097.5200000000004</v>
      </c>
      <c r="AX13" s="27">
        <v>1418</v>
      </c>
      <c r="AY13" s="27">
        <v>3019</v>
      </c>
      <c r="AZ13" s="199"/>
      <c r="BA13" s="199">
        <v>3417</v>
      </c>
      <c r="BB13" s="199"/>
      <c r="BC13" s="199">
        <f>'c12 - 13'!G15</f>
        <v>2874.0579867128831</v>
      </c>
    </row>
    <row r="14" spans="10:56" ht="15" customHeight="1"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8" t="s">
        <v>182</v>
      </c>
      <c r="AM14" s="28">
        <v>2250.7822142265868</v>
      </c>
      <c r="AN14" s="28">
        <v>2320.8475297008131</v>
      </c>
      <c r="AO14" s="27">
        <v>2297.083081341696</v>
      </c>
      <c r="AP14" s="27">
        <v>5165.78</v>
      </c>
      <c r="AQ14" s="27">
        <v>4758</v>
      </c>
      <c r="AR14" s="27">
        <v>2733</v>
      </c>
      <c r="AS14" s="27">
        <v>3039</v>
      </c>
      <c r="AT14" s="27">
        <v>3908</v>
      </c>
      <c r="AU14" s="27">
        <v>3911</v>
      </c>
      <c r="AV14" s="27">
        <v>4498</v>
      </c>
      <c r="AW14" s="27">
        <v>5601.51</v>
      </c>
      <c r="AX14" s="27">
        <v>2004</v>
      </c>
      <c r="AY14" s="27">
        <v>2156</v>
      </c>
      <c r="AZ14" s="199"/>
      <c r="BA14" s="199">
        <v>4259.57</v>
      </c>
      <c r="BB14" s="199">
        <v>4576</v>
      </c>
      <c r="BC14" s="199">
        <f>'c12 - 13'!G16</f>
        <v>5605.1697530864194</v>
      </c>
    </row>
    <row r="15" spans="10:56" ht="15" customHeight="1"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8" t="s">
        <v>183</v>
      </c>
      <c r="AM15" s="28">
        <v>2406.9032438240483</v>
      </c>
      <c r="AN15" s="28">
        <v>2730.9905861322954</v>
      </c>
      <c r="AO15" s="27">
        <v>2289.419669973679</v>
      </c>
      <c r="AP15" s="27">
        <v>4630</v>
      </c>
      <c r="AQ15" s="27">
        <v>3940</v>
      </c>
      <c r="AR15" s="27">
        <v>2495</v>
      </c>
      <c r="AS15" s="27">
        <v>3711</v>
      </c>
      <c r="AT15" s="27">
        <v>3802</v>
      </c>
      <c r="AU15" s="27">
        <v>3921.74</v>
      </c>
      <c r="AV15" s="27">
        <v>4513</v>
      </c>
      <c r="AW15" s="27">
        <v>3470</v>
      </c>
      <c r="AX15" s="27">
        <v>1948</v>
      </c>
      <c r="AY15" s="27">
        <v>2772.71</v>
      </c>
      <c r="AZ15" s="199">
        <v>3690</v>
      </c>
      <c r="BA15" s="199">
        <v>3168</v>
      </c>
      <c r="BB15" s="199">
        <v>3116.5954999999999</v>
      </c>
      <c r="BC15" s="199">
        <f>'c12 - 13'!G17</f>
        <v>3234.0425531914893</v>
      </c>
    </row>
    <row r="16" spans="10:56" ht="15" customHeight="1">
      <c r="J16" s="200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8" t="s">
        <v>184</v>
      </c>
      <c r="AM16" s="28">
        <v>2238.8063203873894</v>
      </c>
      <c r="AN16" s="28">
        <v>2814.9515561707149</v>
      </c>
      <c r="AO16" s="27">
        <v>2710.6730628743971</v>
      </c>
      <c r="AP16" s="27">
        <v>4670</v>
      </c>
      <c r="AQ16" s="27">
        <v>3266</v>
      </c>
      <c r="AR16" s="27">
        <v>2516</v>
      </c>
      <c r="AS16" s="27">
        <v>3404</v>
      </c>
      <c r="AT16" s="27">
        <v>3733</v>
      </c>
      <c r="AU16" s="27">
        <v>4002.57</v>
      </c>
      <c r="AV16" s="27">
        <v>4551</v>
      </c>
      <c r="AW16" s="27">
        <v>3306</v>
      </c>
      <c r="AX16" s="27">
        <v>2352</v>
      </c>
      <c r="AY16" s="27">
        <v>2536</v>
      </c>
      <c r="AZ16" s="199">
        <v>2730</v>
      </c>
      <c r="BA16" s="199">
        <v>2357</v>
      </c>
      <c r="BB16" s="199">
        <v>3162</v>
      </c>
      <c r="BC16" s="199"/>
    </row>
    <row r="17" spans="10:56" ht="15" customHeight="1">
      <c r="J17" s="200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28"/>
      <c r="AN17" s="28"/>
      <c r="AO17" s="27"/>
      <c r="AP17" s="27"/>
      <c r="AZ17" s="197"/>
      <c r="BA17" s="197"/>
      <c r="BB17" s="197"/>
      <c r="BC17" s="197"/>
    </row>
    <row r="18" spans="10:56" ht="15" customHeight="1">
      <c r="J18" s="200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Z18" s="197"/>
      <c r="BA18" s="197"/>
      <c r="BB18" s="197"/>
      <c r="BC18" s="197"/>
    </row>
    <row r="19" spans="10:56" ht="15" customHeight="1">
      <c r="J19" s="200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Z19" s="197"/>
      <c r="BA19" s="197"/>
      <c r="BB19" s="197"/>
      <c r="BC19" s="197"/>
    </row>
    <row r="20" spans="10:56" ht="15" customHeight="1">
      <c r="J20" s="200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Z20" s="197"/>
      <c r="BA20" s="197"/>
      <c r="BB20" s="197"/>
      <c r="BC20" s="197"/>
    </row>
    <row r="21" spans="10:56" ht="15" customHeight="1">
      <c r="J21" s="200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Z21" s="197"/>
      <c r="BA21" s="197"/>
      <c r="BB21" s="197"/>
      <c r="BC21" s="197"/>
    </row>
    <row r="22" spans="10:56" ht="15" customHeight="1">
      <c r="J22" s="200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Z22" s="197"/>
      <c r="BA22" s="197"/>
      <c r="BB22" s="197"/>
      <c r="BC22" s="197"/>
    </row>
    <row r="23" spans="10:56" ht="15" customHeight="1">
      <c r="J23" s="200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Z23" s="197"/>
      <c r="BA23" s="197"/>
      <c r="BB23" s="197"/>
      <c r="BC23" s="197"/>
    </row>
    <row r="24" spans="10:56" ht="15" customHeight="1">
      <c r="J24" s="200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Z24" s="197"/>
      <c r="BA24" s="197"/>
      <c r="BB24" s="197"/>
      <c r="BC24" s="197"/>
    </row>
    <row r="25" spans="10:56" ht="15" customHeight="1">
      <c r="J25" s="200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Z25" s="197"/>
      <c r="BA25" s="197"/>
      <c r="BB25" s="197"/>
      <c r="BC25" s="197"/>
    </row>
    <row r="26" spans="10:56" ht="15" customHeight="1">
      <c r="J26" s="200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57">
        <v>2004</v>
      </c>
      <c r="AN26" s="57">
        <v>2005</v>
      </c>
      <c r="AO26" s="26">
        <v>2006</v>
      </c>
      <c r="AP26" s="26">
        <v>2007</v>
      </c>
      <c r="AQ26" s="26">
        <v>2008</v>
      </c>
      <c r="AR26" s="26">
        <v>2009</v>
      </c>
      <c r="AS26" s="26">
        <v>2010</v>
      </c>
      <c r="AT26" s="26">
        <v>2011</v>
      </c>
      <c r="AU26" s="26">
        <v>2012</v>
      </c>
      <c r="AV26" s="26">
        <v>2013</v>
      </c>
      <c r="AW26" s="26">
        <v>2014</v>
      </c>
      <c r="AX26" s="26">
        <v>2015</v>
      </c>
      <c r="AY26" s="26">
        <v>2016</v>
      </c>
      <c r="AZ26" s="197">
        <v>2017</v>
      </c>
      <c r="BA26" s="197">
        <v>2018</v>
      </c>
      <c r="BB26" s="197">
        <v>2019</v>
      </c>
      <c r="BC26" s="197">
        <v>2020</v>
      </c>
    </row>
    <row r="27" spans="10:56" ht="15" customHeight="1">
      <c r="J27" s="200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 t="s">
        <v>173</v>
      </c>
      <c r="AM27" s="28">
        <v>2890.7020872865278</v>
      </c>
      <c r="AN27" s="28">
        <v>2716.5238539634061</v>
      </c>
      <c r="AO27" s="27">
        <v>3771.4891811624952</v>
      </c>
      <c r="AP27" s="27">
        <v>3292.6240188133602</v>
      </c>
      <c r="AQ27" s="27">
        <v>2417</v>
      </c>
      <c r="AR27" s="27">
        <v>521</v>
      </c>
      <c r="AS27" s="27"/>
      <c r="AT27" s="27">
        <v>3299</v>
      </c>
      <c r="AU27" s="27">
        <v>3858.7991001903447</v>
      </c>
      <c r="AV27" s="27">
        <v>4245</v>
      </c>
      <c r="AW27" s="27">
        <v>967.87383177570098</v>
      </c>
      <c r="AX27" s="27"/>
      <c r="AY27" s="27">
        <v>1863.55</v>
      </c>
      <c r="AZ27" s="199">
        <v>2764.03</v>
      </c>
      <c r="BA27" s="199">
        <v>1598</v>
      </c>
      <c r="BB27" s="199">
        <v>3054.9306255856245</v>
      </c>
      <c r="BC27" s="199">
        <f>'c12 - 13'!G30</f>
        <v>3438.0922050916997</v>
      </c>
      <c r="BD27" s="208"/>
    </row>
    <row r="28" spans="10:56" ht="15" customHeight="1">
      <c r="J28" s="200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 t="s">
        <v>174</v>
      </c>
      <c r="AM28" s="28">
        <v>2169.13626084315</v>
      </c>
      <c r="AN28" s="28">
        <v>2826.0851045704303</v>
      </c>
      <c r="AO28" s="27">
        <v>3946.4285714285711</v>
      </c>
      <c r="AP28" s="27">
        <v>3042.8548982638076</v>
      </c>
      <c r="AQ28" s="27"/>
      <c r="AR28" s="27">
        <v>3366</v>
      </c>
      <c r="AS28" s="27">
        <v>3400</v>
      </c>
      <c r="AT28" s="27"/>
      <c r="AU28" s="27">
        <v>3507</v>
      </c>
      <c r="AV28" s="27"/>
      <c r="AW28" s="27">
        <v>3916.2284512323386</v>
      </c>
      <c r="AX28" s="27">
        <v>3146</v>
      </c>
      <c r="AY28" s="27">
        <v>2196</v>
      </c>
      <c r="AZ28" s="199">
        <v>2557</v>
      </c>
      <c r="BA28" s="199">
        <v>2634</v>
      </c>
      <c r="BB28" s="199">
        <v>3789.8179552848337</v>
      </c>
      <c r="BC28" s="199">
        <f>'c12 - 13'!G31</f>
        <v>3136.6127868575327</v>
      </c>
      <c r="BD28" s="208"/>
    </row>
    <row r="29" spans="10:56" ht="15" customHeight="1">
      <c r="J29" s="200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8" t="s">
        <v>175</v>
      </c>
      <c r="AM29" s="28">
        <v>1891.6730737867244</v>
      </c>
      <c r="AN29" s="28">
        <v>2728.0786902219634</v>
      </c>
      <c r="AO29" s="27">
        <v>4076.5957446808516</v>
      </c>
      <c r="AP29" s="27">
        <v>2934.4037244837054</v>
      </c>
      <c r="AQ29" s="27">
        <v>4626</v>
      </c>
      <c r="AR29" s="27"/>
      <c r="AS29" s="27">
        <v>2968</v>
      </c>
      <c r="AT29" s="27">
        <v>3127</v>
      </c>
      <c r="AU29" s="27">
        <v>3579</v>
      </c>
      <c r="AV29" s="27"/>
      <c r="AW29" s="27">
        <v>1276.8395657418575</v>
      </c>
      <c r="AX29" s="27"/>
      <c r="AY29" s="27"/>
      <c r="AZ29" s="199">
        <v>1015.53</v>
      </c>
      <c r="BA29" s="199">
        <v>2632.1819760478393</v>
      </c>
      <c r="BB29" s="199">
        <v>3154.7403481998713</v>
      </c>
      <c r="BC29" s="199">
        <f>'c12 - 13'!G32</f>
        <v>3267.6256447666824</v>
      </c>
      <c r="BD29" s="208"/>
    </row>
    <row r="30" spans="10:56" ht="15" customHeight="1"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8" t="s">
        <v>176</v>
      </c>
      <c r="AM30" s="28">
        <v>4069.7674418604652</v>
      </c>
      <c r="AN30" s="28">
        <v>2863.4337757969188</v>
      </c>
      <c r="AO30" s="27">
        <v>4037.4404622472089</v>
      </c>
      <c r="AP30" s="27">
        <v>2793.3895430844573</v>
      </c>
      <c r="AQ30" s="27"/>
      <c r="AR30" s="27">
        <v>2760</v>
      </c>
      <c r="AS30" s="27">
        <v>2765</v>
      </c>
      <c r="AT30" s="27">
        <v>3649</v>
      </c>
      <c r="AU30" s="27">
        <v>3567</v>
      </c>
      <c r="AV30" s="27"/>
      <c r="AW30" s="27">
        <v>4275</v>
      </c>
      <c r="AX30" s="27">
        <v>3765</v>
      </c>
      <c r="AY30" s="27">
        <v>2190.0770000000002</v>
      </c>
      <c r="AZ30" s="199">
        <v>2727</v>
      </c>
      <c r="BA30" s="199"/>
      <c r="BB30" s="199">
        <v>3793</v>
      </c>
      <c r="BC30" s="199">
        <f>'c12 - 13'!G33</f>
        <v>3514.3597148581885</v>
      </c>
      <c r="BD30" s="208"/>
    </row>
    <row r="31" spans="10:56" ht="15" customHeight="1"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8" t="s">
        <v>177</v>
      </c>
      <c r="AM31" s="28">
        <v>2335.0192998802077</v>
      </c>
      <c r="AN31" s="28">
        <v>3422.9817854733528</v>
      </c>
      <c r="AO31" s="27">
        <v>3977.0413003605086</v>
      </c>
      <c r="AP31" s="27">
        <v>2084.2572062084255</v>
      </c>
      <c r="AQ31" s="27">
        <v>4171.6099999999997</v>
      </c>
      <c r="AR31" s="27">
        <v>4243</v>
      </c>
      <c r="AS31" s="27">
        <v>2974</v>
      </c>
      <c r="AT31" s="27">
        <v>3627</v>
      </c>
      <c r="AU31" s="27">
        <v>3757</v>
      </c>
      <c r="AV31" s="27"/>
      <c r="AW31" s="27">
        <v>4065.82</v>
      </c>
      <c r="AX31" s="27">
        <v>3834.68</v>
      </c>
      <c r="AY31" s="27">
        <v>2104.25</v>
      </c>
      <c r="AZ31" s="199">
        <v>2294</v>
      </c>
      <c r="BA31" s="199"/>
      <c r="BB31" s="199">
        <v>2429</v>
      </c>
      <c r="BC31" s="199">
        <f>'c12 - 13'!G34</f>
        <v>3329.3045962178198</v>
      </c>
      <c r="BD31" s="208"/>
    </row>
    <row r="32" spans="10:56" ht="15" customHeight="1"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8" t="s">
        <v>178</v>
      </c>
      <c r="AM32" s="28">
        <v>1832.8809616130284</v>
      </c>
      <c r="AN32" s="28">
        <v>3406.2194893952928</v>
      </c>
      <c r="AO32" s="27">
        <v>2556.0344827586209</v>
      </c>
      <c r="AP32" s="27"/>
      <c r="AQ32" s="27">
        <v>3808</v>
      </c>
      <c r="AR32" s="27">
        <v>1980.29</v>
      </c>
      <c r="AS32" s="27">
        <v>2784</v>
      </c>
      <c r="AT32" s="27">
        <v>1561</v>
      </c>
      <c r="AU32" s="27">
        <v>3519</v>
      </c>
      <c r="AV32" s="27"/>
      <c r="AW32" s="27">
        <v>4696.09</v>
      </c>
      <c r="AX32" s="27">
        <v>3419</v>
      </c>
      <c r="AY32" s="27">
        <v>2018</v>
      </c>
      <c r="AZ32" s="199"/>
      <c r="BA32" s="199"/>
      <c r="BB32" s="199">
        <v>3127.8588322347982</v>
      </c>
      <c r="BC32" s="199">
        <f>'c12 - 13'!G35</f>
        <v>3226.7663944737988</v>
      </c>
      <c r="BD32" s="208"/>
    </row>
    <row r="33" spans="2:56" ht="15" customHeight="1">
      <c r="AL33" s="198" t="s">
        <v>179</v>
      </c>
      <c r="AM33" s="28">
        <v>2667.5657451112611</v>
      </c>
      <c r="AN33" s="28">
        <v>3955.6771545827637</v>
      </c>
      <c r="AO33" s="27">
        <v>4012.3502026036731</v>
      </c>
      <c r="AP33" s="27">
        <v>5650</v>
      </c>
      <c r="AQ33" s="27">
        <v>3994</v>
      </c>
      <c r="AR33" s="27">
        <v>2508</v>
      </c>
      <c r="AS33" s="27">
        <v>3073.4</v>
      </c>
      <c r="AT33" s="27">
        <v>2943</v>
      </c>
      <c r="AU33" s="27"/>
      <c r="AV33" s="27">
        <v>1385.62</v>
      </c>
      <c r="AW33" s="27">
        <v>4641.0600000000004</v>
      </c>
      <c r="AX33" s="27">
        <v>3486</v>
      </c>
      <c r="AY33" s="27">
        <v>1030</v>
      </c>
      <c r="AZ33" s="199"/>
      <c r="BA33" s="199"/>
      <c r="BB33" s="199">
        <v>3630.3475935828883</v>
      </c>
      <c r="BC33" s="199">
        <f>'c12 - 13'!G36</f>
        <v>3895.4634113532411</v>
      </c>
      <c r="BD33" s="208"/>
    </row>
    <row r="34" spans="2:56" ht="15" customHeight="1">
      <c r="AL34" s="198" t="s">
        <v>180</v>
      </c>
      <c r="AM34" s="28">
        <v>1890.3524820100013</v>
      </c>
      <c r="AN34" s="28">
        <v>3514.9892933618839</v>
      </c>
      <c r="AO34" s="27">
        <v>4025.9915865384619</v>
      </c>
      <c r="AP34" s="27">
        <v>8213</v>
      </c>
      <c r="AQ34" s="27">
        <v>4209</v>
      </c>
      <c r="AR34" s="27">
        <v>1697</v>
      </c>
      <c r="AS34" s="27">
        <v>3493</v>
      </c>
      <c r="AT34" s="27">
        <v>4251</v>
      </c>
      <c r="AU34" s="27">
        <v>3512</v>
      </c>
      <c r="AV34" s="27">
        <v>1310.42</v>
      </c>
      <c r="AW34" s="27">
        <v>4701.84</v>
      </c>
      <c r="AX34" s="27"/>
      <c r="AY34" s="27">
        <v>2109.5500000000002</v>
      </c>
      <c r="AZ34" s="199">
        <v>2988</v>
      </c>
      <c r="BA34" s="199"/>
      <c r="BB34" s="199">
        <v>3454</v>
      </c>
      <c r="BC34" s="199">
        <f>'c12 - 13'!G37</f>
        <v>3281.9718921084259</v>
      </c>
      <c r="BD34" s="208"/>
    </row>
    <row r="35" spans="2:56" ht="15" customHeight="1">
      <c r="AL35" s="198" t="s">
        <v>181</v>
      </c>
      <c r="AM35" s="28">
        <v>2107.7034476315052</v>
      </c>
      <c r="AN35" s="28">
        <v>4490.566037735849</v>
      </c>
      <c r="AO35" s="27">
        <v>4029.8052866311327</v>
      </c>
      <c r="AP35" s="27"/>
      <c r="AQ35" s="27">
        <v>4710</v>
      </c>
      <c r="AR35" s="27">
        <v>5515</v>
      </c>
      <c r="AS35" s="27">
        <v>3565</v>
      </c>
      <c r="AT35" s="27"/>
      <c r="AU35" s="27"/>
      <c r="AV35" s="27">
        <v>2900.645</v>
      </c>
      <c r="AW35" s="27"/>
      <c r="AX35" s="27">
        <v>3927</v>
      </c>
      <c r="AY35" s="27"/>
      <c r="AZ35" s="199"/>
      <c r="BA35" s="199">
        <v>3533</v>
      </c>
      <c r="BB35" s="199">
        <v>3858</v>
      </c>
      <c r="BC35" s="199">
        <f>'c12 - 13'!G38</f>
        <v>3905.2966101694915</v>
      </c>
    </row>
    <row r="36" spans="2:56" ht="15" customHeight="1">
      <c r="AL36" s="198" t="s">
        <v>182</v>
      </c>
      <c r="AM36" s="28">
        <v>1889.0113928702681</v>
      </c>
      <c r="AN36" s="28">
        <v>3423.9832635983266</v>
      </c>
      <c r="AO36" s="27">
        <v>2829.9224706862306</v>
      </c>
      <c r="AP36" s="27">
        <v>7141</v>
      </c>
      <c r="AQ36" s="27">
        <v>3964</v>
      </c>
      <c r="AR36" s="27"/>
      <c r="AS36" s="27">
        <v>3337</v>
      </c>
      <c r="AT36" s="27">
        <v>3620</v>
      </c>
      <c r="AU36" s="27"/>
      <c r="AV36" s="27"/>
      <c r="AW36" s="27">
        <v>3504.22</v>
      </c>
      <c r="AX36" s="27">
        <v>3705</v>
      </c>
      <c r="AY36" s="27">
        <v>3125.6</v>
      </c>
      <c r="AZ36" s="199">
        <v>1262</v>
      </c>
      <c r="BA36" s="199">
        <v>3706</v>
      </c>
      <c r="BB36" s="199">
        <v>3513</v>
      </c>
      <c r="BC36" s="199">
        <f>'c12 - 13'!G39</f>
        <v>3194.0661151466238</v>
      </c>
    </row>
    <row r="37" spans="2:56" ht="15" customHeight="1">
      <c r="AL37" s="198" t="s">
        <v>183</v>
      </c>
      <c r="AM37" s="28">
        <v>1537.5385114318144</v>
      </c>
      <c r="AN37" s="28">
        <v>3533.1447225244833</v>
      </c>
      <c r="AO37" s="27">
        <v>2498.1932770373651</v>
      </c>
      <c r="AP37" s="27"/>
      <c r="AQ37" s="27">
        <v>3978</v>
      </c>
      <c r="AR37" s="27">
        <v>2808</v>
      </c>
      <c r="AS37" s="27">
        <v>3029</v>
      </c>
      <c r="AT37" s="27">
        <v>3458.6</v>
      </c>
      <c r="AU37" s="27">
        <v>3954.62</v>
      </c>
      <c r="AV37" s="27">
        <v>1286</v>
      </c>
      <c r="AW37" s="27">
        <v>4847</v>
      </c>
      <c r="AX37" s="27">
        <v>2055</v>
      </c>
      <c r="AY37" s="27"/>
      <c r="AZ37" s="199">
        <v>3152</v>
      </c>
      <c r="BA37" s="199">
        <v>4109</v>
      </c>
      <c r="BB37" s="199">
        <v>2545</v>
      </c>
      <c r="BC37" s="199">
        <f>'c12 - 13'!G40</f>
        <v>3875</v>
      </c>
    </row>
    <row r="38" spans="2:56" ht="15" customHeight="1">
      <c r="AL38" s="198" t="s">
        <v>184</v>
      </c>
      <c r="AM38" s="28">
        <v>1790.9365208309155</v>
      </c>
      <c r="AN38" s="28">
        <v>3766.0898603521559</v>
      </c>
      <c r="AO38" s="27">
        <v>2541.4518059725797</v>
      </c>
      <c r="AP38" s="27"/>
      <c r="AQ38" s="27">
        <v>2845</v>
      </c>
      <c r="AR38" s="27">
        <v>2703</v>
      </c>
      <c r="AS38" s="27">
        <v>3215</v>
      </c>
      <c r="AT38" s="27"/>
      <c r="AU38" s="27"/>
      <c r="AV38" s="27"/>
      <c r="AW38" s="27"/>
      <c r="AY38" s="27">
        <v>1029</v>
      </c>
      <c r="AZ38" s="199">
        <v>2203</v>
      </c>
      <c r="BA38" s="199">
        <v>2996</v>
      </c>
      <c r="BB38" s="199">
        <v>3411</v>
      </c>
      <c r="BC38" s="199"/>
    </row>
    <row r="39" spans="2:56" ht="15" customHeight="1">
      <c r="AL39" s="197"/>
      <c r="AM39" s="28">
        <v>2001.1817176838331</v>
      </c>
      <c r="AN39" s="28">
        <v>3246.1893571667051</v>
      </c>
      <c r="AO39" s="27">
        <v>2857.9779467361705</v>
      </c>
      <c r="AP39" s="27">
        <v>3328.4075739163231</v>
      </c>
      <c r="AQ39" s="27"/>
      <c r="AS39" s="27"/>
      <c r="AY39" s="27"/>
      <c r="AZ39" s="197"/>
      <c r="BA39" s="197"/>
      <c r="BB39" s="197"/>
      <c r="BC39" s="199"/>
    </row>
    <row r="40" spans="2:56" ht="15" customHeight="1">
      <c r="AL40" s="197"/>
      <c r="AZ40" s="197"/>
      <c r="BA40" s="197"/>
      <c r="BB40" s="197"/>
      <c r="BC40" s="197"/>
    </row>
    <row r="41" spans="2:56" ht="15" customHeight="1">
      <c r="AL41" s="197"/>
      <c r="AZ41" s="197"/>
      <c r="BA41" s="197"/>
      <c r="BB41" s="197"/>
      <c r="BC41" s="197"/>
    </row>
    <row r="42" spans="2:56" ht="15" customHeight="1">
      <c r="AL42" s="197"/>
      <c r="AZ42" s="197"/>
      <c r="BA42" s="197"/>
      <c r="BB42" s="197"/>
      <c r="BC42" s="197"/>
    </row>
    <row r="43" spans="2:56" ht="15" customHeight="1">
      <c r="AL43" s="197"/>
      <c r="AZ43" s="197"/>
      <c r="BA43" s="197"/>
      <c r="BB43" s="197"/>
      <c r="BC43" s="197"/>
    </row>
    <row r="44" spans="2:56" ht="15" customHeight="1">
      <c r="B44" s="207"/>
      <c r="C44" s="27"/>
      <c r="D44" s="27"/>
      <c r="E44" s="27"/>
      <c r="F44" s="27"/>
      <c r="G44" s="27"/>
      <c r="AL44" s="197"/>
      <c r="AZ44" s="197"/>
      <c r="BA44" s="197"/>
      <c r="BB44" s="197"/>
      <c r="BC44" s="197"/>
    </row>
  </sheetData>
  <printOptions horizontalCentered="1"/>
  <pageMargins left="0.59055118110236227" right="0.59055118110236227" top="1.0629921259842521" bottom="0.78740157480314965" header="0.51181102362204722" footer="0.19685039370078741"/>
  <pageSetup firstPageNumber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Y46"/>
  <sheetViews>
    <sheetView zoomScaleNormal="100" workbookViewId="0">
      <selection activeCell="A2" sqref="A2:J2"/>
    </sheetView>
  </sheetViews>
  <sheetFormatPr baseColWidth="10" defaultColWidth="10.90625" defaultRowHeight="12"/>
  <cols>
    <col min="1" max="1" width="10.453125" style="9" customWidth="1"/>
    <col min="2" max="7" width="6.36328125" style="9" customWidth="1"/>
    <col min="8" max="10" width="6" style="9" customWidth="1"/>
    <col min="11" max="32" width="6.36328125" style="9" customWidth="1"/>
    <col min="33" max="33" width="4.81640625" style="9" customWidth="1"/>
    <col min="34" max="34" width="3.81640625" style="9" customWidth="1"/>
    <col min="35" max="41" width="3.453125" style="9" customWidth="1"/>
    <col min="42" max="42" width="5.453125" style="9" customWidth="1"/>
    <col min="43" max="43" width="4.81640625" style="9" customWidth="1"/>
    <col min="44" max="45" width="5.6328125" style="9" customWidth="1"/>
    <col min="46" max="46" width="4.7265625" style="9" customWidth="1"/>
    <col min="47" max="47" width="5.90625" style="9" customWidth="1"/>
    <col min="48" max="48" width="4.7265625" style="9" customWidth="1"/>
    <col min="49" max="50" width="4.90625" style="9" customWidth="1"/>
    <col min="51" max="51" width="5.81640625" style="9" customWidth="1"/>
    <col min="52" max="16384" width="10.90625" style="9"/>
  </cols>
  <sheetData>
    <row r="2" spans="1:32">
      <c r="A2" s="227" t="s">
        <v>36</v>
      </c>
      <c r="B2" s="227"/>
      <c r="C2" s="227"/>
      <c r="D2" s="227"/>
      <c r="E2" s="227"/>
      <c r="F2" s="227"/>
      <c r="G2" s="227"/>
      <c r="H2" s="227"/>
      <c r="I2" s="227"/>
      <c r="J2" s="227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</row>
    <row r="3" spans="1:3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</row>
    <row r="4" spans="1:32">
      <c r="A4" s="240" t="s">
        <v>37</v>
      </c>
      <c r="B4" s="240"/>
      <c r="C4" s="240"/>
      <c r="D4" s="240"/>
      <c r="E4" s="240"/>
      <c r="F4" s="240"/>
      <c r="G4" s="240"/>
      <c r="H4" s="240"/>
      <c r="I4" s="240"/>
      <c r="J4" s="240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</row>
    <row r="5" spans="1:32" ht="18" customHeight="1">
      <c r="A5" s="231" t="s">
        <v>169</v>
      </c>
      <c r="B5" s="230" t="s">
        <v>165</v>
      </c>
      <c r="C5" s="230"/>
      <c r="D5" s="230" t="s">
        <v>166</v>
      </c>
      <c r="E5" s="230"/>
      <c r="F5" s="230" t="s">
        <v>167</v>
      </c>
      <c r="G5" s="230"/>
      <c r="H5" s="241" t="s">
        <v>168</v>
      </c>
      <c r="I5" s="241"/>
      <c r="J5" s="241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</row>
    <row r="6" spans="1:32">
      <c r="A6" s="246"/>
      <c r="B6" s="228" t="s">
        <v>158</v>
      </c>
      <c r="C6" s="228"/>
      <c r="D6" s="235" t="s">
        <v>229</v>
      </c>
      <c r="E6" s="235"/>
      <c r="F6" s="228" t="s">
        <v>170</v>
      </c>
      <c r="G6" s="228"/>
      <c r="H6" s="244" t="s">
        <v>165</v>
      </c>
      <c r="I6" s="185" t="s">
        <v>156</v>
      </c>
      <c r="J6" s="189" t="s">
        <v>156</v>
      </c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</row>
    <row r="7" spans="1:32">
      <c r="A7" s="234"/>
      <c r="B7" s="191">
        <v>2019</v>
      </c>
      <c r="C7" s="191">
        <v>2020</v>
      </c>
      <c r="D7" s="191">
        <v>2019</v>
      </c>
      <c r="E7" s="191">
        <v>2020</v>
      </c>
      <c r="F7" s="191">
        <v>2019</v>
      </c>
      <c r="G7" s="191">
        <v>2020</v>
      </c>
      <c r="H7" s="245"/>
      <c r="I7" s="54" t="s">
        <v>250</v>
      </c>
      <c r="J7" s="54" t="s">
        <v>172</v>
      </c>
      <c r="K7" s="81"/>
      <c r="L7" s="34"/>
      <c r="M7" s="34"/>
      <c r="N7" s="34"/>
      <c r="O7" s="34"/>
      <c r="P7" s="34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1:32">
      <c r="A8" s="31" t="s">
        <v>173</v>
      </c>
      <c r="B8" s="22">
        <v>75.599999999999994</v>
      </c>
      <c r="C8" s="22">
        <v>44.048349999999999</v>
      </c>
      <c r="D8" s="22">
        <v>47.265000000000001</v>
      </c>
      <c r="E8" s="22">
        <v>29.577579999999998</v>
      </c>
      <c r="F8" s="41">
        <f>D8/B8*1000</f>
        <v>625.19841269841265</v>
      </c>
      <c r="G8" s="41">
        <f>E8/C8*1000</f>
        <v>671.4798624693093</v>
      </c>
      <c r="H8" s="48">
        <f>(C8/B8-1)*100</f>
        <v>-41.734986772486771</v>
      </c>
      <c r="I8" s="48">
        <f>(E8/D8-1)*100</f>
        <v>-37.421813181000751</v>
      </c>
      <c r="J8" s="48">
        <f>(G8/F8-1)*100</f>
        <v>7.4026819055956539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>
      <c r="A9" s="17" t="s">
        <v>174</v>
      </c>
      <c r="B9" s="22">
        <v>142.11665000000002</v>
      </c>
      <c r="C9" s="22"/>
      <c r="D9" s="22">
        <v>102.90024</v>
      </c>
      <c r="E9" s="22"/>
      <c r="F9" s="41">
        <f t="shared" ref="F9:F13" si="0">D9/B9*1000</f>
        <v>724.05478175850601</v>
      </c>
      <c r="G9" s="41"/>
      <c r="H9" s="48"/>
      <c r="I9" s="48"/>
      <c r="J9" s="48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>
      <c r="A10" s="17" t="s">
        <v>175</v>
      </c>
      <c r="B10" s="22">
        <v>151.19999999999999</v>
      </c>
      <c r="C10" s="22"/>
      <c r="D10" s="22">
        <v>99.885600000000011</v>
      </c>
      <c r="E10" s="22"/>
      <c r="F10" s="41">
        <f t="shared" si="0"/>
        <v>660.61904761904782</v>
      </c>
      <c r="G10" s="41"/>
      <c r="H10" s="48"/>
      <c r="I10" s="48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>
      <c r="A11" s="17" t="s">
        <v>176</v>
      </c>
      <c r="B11" s="22">
        <v>81.27</v>
      </c>
      <c r="C11" s="22"/>
      <c r="D11" s="22">
        <v>62.194310000000002</v>
      </c>
      <c r="E11" s="22"/>
      <c r="F11" s="41">
        <f t="shared" si="0"/>
        <v>765.28005414051938</v>
      </c>
      <c r="G11" s="41"/>
      <c r="H11" s="48"/>
      <c r="I11" s="48"/>
      <c r="J11" s="48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>
      <c r="A12" s="17" t="s">
        <v>177</v>
      </c>
      <c r="B12" s="22">
        <v>228.4</v>
      </c>
      <c r="C12" s="22"/>
      <c r="D12" s="22">
        <v>156.38900000000001</v>
      </c>
      <c r="E12" s="22"/>
      <c r="F12" s="41">
        <f t="shared" si="0"/>
        <v>684.71541155866896</v>
      </c>
      <c r="G12" s="41"/>
      <c r="H12" s="48"/>
      <c r="I12" s="48"/>
      <c r="J12" s="48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>
      <c r="A13" s="17" t="s">
        <v>178</v>
      </c>
      <c r="B13" s="22">
        <v>151.84</v>
      </c>
      <c r="C13" s="22"/>
      <c r="D13" s="22">
        <v>102.36960000000001</v>
      </c>
      <c r="E13" s="22"/>
      <c r="F13" s="41">
        <f t="shared" si="0"/>
        <v>674.19388830347737</v>
      </c>
      <c r="G13" s="41"/>
      <c r="H13" s="48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>
      <c r="A14" s="17" t="s">
        <v>179</v>
      </c>
      <c r="B14" s="22">
        <v>207.9</v>
      </c>
      <c r="C14" s="22"/>
      <c r="D14" s="22">
        <v>150.01599999999999</v>
      </c>
      <c r="E14" s="22"/>
      <c r="F14" s="41">
        <f t="shared" ref="F14:F21" si="1">D14/B14*1000</f>
        <v>721.57768157768157</v>
      </c>
      <c r="G14" s="41"/>
      <c r="H14" s="48"/>
      <c r="I14" s="48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>
      <c r="A15" s="17" t="s">
        <v>180</v>
      </c>
      <c r="B15" s="22">
        <v>151.19999999999999</v>
      </c>
      <c r="C15" s="22"/>
      <c r="D15" s="22">
        <v>104.35788000000001</v>
      </c>
      <c r="E15" s="22"/>
      <c r="F15" s="41">
        <f t="shared" si="1"/>
        <v>690.19761904761913</v>
      </c>
      <c r="G15" s="41"/>
      <c r="H15" s="48"/>
      <c r="I15" s="48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>
      <c r="A16" s="17" t="s">
        <v>181</v>
      </c>
      <c r="B16" s="22"/>
      <c r="C16" s="22"/>
      <c r="D16" s="22"/>
      <c r="E16" s="22"/>
      <c r="F16" s="41"/>
      <c r="G16" s="41"/>
      <c r="H16" s="48"/>
      <c r="I16" s="48"/>
      <c r="J16" s="48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51">
      <c r="A17" s="17" t="s">
        <v>182</v>
      </c>
      <c r="B17" s="22"/>
      <c r="C17" s="22"/>
      <c r="D17" s="22"/>
      <c r="E17" s="22"/>
      <c r="F17" s="41"/>
      <c r="G17" s="41"/>
      <c r="H17" s="48"/>
      <c r="I17" s="48"/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51">
      <c r="A18" s="17" t="s">
        <v>183</v>
      </c>
      <c r="B18" s="22"/>
      <c r="C18" s="22"/>
      <c r="D18" s="22"/>
      <c r="E18" s="22"/>
      <c r="F18" s="41"/>
      <c r="G18" s="41"/>
      <c r="H18" s="48"/>
      <c r="I18" s="48"/>
      <c r="J18" s="4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51">
      <c r="A19" s="17" t="s">
        <v>184</v>
      </c>
      <c r="B19" s="22">
        <v>94.5</v>
      </c>
      <c r="C19" s="22"/>
      <c r="D19" s="22">
        <v>58</v>
      </c>
      <c r="E19" s="22"/>
      <c r="F19" s="41">
        <f t="shared" si="1"/>
        <v>613.75661375661377</v>
      </c>
      <c r="G19" s="41"/>
      <c r="H19" s="48"/>
      <c r="I19" s="48"/>
      <c r="J19" s="48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51">
      <c r="A20" s="73" t="s">
        <v>329</v>
      </c>
      <c r="B20" s="22">
        <f>SUM(B8:B18)</f>
        <v>1189.52665</v>
      </c>
      <c r="C20" s="22">
        <f>SUM(C8:C18)</f>
        <v>44.048349999999999</v>
      </c>
      <c r="D20" s="22">
        <f>SUM(D8:D18)</f>
        <v>825.37762999999995</v>
      </c>
      <c r="E20" s="22">
        <f>SUM(E8:E18)</f>
        <v>29.577579999999998</v>
      </c>
      <c r="F20" s="41">
        <f>D20/B20*1000</f>
        <v>693.87065014474445</v>
      </c>
      <c r="G20" s="41">
        <f>E20/C20*1000</f>
        <v>671.4798624693093</v>
      </c>
      <c r="H20" s="48">
        <f>(C20/B20-1)*100</f>
        <v>-96.296985023412461</v>
      </c>
      <c r="I20" s="48">
        <f>(E20/D20-1)*100</f>
        <v>-96.416479084852341</v>
      </c>
      <c r="J20" s="48">
        <f>(G20/F20-1)*100</f>
        <v>-3.2269397287180701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51">
      <c r="A21" s="73" t="s">
        <v>252</v>
      </c>
      <c r="B21" s="22">
        <f>SUM(B8:B19)</f>
        <v>1284.02665</v>
      </c>
      <c r="C21" s="22"/>
      <c r="D21" s="22">
        <f>SUM(D8:D19)</f>
        <v>883.37762999999995</v>
      </c>
      <c r="E21" s="22"/>
      <c r="F21" s="41">
        <f t="shared" si="1"/>
        <v>687.97452918909426</v>
      </c>
      <c r="G21" s="41"/>
      <c r="H21" s="48"/>
      <c r="I21" s="48"/>
      <c r="J21" s="4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51">
      <c r="A22" s="37" t="s">
        <v>123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51">
      <c r="B23" s="25"/>
      <c r="C23" s="25"/>
      <c r="D23" s="25"/>
      <c r="E23" s="25"/>
      <c r="F23" s="25"/>
    </row>
    <row r="24" spans="1:51" ht="15" customHeight="1"/>
    <row r="25" spans="1:51" ht="15" customHeight="1"/>
    <row r="26" spans="1:51" ht="15" customHeight="1">
      <c r="AI26" s="55">
        <v>2004</v>
      </c>
      <c r="AJ26" s="55">
        <v>2005</v>
      </c>
      <c r="AK26" s="9">
        <v>2006</v>
      </c>
      <c r="AL26" s="9">
        <v>2007</v>
      </c>
      <c r="AM26" s="9">
        <v>2008</v>
      </c>
      <c r="AN26" s="9">
        <v>2009</v>
      </c>
      <c r="AO26" s="9">
        <v>2010</v>
      </c>
      <c r="AP26" s="9">
        <v>2011</v>
      </c>
      <c r="AQ26" s="9">
        <v>2012</v>
      </c>
      <c r="AR26" s="9">
        <v>2013</v>
      </c>
      <c r="AS26" s="9">
        <v>2014</v>
      </c>
      <c r="AT26" s="9">
        <v>2015</v>
      </c>
      <c r="AU26" s="9">
        <v>2016</v>
      </c>
      <c r="AV26" s="9">
        <v>2017</v>
      </c>
      <c r="AW26" s="9">
        <v>2018</v>
      </c>
      <c r="AX26" s="9">
        <v>2019</v>
      </c>
      <c r="AY26" s="9">
        <v>2020</v>
      </c>
    </row>
    <row r="27" spans="1:51" ht="15" customHeight="1">
      <c r="AH27" s="10" t="s">
        <v>173</v>
      </c>
      <c r="AI27" s="34">
        <v>501.17584347171709</v>
      </c>
      <c r="AJ27" s="34">
        <v>472.16898339621116</v>
      </c>
      <c r="AK27" s="25">
        <v>498.26100364932233</v>
      </c>
      <c r="AL27" s="25">
        <v>655.19809353589505</v>
      </c>
      <c r="AM27" s="25">
        <v>1172</v>
      </c>
      <c r="AN27" s="25">
        <v>850</v>
      </c>
      <c r="AO27" s="25">
        <v>2879</v>
      </c>
      <c r="AP27" s="25">
        <v>1024</v>
      </c>
      <c r="AQ27" s="25">
        <v>982.6</v>
      </c>
      <c r="AR27" s="25">
        <v>977</v>
      </c>
      <c r="AS27" s="25">
        <v>969.67226672337586</v>
      </c>
      <c r="AT27" s="25">
        <v>1023.1776548737308</v>
      </c>
      <c r="AU27" s="25">
        <v>1103</v>
      </c>
      <c r="AV27" s="25"/>
      <c r="AW27" s="25">
        <v>1089</v>
      </c>
      <c r="AX27" s="25">
        <v>625</v>
      </c>
      <c r="AY27" s="9">
        <v>671</v>
      </c>
    </row>
    <row r="28" spans="1:51" ht="15" customHeight="1">
      <c r="AH28" s="10" t="s">
        <v>174</v>
      </c>
      <c r="AI28" s="34">
        <v>721.66076648500962</v>
      </c>
      <c r="AJ28" s="34">
        <v>534.80054250199044</v>
      </c>
      <c r="AK28" s="25">
        <v>802.00542258788346</v>
      </c>
      <c r="AL28" s="25">
        <v>571.70813346687044</v>
      </c>
      <c r="AM28" s="25">
        <v>1014</v>
      </c>
      <c r="AN28" s="25">
        <v>882</v>
      </c>
      <c r="AO28" s="25">
        <v>1125</v>
      </c>
      <c r="AP28" s="25">
        <v>1123</v>
      </c>
      <c r="AQ28" s="25">
        <v>1061</v>
      </c>
      <c r="AR28" s="25">
        <v>1040</v>
      </c>
      <c r="AS28" s="25">
        <v>1024.0844971152976</v>
      </c>
      <c r="AT28" s="25"/>
      <c r="AU28" s="25">
        <v>985</v>
      </c>
      <c r="AV28" s="25">
        <v>906</v>
      </c>
      <c r="AW28" s="25"/>
      <c r="AX28" s="25">
        <v>724.05478175850601</v>
      </c>
    </row>
    <row r="29" spans="1:51" ht="15" customHeight="1">
      <c r="AH29" s="10" t="s">
        <v>175</v>
      </c>
      <c r="AI29" s="34">
        <v>455.84218512898326</v>
      </c>
      <c r="AJ29" s="34">
        <v>475.19906419307171</v>
      </c>
      <c r="AK29" s="25">
        <v>525.07553561618749</v>
      </c>
      <c r="AL29" s="25">
        <v>1531.5083439410257</v>
      </c>
      <c r="AM29" s="25">
        <v>1003</v>
      </c>
      <c r="AN29" s="25">
        <v>1236</v>
      </c>
      <c r="AO29" s="25">
        <v>892</v>
      </c>
      <c r="AP29" s="25">
        <v>999</v>
      </c>
      <c r="AQ29" s="25">
        <v>1198</v>
      </c>
      <c r="AR29" s="25">
        <v>879</v>
      </c>
      <c r="AS29" s="25"/>
      <c r="AT29" s="25">
        <v>995</v>
      </c>
      <c r="AU29" s="25">
        <v>1196</v>
      </c>
      <c r="AV29" s="25">
        <v>1950</v>
      </c>
      <c r="AW29" s="25"/>
      <c r="AX29" s="9">
        <v>661</v>
      </c>
    </row>
    <row r="30" spans="1:51" ht="15" customHeight="1">
      <c r="AH30" s="10" t="s">
        <v>176</v>
      </c>
      <c r="AI30" s="34">
        <v>629.82422056475798</v>
      </c>
      <c r="AJ30" s="34">
        <v>459.04151511463863</v>
      </c>
      <c r="AK30" s="25">
        <v>618.52595261702663</v>
      </c>
      <c r="AL30" s="25">
        <v>1068.1262724795872</v>
      </c>
      <c r="AM30" s="25">
        <v>1401</v>
      </c>
      <c r="AN30" s="25">
        <v>1021</v>
      </c>
      <c r="AO30" s="25">
        <v>972</v>
      </c>
      <c r="AP30" s="25">
        <v>994</v>
      </c>
      <c r="AQ30" s="25">
        <v>898</v>
      </c>
      <c r="AR30" s="25"/>
      <c r="AS30" s="25">
        <v>1651</v>
      </c>
      <c r="AT30" s="25">
        <v>1447</v>
      </c>
      <c r="AU30" s="25">
        <v>1163.1300000000001</v>
      </c>
      <c r="AV30" s="25">
        <v>1090</v>
      </c>
      <c r="AW30" s="25">
        <v>1230</v>
      </c>
      <c r="AX30" s="9">
        <v>765</v>
      </c>
    </row>
    <row r="31" spans="1:51" ht="15" customHeight="1">
      <c r="AH31" s="10" t="s">
        <v>177</v>
      </c>
      <c r="AI31" s="34">
        <v>454.24857068723327</v>
      </c>
      <c r="AJ31" s="34">
        <v>439.62732880338586</v>
      </c>
      <c r="AK31" s="25">
        <v>543.61417579202021</v>
      </c>
      <c r="AL31" s="25">
        <v>634.83534466915785</v>
      </c>
      <c r="AM31" s="25">
        <v>1798.5</v>
      </c>
      <c r="AN31" s="25">
        <v>1922</v>
      </c>
      <c r="AO31" s="25">
        <v>978</v>
      </c>
      <c r="AP31" s="25">
        <v>968</v>
      </c>
      <c r="AQ31" s="25">
        <v>907</v>
      </c>
      <c r="AR31" s="25">
        <v>1045</v>
      </c>
      <c r="AS31" s="25">
        <v>920</v>
      </c>
      <c r="AT31" s="25">
        <v>1059</v>
      </c>
      <c r="AU31" s="25">
        <v>942.45</v>
      </c>
      <c r="AV31" s="25">
        <v>1020</v>
      </c>
      <c r="AW31" s="25"/>
      <c r="AX31" s="9">
        <v>685</v>
      </c>
    </row>
    <row r="32" spans="1:51" ht="15" customHeight="1">
      <c r="AH32" s="10" t="s">
        <v>178</v>
      </c>
      <c r="AI32" s="34">
        <v>459.56631865076906</v>
      </c>
      <c r="AJ32" s="34">
        <v>479.11237826624568</v>
      </c>
      <c r="AK32" s="25">
        <v>543.5494386610975</v>
      </c>
      <c r="AL32" s="25">
        <v>1720.1688195421409</v>
      </c>
      <c r="AM32" s="25">
        <v>1011</v>
      </c>
      <c r="AN32" s="25">
        <v>493</v>
      </c>
      <c r="AO32" s="25">
        <v>937</v>
      </c>
      <c r="AP32" s="25">
        <v>340</v>
      </c>
      <c r="AQ32" s="25">
        <v>954</v>
      </c>
      <c r="AR32" s="25"/>
      <c r="AS32" s="25">
        <v>853.55</v>
      </c>
      <c r="AT32" s="25">
        <v>1374</v>
      </c>
      <c r="AU32" s="25">
        <v>1067</v>
      </c>
      <c r="AV32" s="25">
        <v>935</v>
      </c>
      <c r="AW32" s="25"/>
      <c r="AX32" s="9">
        <v>674</v>
      </c>
    </row>
    <row r="33" spans="34:50" ht="15" customHeight="1">
      <c r="AH33" s="10" t="s">
        <v>179</v>
      </c>
      <c r="AI33" s="34">
        <v>545.80343938301337</v>
      </c>
      <c r="AJ33" s="34">
        <v>449.27502582974421</v>
      </c>
      <c r="AK33" s="25">
        <v>798.82034713351868</v>
      </c>
      <c r="AL33" s="25">
        <v>895.69073556348224</v>
      </c>
      <c r="AM33" s="25">
        <v>1994</v>
      </c>
      <c r="AN33" s="25">
        <v>1126</v>
      </c>
      <c r="AO33" s="25"/>
      <c r="AP33" s="25">
        <v>971</v>
      </c>
      <c r="AQ33" s="25">
        <v>903</v>
      </c>
      <c r="AR33" s="25">
        <v>1006</v>
      </c>
      <c r="AS33" s="25">
        <v>875</v>
      </c>
      <c r="AT33" s="25">
        <v>1331</v>
      </c>
      <c r="AU33" s="25">
        <v>1089</v>
      </c>
      <c r="AV33" s="25">
        <v>1017</v>
      </c>
      <c r="AW33" s="25">
        <v>838</v>
      </c>
      <c r="AX33" s="9">
        <v>722</v>
      </c>
    </row>
    <row r="34" spans="34:50" ht="15" customHeight="1">
      <c r="AH34" s="10" t="s">
        <v>180</v>
      </c>
      <c r="AI34" s="34">
        <v>474.04088915886791</v>
      </c>
      <c r="AJ34" s="34">
        <v>453.47169069517469</v>
      </c>
      <c r="AK34" s="25">
        <v>555.90007339178112</v>
      </c>
      <c r="AL34" s="25">
        <v>939</v>
      </c>
      <c r="AM34" s="25">
        <v>3713</v>
      </c>
      <c r="AN34" s="25">
        <v>892</v>
      </c>
      <c r="AO34" s="25">
        <v>900</v>
      </c>
      <c r="AP34" s="25">
        <v>1036</v>
      </c>
      <c r="AQ34" s="25">
        <v>937</v>
      </c>
      <c r="AR34" s="25">
        <v>1003.76</v>
      </c>
      <c r="AS34" s="25">
        <v>964.66</v>
      </c>
      <c r="AT34" s="25">
        <v>1292</v>
      </c>
      <c r="AU34" s="25">
        <v>1599</v>
      </c>
      <c r="AV34" s="25">
        <v>999</v>
      </c>
      <c r="AW34" s="25"/>
      <c r="AX34" s="9">
        <v>690</v>
      </c>
    </row>
    <row r="35" spans="34:50" ht="15" customHeight="1">
      <c r="AH35" s="10" t="s">
        <v>181</v>
      </c>
      <c r="AI35" s="34">
        <v>477.32088205289176</v>
      </c>
      <c r="AJ35" s="34">
        <v>491.30058755274592</v>
      </c>
      <c r="AK35" s="25">
        <v>541.15394404294739</v>
      </c>
      <c r="AL35" s="25">
        <v>909</v>
      </c>
      <c r="AM35" s="25">
        <v>1989.23</v>
      </c>
      <c r="AN35" s="25">
        <v>1014</v>
      </c>
      <c r="AO35" s="25">
        <v>899</v>
      </c>
      <c r="AP35" s="25">
        <v>1020</v>
      </c>
      <c r="AQ35" s="25">
        <v>898</v>
      </c>
      <c r="AR35" s="25">
        <v>1627</v>
      </c>
      <c r="AS35" s="25">
        <v>907</v>
      </c>
      <c r="AT35" s="25">
        <v>1121</v>
      </c>
      <c r="AU35" s="25">
        <v>1067</v>
      </c>
      <c r="AV35" s="25">
        <v>1859</v>
      </c>
      <c r="AW35" s="25">
        <v>780</v>
      </c>
    </row>
    <row r="36" spans="34:50" ht="15" customHeight="1">
      <c r="AH36" s="10" t="s">
        <v>182</v>
      </c>
      <c r="AI36" s="34">
        <v>494.29131927415398</v>
      </c>
      <c r="AJ36" s="34">
        <v>463.42438837787552</v>
      </c>
      <c r="AK36" s="25">
        <v>536.35853293413186</v>
      </c>
      <c r="AL36" s="25">
        <v>717</v>
      </c>
      <c r="AM36" s="25">
        <v>3230</v>
      </c>
      <c r="AN36" s="25">
        <v>870</v>
      </c>
      <c r="AO36" s="25">
        <v>2469</v>
      </c>
      <c r="AP36" s="25">
        <v>1034</v>
      </c>
      <c r="AQ36" s="25">
        <v>932</v>
      </c>
      <c r="AR36" s="25">
        <v>1163</v>
      </c>
      <c r="AS36" s="25">
        <v>874.68</v>
      </c>
      <c r="AT36" s="25">
        <v>949</v>
      </c>
      <c r="AU36" s="25">
        <v>1027</v>
      </c>
      <c r="AV36" s="25">
        <v>852</v>
      </c>
      <c r="AW36" s="25">
        <v>793.02</v>
      </c>
    </row>
    <row r="37" spans="34:50" ht="15" customHeight="1">
      <c r="AH37" s="10" t="s">
        <v>183</v>
      </c>
      <c r="AI37" s="34">
        <v>421.38293874483276</v>
      </c>
      <c r="AJ37" s="34">
        <v>563.70892593254962</v>
      </c>
      <c r="AK37" s="25">
        <v>665.68506827487442</v>
      </c>
      <c r="AL37" s="25">
        <v>972</v>
      </c>
      <c r="AM37" s="25">
        <v>2968</v>
      </c>
      <c r="AN37" s="25">
        <v>950</v>
      </c>
      <c r="AO37" s="25">
        <v>852</v>
      </c>
      <c r="AP37" s="25">
        <v>989.27</v>
      </c>
      <c r="AQ37" s="25">
        <v>956</v>
      </c>
      <c r="AR37" s="25">
        <v>1009</v>
      </c>
      <c r="AS37" s="25">
        <v>1037</v>
      </c>
      <c r="AT37" s="25">
        <v>1259</v>
      </c>
      <c r="AU37" s="25">
        <v>606</v>
      </c>
      <c r="AV37" s="25">
        <v>1033</v>
      </c>
      <c r="AW37" s="25">
        <v>906</v>
      </c>
    </row>
    <row r="38" spans="34:50" ht="15" customHeight="1">
      <c r="AH38" s="10" t="s">
        <v>184</v>
      </c>
      <c r="AI38" s="34">
        <v>699.64787045465425</v>
      </c>
      <c r="AJ38" s="34">
        <v>483.03801302438279</v>
      </c>
      <c r="AK38" s="25">
        <v>968.17137935983931</v>
      </c>
      <c r="AL38" s="25">
        <v>621</v>
      </c>
      <c r="AM38" s="25">
        <v>2142</v>
      </c>
      <c r="AN38" s="25">
        <v>1866</v>
      </c>
      <c r="AO38" s="25">
        <v>2110</v>
      </c>
      <c r="AP38" s="25">
        <v>910</v>
      </c>
      <c r="AQ38" s="25">
        <v>999.7</v>
      </c>
      <c r="AR38" s="25">
        <v>1037</v>
      </c>
      <c r="AS38" s="25">
        <v>918</v>
      </c>
      <c r="AT38" s="25">
        <v>1117</v>
      </c>
      <c r="AU38" s="25">
        <v>1215</v>
      </c>
      <c r="AV38" s="25"/>
      <c r="AW38" s="25">
        <v>645</v>
      </c>
      <c r="AX38" s="9">
        <v>614</v>
      </c>
    </row>
    <row r="39" spans="34:50" ht="15" customHeight="1">
      <c r="AI39" s="34"/>
      <c r="AJ39" s="34"/>
      <c r="AK39" s="25"/>
      <c r="AL39" s="25"/>
    </row>
    <row r="40" spans="34:50" ht="15" customHeight="1"/>
    <row r="41" spans="34:50" ht="15" customHeight="1"/>
    <row r="42" spans="34:50" ht="15" customHeight="1"/>
    <row r="43" spans="34:50" ht="15" customHeight="1"/>
    <row r="44" spans="34:50" ht="15" customHeight="1"/>
    <row r="45" spans="34:50" ht="15" customHeight="1"/>
    <row r="46" spans="34:50" ht="15" customHeight="1"/>
  </sheetData>
  <mergeCells count="11"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  <mergeCell ref="F6:G6"/>
  </mergeCells>
  <printOptions horizontalCentered="1"/>
  <pageMargins left="0.59055118110236227" right="0.59055118110236227" top="0.9055118110236221" bottom="0.78740157480314965" header="0.51181102362204722" footer="0.19685039370078741"/>
  <pageSetup firstPageNumber="0" orientation="portrait" r:id="rId1"/>
  <headerFooter alignWithMargins="0"/>
  <ignoredErrors>
    <ignoredError sqref="B21 D21 B20:E20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39"/>
  <sheetViews>
    <sheetView zoomScaleNormal="100" zoomScaleSheetLayoutView="75" workbookViewId="0">
      <selection sqref="A1:H1"/>
    </sheetView>
  </sheetViews>
  <sheetFormatPr baseColWidth="10" defaultColWidth="10.90625" defaultRowHeight="12"/>
  <cols>
    <col min="1" max="1" width="13.26953125" style="9" customWidth="1"/>
    <col min="2" max="6" width="7.7265625" style="9" customWidth="1"/>
    <col min="7" max="7" width="7.36328125" style="9" customWidth="1"/>
    <col min="8" max="8" width="7.90625" style="9" customWidth="1"/>
    <col min="9" max="60" width="8" style="9" customWidth="1"/>
    <col min="61" max="61" width="4.26953125" style="9" customWidth="1"/>
    <col min="62" max="62" width="8.7265625" style="9" customWidth="1"/>
    <col min="63" max="63" width="4.453125" style="9" customWidth="1"/>
    <col min="64" max="64" width="5.54296875" style="9" customWidth="1"/>
    <col min="65" max="16384" width="10.90625" style="9"/>
  </cols>
  <sheetData>
    <row r="1" spans="1:65">
      <c r="A1" s="227" t="s">
        <v>38</v>
      </c>
      <c r="B1" s="227"/>
      <c r="C1" s="227"/>
      <c r="D1" s="227"/>
      <c r="E1" s="227"/>
      <c r="F1" s="227"/>
      <c r="G1" s="227"/>
      <c r="H1" s="227"/>
    </row>
    <row r="2" spans="1:65">
      <c r="A2" s="183"/>
      <c r="B2" s="183"/>
      <c r="C2" s="183"/>
      <c r="D2" s="183"/>
      <c r="E2" s="183"/>
      <c r="F2" s="183"/>
      <c r="G2" s="183"/>
      <c r="H2" s="183"/>
    </row>
    <row r="3" spans="1:65">
      <c r="A3" s="240" t="s">
        <v>39</v>
      </c>
      <c r="B3" s="240"/>
      <c r="C3" s="240"/>
      <c r="D3" s="240"/>
      <c r="E3" s="240"/>
      <c r="F3" s="240"/>
      <c r="G3" s="240"/>
      <c r="H3" s="240"/>
    </row>
    <row r="4" spans="1:65" ht="18" customHeight="1">
      <c r="A4" s="231" t="s">
        <v>85</v>
      </c>
      <c r="B4" s="240" t="s">
        <v>189</v>
      </c>
      <c r="C4" s="240"/>
      <c r="D4" s="240"/>
      <c r="E4" s="240"/>
      <c r="F4" s="240"/>
      <c r="G4" s="240"/>
      <c r="H4" s="240"/>
      <c r="BJ4" s="30">
        <v>2018</v>
      </c>
    </row>
    <row r="5" spans="1:65">
      <c r="A5" s="246"/>
      <c r="B5" s="244">
        <v>2018</v>
      </c>
      <c r="C5" s="244">
        <v>2019</v>
      </c>
      <c r="D5" s="189" t="s">
        <v>88</v>
      </c>
      <c r="E5" s="240" t="s">
        <v>316</v>
      </c>
      <c r="F5" s="240"/>
      <c r="G5" s="189" t="s">
        <v>87</v>
      </c>
      <c r="H5" s="189" t="s">
        <v>88</v>
      </c>
      <c r="BJ5" s="31" t="s">
        <v>111</v>
      </c>
      <c r="BK5" s="25">
        <v>1225</v>
      </c>
      <c r="BL5" s="82">
        <f>BK5/$BK$13</f>
        <v>0.3242127204704725</v>
      </c>
    </row>
    <row r="6" spans="1:65">
      <c r="A6" s="234"/>
      <c r="B6" s="245"/>
      <c r="C6" s="245"/>
      <c r="D6" s="184" t="s">
        <v>89</v>
      </c>
      <c r="E6" s="185">
        <v>2019</v>
      </c>
      <c r="F6" s="189">
        <v>2020</v>
      </c>
      <c r="G6" s="109" t="s">
        <v>89</v>
      </c>
      <c r="H6" s="19" t="s">
        <v>89</v>
      </c>
      <c r="BJ6" s="31" t="s">
        <v>221</v>
      </c>
      <c r="BK6" s="25">
        <v>744.48</v>
      </c>
      <c r="BL6" s="82">
        <f t="shared" ref="BL6:BL11" si="0">BK6/$BK$13</f>
        <v>0.19703664174355706</v>
      </c>
    </row>
    <row r="7" spans="1:65">
      <c r="A7" s="17" t="s">
        <v>111</v>
      </c>
      <c r="B7" s="176">
        <v>500</v>
      </c>
      <c r="C7" s="134">
        <v>1225</v>
      </c>
      <c r="D7" s="98">
        <f t="shared" ref="D7:D12" si="1">C7/$C$16*100</f>
        <v>32.421139235121089</v>
      </c>
      <c r="E7" s="174">
        <v>850</v>
      </c>
      <c r="F7" s="174">
        <v>700</v>
      </c>
      <c r="G7" s="44">
        <f>(F7/E7-1)*100</f>
        <v>-17.647058823529417</v>
      </c>
      <c r="H7" s="98">
        <f>F7/$F$16*100</f>
        <v>34.463894816350575</v>
      </c>
      <c r="BJ7" s="31" t="s">
        <v>223</v>
      </c>
      <c r="BK7" s="25">
        <v>500</v>
      </c>
      <c r="BL7" s="82">
        <f t="shared" si="0"/>
        <v>0.1323317226410092</v>
      </c>
    </row>
    <row r="8" spans="1:65">
      <c r="A8" s="17" t="s">
        <v>98</v>
      </c>
      <c r="B8" s="41">
        <v>2950.09184</v>
      </c>
      <c r="C8" s="122">
        <v>400.13821999999999</v>
      </c>
      <c r="D8" s="48">
        <f t="shared" si="1"/>
        <v>10.590152607276336</v>
      </c>
      <c r="E8" s="22">
        <v>400.13821999999999</v>
      </c>
      <c r="F8" s="22">
        <v>700</v>
      </c>
      <c r="G8" s="44">
        <f>(F8/E8-1)*100</f>
        <v>74.939549638622367</v>
      </c>
      <c r="H8" s="48">
        <f>F8/$F$16*100</f>
        <v>34.463894816350575</v>
      </c>
      <c r="I8" s="17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J8" s="31" t="s">
        <v>98</v>
      </c>
      <c r="BK8" s="25">
        <v>400.13821999999999</v>
      </c>
      <c r="BL8" s="82">
        <f t="shared" si="0"/>
        <v>0.10590195989421423</v>
      </c>
    </row>
    <row r="9" spans="1:65">
      <c r="A9" s="17" t="s">
        <v>99</v>
      </c>
      <c r="B9" s="41">
        <v>244.77553</v>
      </c>
      <c r="C9" s="122">
        <v>307.91626000000002</v>
      </c>
      <c r="D9" s="44">
        <f t="shared" si="1"/>
        <v>8.149384439361425</v>
      </c>
      <c r="E9" s="22">
        <v>281.20870999999994</v>
      </c>
      <c r="F9" s="22">
        <v>158.72255999999999</v>
      </c>
      <c r="G9" s="44">
        <f t="shared" ref="G9:G14" si="2">(F9/E9-1)*100</f>
        <v>-43.557025669652973</v>
      </c>
      <c r="H9" s="48">
        <f t="shared" ref="H9:H14" si="3">F9/$F$16*100</f>
        <v>7.8145680183169892</v>
      </c>
      <c r="BJ9" s="31" t="s">
        <v>106</v>
      </c>
      <c r="BK9" s="25">
        <v>347.84904</v>
      </c>
      <c r="BL9" s="82">
        <f t="shared" si="0"/>
        <v>9.2062925364442633E-2</v>
      </c>
    </row>
    <row r="10" spans="1:65">
      <c r="A10" s="17" t="s">
        <v>214</v>
      </c>
      <c r="B10" s="41">
        <v>255.45345</v>
      </c>
      <c r="C10" s="122">
        <v>220.42751999999999</v>
      </c>
      <c r="D10" s="44">
        <f t="shared" si="1"/>
        <v>5.8338867895285205</v>
      </c>
      <c r="E10" s="22">
        <v>199.72656000000001</v>
      </c>
      <c r="F10" s="22">
        <v>290.22756000000004</v>
      </c>
      <c r="G10" s="44">
        <f t="shared" si="2"/>
        <v>45.312451183257771</v>
      </c>
      <c r="H10" s="48">
        <f t="shared" si="3"/>
        <v>14.289103000922967</v>
      </c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J10" s="31" t="s">
        <v>99</v>
      </c>
      <c r="BK10" s="25">
        <v>307.91626000000002</v>
      </c>
      <c r="BL10" s="82">
        <f t="shared" si="0"/>
        <v>8.1494178229953751E-2</v>
      </c>
    </row>
    <row r="11" spans="1:65">
      <c r="A11" s="201" t="s">
        <v>221</v>
      </c>
      <c r="B11" s="41">
        <v>1229.27</v>
      </c>
      <c r="C11" s="122">
        <v>744.48</v>
      </c>
      <c r="D11" s="44">
        <f t="shared" si="1"/>
        <v>19.703583459398324</v>
      </c>
      <c r="E11" s="22">
        <v>744.48</v>
      </c>
      <c r="F11" s="22">
        <v>0</v>
      </c>
      <c r="G11" s="44"/>
      <c r="H11" s="48"/>
      <c r="BJ11" s="9" t="s">
        <v>191</v>
      </c>
      <c r="BK11" s="25">
        <v>253</v>
      </c>
      <c r="BL11" s="82">
        <f t="shared" si="0"/>
        <v>6.6959851656350655E-2</v>
      </c>
      <c r="BM11" s="25"/>
    </row>
    <row r="12" spans="1:65">
      <c r="A12" s="17" t="s">
        <v>223</v>
      </c>
      <c r="B12" s="41">
        <v>150</v>
      </c>
      <c r="C12" s="122">
        <v>500</v>
      </c>
      <c r="D12" s="44">
        <f t="shared" si="1"/>
        <v>13.233118055151463</v>
      </c>
      <c r="E12" s="22">
        <v>500</v>
      </c>
      <c r="F12" s="22">
        <v>73</v>
      </c>
      <c r="G12" s="44">
        <f t="shared" si="2"/>
        <v>-85.399999999999991</v>
      </c>
      <c r="H12" s="48">
        <f t="shared" si="3"/>
        <v>3.5940918879908454</v>
      </c>
      <c r="BK12" s="25"/>
      <c r="BL12" s="82"/>
    </row>
    <row r="13" spans="1:65" ht="12.75" customHeight="1">
      <c r="A13" s="17" t="s">
        <v>106</v>
      </c>
      <c r="B13" s="41">
        <v>0.28167999999999999</v>
      </c>
      <c r="C13" s="122">
        <v>347.84904</v>
      </c>
      <c r="D13" s="44"/>
      <c r="E13" s="22">
        <v>330.32904000000002</v>
      </c>
      <c r="F13" s="206">
        <v>50</v>
      </c>
      <c r="G13" s="44">
        <f t="shared" si="2"/>
        <v>-84.863577238016987</v>
      </c>
      <c r="H13" s="48">
        <f t="shared" si="3"/>
        <v>2.4617067725964694</v>
      </c>
      <c r="BJ13" s="10"/>
      <c r="BK13" s="34">
        <f>SUM(BK5:BK12)</f>
        <v>3778.3835199999999</v>
      </c>
      <c r="BL13" s="82">
        <f>BK13/$BK$13</f>
        <v>1</v>
      </c>
    </row>
    <row r="14" spans="1:65" ht="12.75" customHeight="1">
      <c r="A14" s="17" t="s">
        <v>219</v>
      </c>
      <c r="B14" s="41">
        <v>31.982400000000002</v>
      </c>
      <c r="C14" s="122">
        <v>26.465599999999998</v>
      </c>
      <c r="D14" s="44">
        <f>C14/$C$16*100</f>
        <v>0.70044481840083306</v>
      </c>
      <c r="E14" s="22">
        <v>11.986000000000001</v>
      </c>
      <c r="F14" s="22">
        <v>45.195999999999998</v>
      </c>
      <c r="G14" s="44">
        <f t="shared" si="2"/>
        <v>277.07325212748202</v>
      </c>
      <c r="H14" s="48">
        <f t="shared" si="3"/>
        <v>2.2251859858854006</v>
      </c>
      <c r="BJ14" s="10"/>
      <c r="BK14" s="34"/>
      <c r="BL14" s="82"/>
    </row>
    <row r="15" spans="1:65">
      <c r="A15" s="17" t="s">
        <v>191</v>
      </c>
      <c r="B15" s="23">
        <v>5.5858318000000002</v>
      </c>
      <c r="C15" s="122">
        <v>6.1223580000000002</v>
      </c>
      <c r="D15" s="44">
        <f>C15/$C$16*100</f>
        <v>0.16203577237980202</v>
      </c>
      <c r="E15" s="205">
        <v>5.8677479999999997</v>
      </c>
      <c r="F15" s="122">
        <v>13.965</v>
      </c>
      <c r="G15" s="44">
        <f t="shared" ref="G15" si="4">(F15/E15-1)*100</f>
        <v>137.99590575464387</v>
      </c>
      <c r="H15" s="48">
        <f t="shared" ref="H15" si="5">F15/$F$16*100</f>
        <v>0.68755470158619392</v>
      </c>
    </row>
    <row r="16" spans="1:65">
      <c r="A16" s="17" t="s">
        <v>122</v>
      </c>
      <c r="B16" s="41">
        <f>SUM(B7:B15)</f>
        <v>5367.4407317999994</v>
      </c>
      <c r="C16" s="41">
        <f>SUM(C7:C15)</f>
        <v>3778.3989980000001</v>
      </c>
      <c r="D16" s="44">
        <f>C16/$C$16*100</f>
        <v>100</v>
      </c>
      <c r="E16" s="24">
        <f>SUM(E7:E15)</f>
        <v>3323.7362780000003</v>
      </c>
      <c r="F16" s="24">
        <f>SUM(F7:F15)</f>
        <v>2031.1111199999998</v>
      </c>
      <c r="G16" s="44">
        <f>(F16/E16-1)*100</f>
        <v>-38.890725673873703</v>
      </c>
      <c r="H16" s="44">
        <f>F16/$F$16*100</f>
        <v>100</v>
      </c>
      <c r="BJ16" s="9">
        <v>2019</v>
      </c>
    </row>
    <row r="17" spans="1:65">
      <c r="A17" s="37" t="s">
        <v>253</v>
      </c>
      <c r="B17" s="42"/>
      <c r="C17" s="42"/>
      <c r="D17" s="42"/>
      <c r="E17" s="42"/>
      <c r="F17" s="42"/>
      <c r="G17" s="42"/>
      <c r="H17" s="43"/>
      <c r="BJ17" s="11" t="str">
        <f t="shared" ref="BJ17:BJ20" si="6">A7</f>
        <v>China</v>
      </c>
      <c r="BK17" s="34">
        <f t="shared" ref="BK17:BK20" si="7">F7</f>
        <v>700</v>
      </c>
      <c r="BL17" s="49">
        <f>BK17/$BK$23*100</f>
        <v>34.463894816350575</v>
      </c>
    </row>
    <row r="18" spans="1:65">
      <c r="A18" s="10"/>
      <c r="B18" s="10"/>
      <c r="C18" s="10"/>
      <c r="D18" s="10"/>
      <c r="E18" s="10"/>
      <c r="F18" s="10"/>
      <c r="G18" s="10"/>
      <c r="H18" s="10"/>
      <c r="BJ18" s="10" t="str">
        <f t="shared" si="6"/>
        <v>Brasil</v>
      </c>
      <c r="BK18" s="34">
        <f t="shared" si="7"/>
        <v>700</v>
      </c>
      <c r="BL18" s="49">
        <f>BK18/$BK$23*100</f>
        <v>34.463894816350575</v>
      </c>
    </row>
    <row r="19" spans="1:65">
      <c r="A19" s="10"/>
      <c r="B19" s="10"/>
      <c r="C19" s="10"/>
      <c r="D19" s="10"/>
      <c r="E19" s="10"/>
      <c r="F19" s="10"/>
      <c r="G19" s="10"/>
      <c r="H19" s="10"/>
      <c r="BJ19" s="10" t="str">
        <f t="shared" si="6"/>
        <v>Perú</v>
      </c>
      <c r="BK19" s="34">
        <f t="shared" si="7"/>
        <v>158.72255999999999</v>
      </c>
      <c r="BL19" s="49">
        <f>BK19/$BK$23*100</f>
        <v>7.8145680183169874</v>
      </c>
    </row>
    <row r="20" spans="1:65">
      <c r="A20" s="10"/>
      <c r="B20" s="10"/>
      <c r="C20" s="10"/>
      <c r="D20" s="10"/>
      <c r="E20" s="10"/>
      <c r="F20" s="10"/>
      <c r="G20" s="10"/>
      <c r="H20" s="10"/>
      <c r="BJ20" s="10" t="str">
        <f t="shared" si="6"/>
        <v>Bolivia</v>
      </c>
      <c r="BK20" s="34">
        <f t="shared" si="7"/>
        <v>290.22756000000004</v>
      </c>
      <c r="BL20" s="49">
        <f>BK20/$BK$23*100</f>
        <v>14.289103000922964</v>
      </c>
    </row>
    <row r="21" spans="1:65">
      <c r="A21" s="10"/>
      <c r="B21" s="10"/>
      <c r="C21" s="10"/>
      <c r="D21" s="10"/>
      <c r="E21" s="10"/>
      <c r="F21" s="10"/>
      <c r="G21" s="10"/>
      <c r="H21" s="10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BJ21" s="10" t="str">
        <f>A15</f>
        <v>Otros</v>
      </c>
      <c r="BK21" s="34">
        <f>SUM(F11:F15)</f>
        <v>182.161</v>
      </c>
      <c r="BL21" s="49">
        <f>BK21/$BK$23*100</f>
        <v>8.9685393480589077</v>
      </c>
    </row>
    <row r="22" spans="1:65">
      <c r="A22" s="10"/>
      <c r="B22" s="10"/>
      <c r="C22" s="10"/>
      <c r="D22" s="10"/>
      <c r="E22" s="10"/>
      <c r="F22" s="10"/>
      <c r="G22" s="10"/>
      <c r="H22" s="10"/>
      <c r="BJ22" s="10"/>
      <c r="BK22" s="34"/>
      <c r="BL22" s="49"/>
    </row>
    <row r="23" spans="1:65">
      <c r="A23" s="10"/>
      <c r="B23" s="10"/>
      <c r="C23" s="10"/>
      <c r="D23" s="10"/>
      <c r="E23" s="10"/>
      <c r="F23" s="10"/>
      <c r="G23" s="10"/>
      <c r="H23" s="10"/>
      <c r="BJ23" s="10"/>
      <c r="BK23" s="34">
        <f>SUM(BK17:BK22)</f>
        <v>2031.11112</v>
      </c>
      <c r="BL23" s="49">
        <f>BK23/$BK$23*100</f>
        <v>100</v>
      </c>
      <c r="BM23" s="25">
        <f>SUM(BL17:BL21)</f>
        <v>100.00000000000001</v>
      </c>
    </row>
    <row r="24" spans="1:65">
      <c r="BJ24" s="10"/>
      <c r="BK24" s="34"/>
      <c r="BL24" s="34"/>
    </row>
    <row r="25" spans="1:65">
      <c r="BJ25" s="10"/>
      <c r="BK25" s="34"/>
      <c r="BL25" s="34"/>
    </row>
    <row r="26" spans="1:65">
      <c r="BJ26" s="10"/>
      <c r="BK26" s="34"/>
      <c r="BL26" s="34"/>
    </row>
    <row r="27" spans="1:65">
      <c r="BJ27" s="10"/>
      <c r="BK27" s="34"/>
      <c r="BL27" s="34"/>
    </row>
    <row r="28" spans="1:65">
      <c r="BJ28" s="10"/>
      <c r="BK28" s="34"/>
      <c r="BL28" s="34"/>
    </row>
    <row r="29" spans="1:65">
      <c r="BJ29" s="10"/>
      <c r="BK29" s="34"/>
      <c r="BL29" s="34"/>
    </row>
    <row r="30" spans="1:65">
      <c r="BJ30" s="10"/>
      <c r="BK30" s="34"/>
      <c r="BL30" s="84"/>
    </row>
    <row r="31" spans="1:65">
      <c r="BJ31" s="10"/>
      <c r="BK31" s="34"/>
      <c r="BL31" s="84"/>
    </row>
    <row r="32" spans="1:65">
      <c r="BJ32" s="10"/>
      <c r="BK32" s="34"/>
      <c r="BL32" s="33"/>
    </row>
    <row r="33" spans="62:64">
      <c r="BJ33" s="10"/>
      <c r="BK33" s="34"/>
      <c r="BL33" s="33"/>
    </row>
    <row r="34" spans="62:64">
      <c r="BJ34" s="10"/>
      <c r="BK34" s="34"/>
    </row>
    <row r="39" spans="62:64" ht="12.75" customHeight="1"/>
  </sheetData>
  <sortState xmlns:xlrd2="http://schemas.microsoft.com/office/spreadsheetml/2017/richdata2" ref="A7:F13">
    <sortCondition descending="1" ref="F7:F13"/>
  </sortState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27" right="0.59055118110236227" top="1.0236220472440944" bottom="0.82677165354330717" header="0.51181102362204722" footer="0.19685039370078741"/>
  <pageSetup firstPageNumber="0" orientation="portrait" r:id="rId1"/>
  <headerFooter alignWithMargins="0"/>
  <colBreaks count="1" manualBreakCount="1">
    <brk id="8" max="1048575" man="1"/>
  </colBreaks>
  <ignoredErrors>
    <ignoredError sqref="B16:C16 E16:F16" formulaRange="1"/>
    <ignoredError sqref="D16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F45"/>
  <sheetViews>
    <sheetView zoomScale="98" zoomScaleNormal="98" workbookViewId="0">
      <selection activeCell="C36" sqref="C36"/>
    </sheetView>
  </sheetViews>
  <sheetFormatPr baseColWidth="10" defaultColWidth="10.90625" defaultRowHeight="15"/>
  <cols>
    <col min="1" max="1" width="66.81640625" style="1" customWidth="1"/>
    <col min="2" max="16384" width="10.90625" style="1"/>
  </cols>
  <sheetData>
    <row r="7" spans="1:6" ht="20.25">
      <c r="A7" s="129" t="s">
        <v>1</v>
      </c>
      <c r="B7" s="2"/>
      <c r="C7" s="2"/>
      <c r="D7" s="2"/>
      <c r="E7" s="2"/>
      <c r="F7" s="2"/>
    </row>
    <row r="10" spans="1:6">
      <c r="A10" s="3" t="s">
        <v>306</v>
      </c>
    </row>
    <row r="14" spans="1:6" ht="30">
      <c r="A14" s="100" t="s">
        <v>2</v>
      </c>
    </row>
    <row r="19" spans="1:1">
      <c r="A19" s="4" t="s">
        <v>3</v>
      </c>
    </row>
    <row r="20" spans="1:1">
      <c r="A20" s="4" t="s">
        <v>4</v>
      </c>
    </row>
    <row r="28" spans="1:1">
      <c r="A28" s="4" t="s">
        <v>5</v>
      </c>
    </row>
    <row r="30" spans="1:1">
      <c r="A30" s="4"/>
    </row>
    <row r="31" spans="1:1">
      <c r="A31" s="4" t="s">
        <v>307</v>
      </c>
    </row>
    <row r="32" spans="1: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130"/>
    </row>
    <row r="37" spans="1:1">
      <c r="A37" s="4"/>
    </row>
    <row r="38" spans="1:1">
      <c r="A38" s="4"/>
    </row>
    <row r="39" spans="1:1">
      <c r="A39" s="4"/>
    </row>
    <row r="40" spans="1:1">
      <c r="A40" s="136" t="s">
        <v>6</v>
      </c>
    </row>
    <row r="41" spans="1:1">
      <c r="A41" s="136" t="s">
        <v>7</v>
      </c>
    </row>
    <row r="42" spans="1:1">
      <c r="A42" s="136" t="s">
        <v>8</v>
      </c>
    </row>
    <row r="43" spans="1:1">
      <c r="A43" s="137" t="s">
        <v>9</v>
      </c>
    </row>
    <row r="44" spans="1:1">
      <c r="A44" s="5"/>
    </row>
    <row r="45" spans="1:1">
      <c r="A45" s="5"/>
    </row>
  </sheetData>
  <printOptions horizontalCentered="1"/>
  <pageMargins left="0.47244094488188981" right="0.35433070866141736" top="0.94488188976377963" bottom="0.51181102362204722" header="0.51181102362204722" footer="0.51181102362204722"/>
  <pageSetup firstPageNumber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V46"/>
  <sheetViews>
    <sheetView zoomScale="106" zoomScaleNormal="106" workbookViewId="0">
      <selection sqref="A1:J1"/>
    </sheetView>
  </sheetViews>
  <sheetFormatPr baseColWidth="10" defaultColWidth="10.90625" defaultRowHeight="12"/>
  <cols>
    <col min="1" max="1" width="10" style="9" customWidth="1"/>
    <col min="2" max="12" width="6.36328125" style="9" customWidth="1"/>
    <col min="13" max="13" width="7.453125" style="9" customWidth="1"/>
    <col min="14" max="54" width="6.36328125" style="9" customWidth="1"/>
    <col min="55" max="56" width="7.7265625" style="9" customWidth="1"/>
    <col min="57" max="57" width="2.453125" style="9" customWidth="1"/>
    <col min="58" max="73" width="4" style="9" customWidth="1"/>
    <col min="74" max="74" width="5" style="9" customWidth="1"/>
    <col min="75" max="16384" width="10.90625" style="9"/>
  </cols>
  <sheetData>
    <row r="1" spans="1:55">
      <c r="A1" s="227" t="s">
        <v>40</v>
      </c>
      <c r="B1" s="227"/>
      <c r="C1" s="227"/>
      <c r="D1" s="227"/>
      <c r="E1" s="227"/>
      <c r="F1" s="227"/>
      <c r="G1" s="227"/>
      <c r="H1" s="227"/>
      <c r="I1" s="227"/>
      <c r="J1" s="227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</row>
    <row r="3" spans="1:55">
      <c r="A3" s="240" t="s">
        <v>41</v>
      </c>
      <c r="B3" s="240"/>
      <c r="C3" s="240"/>
      <c r="D3" s="240"/>
      <c r="E3" s="240"/>
      <c r="F3" s="240"/>
      <c r="G3" s="240"/>
      <c r="H3" s="240"/>
      <c r="I3" s="240"/>
      <c r="J3" s="240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</row>
    <row r="4" spans="1:55" ht="12.75" customHeight="1">
      <c r="A4" s="231" t="s">
        <v>169</v>
      </c>
      <c r="B4" s="244" t="s">
        <v>165</v>
      </c>
      <c r="C4" s="244"/>
      <c r="D4" s="244" t="s">
        <v>166</v>
      </c>
      <c r="E4" s="244"/>
      <c r="F4" s="244" t="s">
        <v>167</v>
      </c>
      <c r="G4" s="244"/>
      <c r="H4" s="259" t="s">
        <v>168</v>
      </c>
      <c r="I4" s="259"/>
      <c r="J4" s="259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</row>
    <row r="5" spans="1:55">
      <c r="A5" s="246"/>
      <c r="B5" s="228" t="s">
        <v>158</v>
      </c>
      <c r="C5" s="228"/>
      <c r="D5" s="235" t="s">
        <v>229</v>
      </c>
      <c r="E5" s="235"/>
      <c r="F5" s="228" t="s">
        <v>170</v>
      </c>
      <c r="G5" s="228"/>
      <c r="H5" s="244" t="s">
        <v>165</v>
      </c>
      <c r="I5" s="185" t="s">
        <v>156</v>
      </c>
      <c r="J5" s="189" t="s">
        <v>156</v>
      </c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</row>
    <row r="6" spans="1:55">
      <c r="A6" s="234"/>
      <c r="B6" s="191">
        <v>2019</v>
      </c>
      <c r="C6" s="191">
        <v>2020</v>
      </c>
      <c r="D6" s="191">
        <v>2019</v>
      </c>
      <c r="E6" s="191">
        <v>2020</v>
      </c>
      <c r="F6" s="191">
        <v>2019</v>
      </c>
      <c r="G6" s="191">
        <v>2020</v>
      </c>
      <c r="H6" s="245"/>
      <c r="I6" s="54" t="s">
        <v>250</v>
      </c>
      <c r="J6" s="54" t="s">
        <v>172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</row>
    <row r="7" spans="1:55">
      <c r="A7" s="31" t="s">
        <v>173</v>
      </c>
      <c r="B7" s="22">
        <v>942.37300000000005</v>
      </c>
      <c r="C7" s="22">
        <v>947.35699999999997</v>
      </c>
      <c r="D7" s="22">
        <v>4128.1123699999998</v>
      </c>
      <c r="E7" s="22">
        <v>3800.6</v>
      </c>
      <c r="F7" s="41">
        <f>D7/B7*1000</f>
        <v>4380.5503447148849</v>
      </c>
      <c r="G7" s="41">
        <f>E7/C7*1000</f>
        <v>4011.7928088355288</v>
      </c>
      <c r="H7" s="48">
        <f>(C7/B7-1)*100</f>
        <v>0.52887763125639697</v>
      </c>
      <c r="I7" s="48">
        <f t="shared" ref="I7:I11" si="0">(E7/D7-1)*100</f>
        <v>-7.9337077251121375</v>
      </c>
      <c r="J7" s="48">
        <f t="shared" ref="J7:J12" si="1">(G7/F7-1)*100</f>
        <v>-8.4180640983674735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</row>
    <row r="8" spans="1:55">
      <c r="A8" s="17" t="s">
        <v>174</v>
      </c>
      <c r="B8" s="22">
        <v>777.99</v>
      </c>
      <c r="C8" s="22">
        <v>1210</v>
      </c>
      <c r="D8" s="22">
        <v>3277.7604299999998</v>
      </c>
      <c r="E8" s="22">
        <v>4998</v>
      </c>
      <c r="F8" s="41">
        <f t="shared" ref="F8:F18" si="2">D8/B8*1000</f>
        <v>4213.1138317973237</v>
      </c>
      <c r="G8" s="41">
        <f t="shared" ref="G8:G16" si="3">E8/C8*1000</f>
        <v>4130.5785123966934</v>
      </c>
      <c r="H8" s="48">
        <f t="shared" ref="H8:H12" si="4">(C8/B8-1)*100</f>
        <v>55.528991375210481</v>
      </c>
      <c r="I8" s="48">
        <f t="shared" si="0"/>
        <v>52.482162950511913</v>
      </c>
      <c r="J8" s="48">
        <f t="shared" si="1"/>
        <v>-1.959009955480373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</row>
    <row r="9" spans="1:55">
      <c r="A9" s="17" t="s">
        <v>175</v>
      </c>
      <c r="B9" s="22">
        <v>736.23800000000006</v>
      </c>
      <c r="C9" s="22">
        <v>850.41544999999996</v>
      </c>
      <c r="D9" s="22">
        <v>3021.0174899999997</v>
      </c>
      <c r="E9" s="22">
        <v>3653.1111599999999</v>
      </c>
      <c r="F9" s="41">
        <f t="shared" si="2"/>
        <v>4103.3164411508233</v>
      </c>
      <c r="G9" s="41">
        <f t="shared" si="3"/>
        <v>4295.6782593731104</v>
      </c>
      <c r="H9" s="48">
        <f>(C9/B9-1)*100</f>
        <v>15.508225600960547</v>
      </c>
      <c r="I9" s="48">
        <f>(E9/D9-1)*100</f>
        <v>20.923204585617938</v>
      </c>
      <c r="J9" s="48">
        <f t="shared" si="1"/>
        <v>4.68795962926849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</row>
    <row r="10" spans="1:55">
      <c r="A10" s="17" t="s">
        <v>176</v>
      </c>
      <c r="B10" s="22">
        <v>712.673</v>
      </c>
      <c r="C10" s="22">
        <v>525.37872000000004</v>
      </c>
      <c r="D10" s="22">
        <v>3035.48</v>
      </c>
      <c r="E10" s="22">
        <v>2339.6570700000002</v>
      </c>
      <c r="F10" s="41">
        <f t="shared" si="2"/>
        <v>4259.2886218504136</v>
      </c>
      <c r="G10" s="41">
        <f t="shared" si="3"/>
        <v>4453.2771902143277</v>
      </c>
      <c r="H10" s="48">
        <f t="shared" si="4"/>
        <v>-26.280535392809877</v>
      </c>
      <c r="I10" s="48">
        <f t="shared" si="0"/>
        <v>-22.92299504526466</v>
      </c>
      <c r="J10" s="48">
        <f t="shared" si="1"/>
        <v>4.5544828159505446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</row>
    <row r="11" spans="1:55">
      <c r="A11" s="17" t="s">
        <v>177</v>
      </c>
      <c r="B11" s="22">
        <v>868.59500000000003</v>
      </c>
      <c r="C11" s="22">
        <v>743.42958999999996</v>
      </c>
      <c r="D11" s="22">
        <v>3763.3159999999998</v>
      </c>
      <c r="E11" s="22">
        <v>3190.8699299999998</v>
      </c>
      <c r="F11" s="41">
        <f t="shared" si="2"/>
        <v>4332.6475515055918</v>
      </c>
      <c r="G11" s="41">
        <f t="shared" si="3"/>
        <v>4292.0943326993483</v>
      </c>
      <c r="H11" s="48">
        <f t="shared" si="4"/>
        <v>-14.410100219319711</v>
      </c>
      <c r="I11" s="48">
        <f t="shared" si="0"/>
        <v>-15.211214524637317</v>
      </c>
      <c r="J11" s="48">
        <f t="shared" si="1"/>
        <v>-0.93599163846482814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</row>
    <row r="12" spans="1:55">
      <c r="A12" s="17" t="s">
        <v>178</v>
      </c>
      <c r="B12" s="22">
        <v>563.87140999999997</v>
      </c>
      <c r="C12" s="22">
        <v>702.29899999999998</v>
      </c>
      <c r="D12" s="22">
        <v>2578.89329</v>
      </c>
      <c r="E12" s="22">
        <v>2773.6959999999999</v>
      </c>
      <c r="F12" s="41">
        <f t="shared" si="2"/>
        <v>4573.5485861927282</v>
      </c>
      <c r="G12" s="41">
        <f t="shared" si="3"/>
        <v>3949.4517292492233</v>
      </c>
      <c r="H12" s="48">
        <f t="shared" si="4"/>
        <v>24.549496134233873</v>
      </c>
      <c r="I12" s="48">
        <f>(E12/D12-1)*100</f>
        <v>7.5537328649996294</v>
      </c>
      <c r="J12" s="48">
        <f t="shared" si="1"/>
        <v>-13.645790466239195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</row>
    <row r="13" spans="1:55">
      <c r="A13" s="17" t="s">
        <v>179</v>
      </c>
      <c r="B13" s="22">
        <v>710.54100000000005</v>
      </c>
      <c r="C13" s="22">
        <v>419.92441999999994</v>
      </c>
      <c r="D13" s="22">
        <v>3140.97</v>
      </c>
      <c r="E13" s="22">
        <v>1886.00064</v>
      </c>
      <c r="F13" s="41">
        <f t="shared" si="2"/>
        <v>4420.5330867606508</v>
      </c>
      <c r="G13" s="41">
        <f t="shared" si="3"/>
        <v>4491.285931882695</v>
      </c>
      <c r="H13" s="48">
        <f t="shared" ref="H13:H15" si="5">(C13/B13-1)*100</f>
        <v>-40.900747458626604</v>
      </c>
      <c r="I13" s="48">
        <f t="shared" ref="I13:I15" si="6">(E13/D13-1)*100</f>
        <v>-39.954834334616372</v>
      </c>
      <c r="J13" s="48">
        <f t="shared" ref="J13" si="7">(G13/F13-1)*100</f>
        <v>1.6005500633836878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</row>
    <row r="14" spans="1:55">
      <c r="A14" s="17" t="s">
        <v>180</v>
      </c>
      <c r="B14" s="22">
        <v>467.54518000000002</v>
      </c>
      <c r="C14" s="22">
        <v>480.03300000000002</v>
      </c>
      <c r="D14" s="22">
        <v>2146.4307699999999</v>
      </c>
      <c r="E14" s="22">
        <v>1941.971</v>
      </c>
      <c r="F14" s="41">
        <f t="shared" si="2"/>
        <v>4590.8520969032343</v>
      </c>
      <c r="G14" s="41">
        <f t="shared" si="3"/>
        <v>4045.49478889993</v>
      </c>
      <c r="H14" s="48">
        <f t="shared" si="5"/>
        <v>2.6709333202836083</v>
      </c>
      <c r="I14" s="48">
        <f t="shared" si="6"/>
        <v>-9.5255702097487127</v>
      </c>
      <c r="J14" s="48">
        <f>(G14/F14-1)*100</f>
        <v>-11.879217550292587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</row>
    <row r="15" spans="1:55">
      <c r="A15" s="17" t="s">
        <v>181</v>
      </c>
      <c r="B15" s="22">
        <v>655.01432000000011</v>
      </c>
      <c r="C15" s="22">
        <v>360.16</v>
      </c>
      <c r="D15" s="22">
        <v>3118</v>
      </c>
      <c r="E15" s="22">
        <v>1601.15</v>
      </c>
      <c r="F15" s="41">
        <f t="shared" si="2"/>
        <v>4760.2012731568975</v>
      </c>
      <c r="G15" s="41">
        <f t="shared" si="3"/>
        <v>4445.663038649489</v>
      </c>
      <c r="H15" s="48">
        <f t="shared" si="5"/>
        <v>-45.01494257407991</v>
      </c>
      <c r="I15" s="48">
        <f t="shared" si="6"/>
        <v>-48.64817190506735</v>
      </c>
      <c r="J15" s="48">
        <f>(G15/F15-1)*100</f>
        <v>-6.6076667026898956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>
      <c r="A16" s="17" t="s">
        <v>182</v>
      </c>
      <c r="B16" s="22">
        <v>652.33500000000004</v>
      </c>
      <c r="C16" s="22">
        <v>815.12761</v>
      </c>
      <c r="D16" s="22">
        <v>2868.913</v>
      </c>
      <c r="E16" s="22">
        <v>3706.3096599999999</v>
      </c>
      <c r="F16" s="41">
        <f t="shared" si="2"/>
        <v>4397.9136486621137</v>
      </c>
      <c r="G16" s="41">
        <f t="shared" si="3"/>
        <v>4546.9072750461737</v>
      </c>
      <c r="H16" s="48">
        <f t="shared" ref="H16" si="8">(C16/B16-1)*100</f>
        <v>24.95536955705273</v>
      </c>
      <c r="I16" s="48">
        <f t="shared" ref="I16" si="9">(E16/D16-1)*100</f>
        <v>29.188639042034392</v>
      </c>
      <c r="J16" s="48">
        <f>(G16/F16-1)*100</f>
        <v>3.3878251890958611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74">
      <c r="A17" s="17" t="s">
        <v>183</v>
      </c>
      <c r="B17" s="22">
        <v>1106.758</v>
      </c>
      <c r="C17" s="22">
        <v>328</v>
      </c>
      <c r="D17" s="22">
        <v>4646.3879999999999</v>
      </c>
      <c r="E17" s="22">
        <v>1326</v>
      </c>
      <c r="F17" s="41">
        <f t="shared" si="2"/>
        <v>4198.1968957983581</v>
      </c>
      <c r="G17" s="41">
        <f>E17/C17*1000</f>
        <v>4042.6829268292686</v>
      </c>
      <c r="H17" s="48">
        <f>(C17/B17-1)*100</f>
        <v>-70.363891654724881</v>
      </c>
      <c r="I17" s="48">
        <f>(E17/D17-1)*100</f>
        <v>-71.461703155225081</v>
      </c>
      <c r="J17" s="48">
        <f>(G17/F17-1)*100</f>
        <v>-3.704303843507939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74">
      <c r="A18" s="17" t="s">
        <v>184</v>
      </c>
      <c r="B18" s="22">
        <v>967.48599999999999</v>
      </c>
      <c r="C18" s="22"/>
      <c r="D18" s="22">
        <v>4135.1530000000002</v>
      </c>
      <c r="E18" s="22"/>
      <c r="F18" s="41">
        <f t="shared" si="2"/>
        <v>4274.1217960776694</v>
      </c>
      <c r="G18" s="41"/>
      <c r="H18" s="48"/>
      <c r="I18" s="48"/>
      <c r="J18" s="4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74">
      <c r="A19" s="17" t="s">
        <v>329</v>
      </c>
      <c r="B19" s="22">
        <f>SUM(B7:B17)</f>
        <v>8193.9339100000016</v>
      </c>
      <c r="C19" s="22">
        <f>SUM(C7:C17)</f>
        <v>7382.1247899999998</v>
      </c>
      <c r="D19" s="22">
        <f>SUM(D7:D17)</f>
        <v>35725.281349999997</v>
      </c>
      <c r="E19" s="22">
        <f>SUM(E7:E17)</f>
        <v>31217.365460000001</v>
      </c>
      <c r="F19" s="41">
        <f>D19/B19*1000</f>
        <v>4359.9669880666625</v>
      </c>
      <c r="G19" s="41">
        <f>E19/C19*1000</f>
        <v>4228.7778042289101</v>
      </c>
      <c r="H19" s="48">
        <f>(C19/B19-1)*100</f>
        <v>-9.9074404177126425</v>
      </c>
      <c r="I19" s="48">
        <f>(E19/D19-1)*100</f>
        <v>-12.618279603835781</v>
      </c>
      <c r="J19" s="48">
        <f>(G19/F19-1)*100</f>
        <v>-3.0089490172017452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</row>
    <row r="20" spans="1:74">
      <c r="A20" s="17" t="s">
        <v>252</v>
      </c>
      <c r="B20" s="22">
        <f>SUM(B7:B18)</f>
        <v>9161.4199100000023</v>
      </c>
      <c r="C20" s="22"/>
      <c r="D20" s="22">
        <f>SUM(D7:D18)</f>
        <v>39860.434349999996</v>
      </c>
      <c r="E20" s="22"/>
      <c r="F20" s="41">
        <f>D20/B20*1000</f>
        <v>4350.9013604420616</v>
      </c>
      <c r="G20" s="41"/>
      <c r="H20" s="48"/>
      <c r="I20" s="48"/>
      <c r="J20" s="4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74">
      <c r="A21" s="37" t="s">
        <v>123</v>
      </c>
      <c r="B21" s="42"/>
      <c r="C21" s="42"/>
      <c r="D21" s="42"/>
      <c r="E21" s="42"/>
      <c r="F21" s="42"/>
      <c r="G21" s="42"/>
      <c r="H21" s="42"/>
      <c r="I21" s="42"/>
      <c r="J21" s="43"/>
    </row>
    <row r="22" spans="1:74" ht="12.2" customHeight="1">
      <c r="B22" s="25"/>
      <c r="C22" s="25"/>
      <c r="D22" s="25"/>
      <c r="E22" s="25"/>
      <c r="F22" s="25"/>
      <c r="G22" s="25"/>
    </row>
    <row r="23" spans="1:74" ht="12.2" customHeight="1"/>
    <row r="24" spans="1:74" ht="12.2" customHeight="1"/>
    <row r="25" spans="1:74" ht="12.2" customHeight="1">
      <c r="BF25" s="55">
        <v>2004</v>
      </c>
      <c r="BG25" s="55">
        <v>2005</v>
      </c>
      <c r="BH25" s="9">
        <v>2006</v>
      </c>
      <c r="BI25" s="9">
        <v>2007</v>
      </c>
      <c r="BJ25" s="30">
        <v>2008</v>
      </c>
      <c r="BK25" s="9">
        <v>2009</v>
      </c>
      <c r="BL25" s="114">
        <v>2010</v>
      </c>
      <c r="BM25" s="114">
        <v>2011</v>
      </c>
      <c r="BN25" s="9">
        <v>2012</v>
      </c>
      <c r="BO25" s="9">
        <v>2013</v>
      </c>
      <c r="BP25" s="9">
        <v>2014</v>
      </c>
      <c r="BQ25" s="9">
        <v>2015</v>
      </c>
      <c r="BR25" s="9">
        <v>2016</v>
      </c>
      <c r="BS25" s="9">
        <v>2017</v>
      </c>
      <c r="BT25" s="9">
        <v>2018</v>
      </c>
      <c r="BU25" s="9">
        <v>2019</v>
      </c>
      <c r="BV25" s="9">
        <v>2020</v>
      </c>
    </row>
    <row r="26" spans="1:74" ht="12.2" customHeight="1">
      <c r="BE26" s="10" t="s">
        <v>173</v>
      </c>
      <c r="BF26" s="34">
        <v>1547.6453557267948</v>
      </c>
      <c r="BG26" s="34">
        <v>1669.7559638058676</v>
      </c>
      <c r="BH26" s="25">
        <v>3115.4372263672549</v>
      </c>
      <c r="BI26" s="25">
        <v>2783.2855895055741</v>
      </c>
      <c r="BJ26" s="25">
        <v>4439</v>
      </c>
      <c r="BK26" s="25">
        <v>3182</v>
      </c>
      <c r="BL26" s="25">
        <v>3792</v>
      </c>
      <c r="BM26" s="25">
        <v>4293.9849699022252</v>
      </c>
      <c r="BN26" s="25">
        <v>4507</v>
      </c>
      <c r="BO26" s="25">
        <v>4656</v>
      </c>
      <c r="BP26" s="25">
        <v>5065.6472021881891</v>
      </c>
      <c r="BQ26" s="25">
        <v>4627.4291167798719</v>
      </c>
      <c r="BR26" s="25">
        <v>3270</v>
      </c>
      <c r="BS26" s="25">
        <v>3829.89</v>
      </c>
      <c r="BT26" s="25">
        <v>4043</v>
      </c>
      <c r="BU26" s="25">
        <v>4380.5503447148849</v>
      </c>
      <c r="BV26" s="25">
        <f>G7</f>
        <v>4011.7928088355288</v>
      </c>
    </row>
    <row r="27" spans="1:74" ht="12.2" customHeight="1">
      <c r="BE27" s="10" t="s">
        <v>174</v>
      </c>
      <c r="BF27" s="34">
        <v>1694.3635936635883</v>
      </c>
      <c r="BG27" s="34">
        <v>1578.6161947255207</v>
      </c>
      <c r="BH27" s="25">
        <v>3109.0201956929586</v>
      </c>
      <c r="BI27" s="25">
        <v>2978.2406559731335</v>
      </c>
      <c r="BJ27" s="25">
        <v>4786</v>
      </c>
      <c r="BK27" s="25">
        <v>3077</v>
      </c>
      <c r="BL27" s="25">
        <v>4075</v>
      </c>
      <c r="BM27" s="25">
        <v>4348.0337795936239</v>
      </c>
      <c r="BN27" s="25">
        <v>4631</v>
      </c>
      <c r="BO27" s="25">
        <v>4620</v>
      </c>
      <c r="BP27" s="25">
        <v>5256.8497396632674</v>
      </c>
      <c r="BQ27" s="25">
        <v>4583.743365920549</v>
      </c>
      <c r="BR27" s="25">
        <v>3294</v>
      </c>
      <c r="BS27" s="25">
        <v>3844</v>
      </c>
      <c r="BT27" s="25">
        <v>4163</v>
      </c>
      <c r="BU27" s="25">
        <v>4213.1138317973237</v>
      </c>
      <c r="BV27" s="25">
        <f t="shared" ref="BV27:BV35" si="10">G8</f>
        <v>4130.5785123966934</v>
      </c>
    </row>
    <row r="28" spans="1:74" ht="12.2" customHeight="1">
      <c r="BE28" s="10" t="s">
        <v>175</v>
      </c>
      <c r="BF28" s="34">
        <v>2307.7770029728044</v>
      </c>
      <c r="BG28" s="34">
        <v>1134.3346180711471</v>
      </c>
      <c r="BH28" s="25">
        <v>3125.5737803451898</v>
      </c>
      <c r="BI28" s="25">
        <v>2989.9522627998326</v>
      </c>
      <c r="BJ28" s="25">
        <v>4492</v>
      </c>
      <c r="BK28" s="25">
        <v>2825</v>
      </c>
      <c r="BL28" s="25">
        <v>3975</v>
      </c>
      <c r="BM28" s="25">
        <v>4473.3542250907522</v>
      </c>
      <c r="BN28" s="25">
        <v>4654</v>
      </c>
      <c r="BO28" s="25">
        <v>4669</v>
      </c>
      <c r="BP28" s="25">
        <v>5124.9590599650573</v>
      </c>
      <c r="BQ28" s="25">
        <v>4311.1350684753688</v>
      </c>
      <c r="BR28" s="25">
        <v>3182</v>
      </c>
      <c r="BS28" s="25">
        <v>4103</v>
      </c>
      <c r="BT28" s="25">
        <v>4133</v>
      </c>
      <c r="BU28" s="25">
        <v>4103.3164411508233</v>
      </c>
      <c r="BV28" s="25">
        <f t="shared" si="10"/>
        <v>4295.6782593731104</v>
      </c>
    </row>
    <row r="29" spans="1:74" ht="12.2" customHeight="1">
      <c r="BE29" s="10" t="s">
        <v>176</v>
      </c>
      <c r="BF29" s="34">
        <v>1568.7976098535241</v>
      </c>
      <c r="BG29" s="34">
        <v>1684.4527267625581</v>
      </c>
      <c r="BH29" s="25">
        <v>3177.0144971141535</v>
      </c>
      <c r="BI29" s="25">
        <v>3115.6447207660954</v>
      </c>
      <c r="BJ29" s="25">
        <v>4692</v>
      </c>
      <c r="BK29" s="25">
        <v>2510</v>
      </c>
      <c r="BL29" s="25">
        <v>4068</v>
      </c>
      <c r="BM29" s="25">
        <v>4556.9954941374899</v>
      </c>
      <c r="BN29" s="25">
        <v>4642</v>
      </c>
      <c r="BO29" s="25">
        <v>4466</v>
      </c>
      <c r="BP29" s="25">
        <v>5108.8483877448534</v>
      </c>
      <c r="BQ29" s="25">
        <v>3934.9065603801969</v>
      </c>
      <c r="BR29" s="25">
        <v>3191</v>
      </c>
      <c r="BS29" s="25">
        <v>4002</v>
      </c>
      <c r="BT29" s="25">
        <v>4455</v>
      </c>
      <c r="BU29" s="25">
        <v>4259.2886218504136</v>
      </c>
      <c r="BV29" s="25">
        <f t="shared" si="10"/>
        <v>4453.2771902143277</v>
      </c>
    </row>
    <row r="30" spans="1:74" ht="12.2" customHeight="1">
      <c r="BE30" s="10" t="s">
        <v>177</v>
      </c>
      <c r="BF30" s="34">
        <v>1860.2176531183375</v>
      </c>
      <c r="BG30" s="34">
        <v>1471.3269285854217</v>
      </c>
      <c r="BH30" s="25">
        <v>3125.527347256299</v>
      </c>
      <c r="BI30" s="25">
        <v>3274.0311943593761</v>
      </c>
      <c r="BJ30" s="25">
        <v>4684</v>
      </c>
      <c r="BK30" s="25">
        <v>2806</v>
      </c>
      <c r="BL30" s="25">
        <v>3936</v>
      </c>
      <c r="BM30" s="25">
        <v>4462.9133510823704</v>
      </c>
      <c r="BN30" s="25">
        <v>4765</v>
      </c>
      <c r="BO30" s="25">
        <v>4744</v>
      </c>
      <c r="BP30" s="25">
        <v>5154</v>
      </c>
      <c r="BQ30" s="25">
        <v>4202.5121018572991</v>
      </c>
      <c r="BR30" s="25">
        <v>3142</v>
      </c>
      <c r="BS30" s="25">
        <v>3933</v>
      </c>
      <c r="BT30" s="25">
        <v>4215</v>
      </c>
      <c r="BU30" s="25">
        <v>4332.6475515055918</v>
      </c>
      <c r="BV30" s="25">
        <f t="shared" si="10"/>
        <v>4292.0943326993483</v>
      </c>
    </row>
    <row r="31" spans="1:74" ht="12.2" customHeight="1">
      <c r="BE31" s="10" t="s">
        <v>178</v>
      </c>
      <c r="BF31" s="34">
        <v>1390.7873646068626</v>
      </c>
      <c r="BG31" s="34">
        <v>1985.6848131901722</v>
      </c>
      <c r="BH31" s="25">
        <v>2935.8341237341756</v>
      </c>
      <c r="BI31" s="25">
        <v>3584.926716909622</v>
      </c>
      <c r="BJ31" s="25">
        <v>4961</v>
      </c>
      <c r="BK31" s="25">
        <v>2747</v>
      </c>
      <c r="BL31" s="25">
        <v>4158</v>
      </c>
      <c r="BM31" s="25">
        <v>4372.398040877838</v>
      </c>
      <c r="BN31" s="25">
        <v>5120.75</v>
      </c>
      <c r="BO31" s="25">
        <v>4826</v>
      </c>
      <c r="BP31" s="25">
        <v>5026</v>
      </c>
      <c r="BQ31" s="25">
        <v>4145.6535834273454</v>
      </c>
      <c r="BR31" s="25">
        <v>3114</v>
      </c>
      <c r="BS31" s="25">
        <v>4299</v>
      </c>
      <c r="BT31" s="25">
        <v>4512</v>
      </c>
      <c r="BU31" s="25">
        <v>4573.5485861927282</v>
      </c>
      <c r="BV31" s="25">
        <f t="shared" si="10"/>
        <v>3949.4517292492233</v>
      </c>
    </row>
    <row r="32" spans="1:74" ht="12.2" customHeight="1">
      <c r="BE32" s="10" t="s">
        <v>179</v>
      </c>
      <c r="BF32" s="34">
        <v>1586.2034617714723</v>
      </c>
      <c r="BG32" s="34">
        <v>1745.6979451361474</v>
      </c>
      <c r="BH32" s="25">
        <v>2916.9831130662028</v>
      </c>
      <c r="BI32" s="25">
        <v>4000.3986823964988</v>
      </c>
      <c r="BJ32" s="25">
        <v>4776</v>
      </c>
      <c r="BK32" s="25">
        <v>3191</v>
      </c>
      <c r="BL32" s="25">
        <v>4217.71</v>
      </c>
      <c r="BM32" s="25">
        <v>4558.8911458749326</v>
      </c>
      <c r="BN32" s="25">
        <v>4927</v>
      </c>
      <c r="BO32" s="25">
        <v>4924</v>
      </c>
      <c r="BP32" s="25">
        <v>4901</v>
      </c>
      <c r="BQ32" s="25">
        <v>3976.8701538461542</v>
      </c>
      <c r="BR32" s="25">
        <v>3587</v>
      </c>
      <c r="BS32" s="25">
        <v>4039</v>
      </c>
      <c r="BT32" s="25">
        <v>4811</v>
      </c>
      <c r="BU32" s="25">
        <v>4420.5330867606508</v>
      </c>
      <c r="BV32" s="25">
        <f t="shared" si="10"/>
        <v>4491.285931882695</v>
      </c>
    </row>
    <row r="33" spans="57:74" ht="12.2" customHeight="1">
      <c r="BE33" s="10" t="s">
        <v>180</v>
      </c>
      <c r="BF33" s="34">
        <v>1715.0046737901082</v>
      </c>
      <c r="BG33" s="34">
        <v>1655.6106457802275</v>
      </c>
      <c r="BH33" s="25">
        <v>2895.5622046885028</v>
      </c>
      <c r="BI33" s="25">
        <v>4471</v>
      </c>
      <c r="BJ33" s="25">
        <v>4714</v>
      </c>
      <c r="BK33" s="25">
        <v>3007</v>
      </c>
      <c r="BL33" s="25">
        <v>4308</v>
      </c>
      <c r="BM33" s="25">
        <v>4719</v>
      </c>
      <c r="BN33" s="25">
        <v>5032</v>
      </c>
      <c r="BO33" s="25">
        <v>4767.08</v>
      </c>
      <c r="BP33" s="25">
        <v>5244</v>
      </c>
      <c r="BQ33" s="25">
        <v>3878.8870460861467</v>
      </c>
      <c r="BR33" s="25">
        <v>3340.22</v>
      </c>
      <c r="BS33" s="25">
        <v>4103</v>
      </c>
      <c r="BT33" s="25">
        <v>4517</v>
      </c>
      <c r="BU33" s="25">
        <v>4590.8520969032343</v>
      </c>
      <c r="BV33" s="25">
        <f t="shared" si="10"/>
        <v>4045.49478889993</v>
      </c>
    </row>
    <row r="34" spans="57:74" ht="12.2" customHeight="1">
      <c r="BE34" s="10" t="s">
        <v>181</v>
      </c>
      <c r="BF34" s="34">
        <v>1070.4523995572054</v>
      </c>
      <c r="BG34" s="34">
        <v>2731.1565908684793</v>
      </c>
      <c r="BH34" s="25">
        <v>2776.9143362642894</v>
      </c>
      <c r="BI34" s="25">
        <v>4773</v>
      </c>
      <c r="BJ34" s="25">
        <v>4621</v>
      </c>
      <c r="BK34" s="25">
        <v>2985</v>
      </c>
      <c r="BL34" s="25">
        <v>4115</v>
      </c>
      <c r="BM34" s="25">
        <v>4643.9242203314689</v>
      </c>
      <c r="BN34" s="25">
        <v>4895</v>
      </c>
      <c r="BO34" s="25">
        <v>4938.42</v>
      </c>
      <c r="BP34" s="25">
        <v>4876</v>
      </c>
      <c r="BQ34" s="25">
        <v>3746.7495129125364</v>
      </c>
      <c r="BR34" s="25">
        <v>3430</v>
      </c>
      <c r="BS34" s="25">
        <v>4188</v>
      </c>
      <c r="BT34" s="25">
        <v>4894.5379721615209</v>
      </c>
      <c r="BU34" s="25">
        <v>4760.2012731568975</v>
      </c>
      <c r="BV34" s="25">
        <f t="shared" si="10"/>
        <v>4445.663038649489</v>
      </c>
    </row>
    <row r="35" spans="57:74" ht="12.2" customHeight="1">
      <c r="BE35" s="10" t="s">
        <v>182</v>
      </c>
      <c r="BF35" s="34">
        <v>1327.8363478428992</v>
      </c>
      <c r="BG35" s="34">
        <v>2230.8423961434432</v>
      </c>
      <c r="BH35" s="25">
        <v>2718.1527577087709</v>
      </c>
      <c r="BI35" s="25">
        <v>4851</v>
      </c>
      <c r="BJ35" s="25">
        <v>4730</v>
      </c>
      <c r="BK35" s="25">
        <v>3057</v>
      </c>
      <c r="BL35" s="25">
        <v>4138</v>
      </c>
      <c r="BM35" s="25">
        <v>4619</v>
      </c>
      <c r="BN35" s="25">
        <v>4721</v>
      </c>
      <c r="BO35" s="25">
        <v>5004</v>
      </c>
      <c r="BP35" s="25">
        <v>4940</v>
      </c>
      <c r="BQ35" s="25">
        <v>3450.1534299463428</v>
      </c>
      <c r="BR35" s="25">
        <v>3593</v>
      </c>
      <c r="BS35" s="25">
        <v>4272</v>
      </c>
      <c r="BT35" s="25">
        <v>4410</v>
      </c>
      <c r="BU35" s="25">
        <v>4397.9136486621137</v>
      </c>
      <c r="BV35" s="25">
        <f t="shared" si="10"/>
        <v>4546.9072750461737</v>
      </c>
    </row>
    <row r="36" spans="57:74" ht="12.2" customHeight="1">
      <c r="BE36" s="10" t="s">
        <v>183</v>
      </c>
      <c r="BF36" s="34">
        <v>1916.0644287359942</v>
      </c>
      <c r="BG36" s="34">
        <v>1599.5776183182938</v>
      </c>
      <c r="BH36" s="25">
        <v>2756.7354488887213</v>
      </c>
      <c r="BI36" s="25">
        <v>4897</v>
      </c>
      <c r="BJ36" s="25">
        <v>4640</v>
      </c>
      <c r="BK36" s="25">
        <v>3197</v>
      </c>
      <c r="BL36" s="25">
        <v>4220</v>
      </c>
      <c r="BM36" s="25">
        <v>4650</v>
      </c>
      <c r="BN36" s="25">
        <v>5000</v>
      </c>
      <c r="BO36" s="25">
        <v>5256</v>
      </c>
      <c r="BP36" s="25">
        <v>4425</v>
      </c>
      <c r="BQ36" s="25">
        <v>3394.812414658767</v>
      </c>
      <c r="BR36" s="25">
        <v>3734.82</v>
      </c>
      <c r="BS36" s="25">
        <v>4290</v>
      </c>
      <c r="BT36" s="25">
        <v>4353</v>
      </c>
      <c r="BU36" s="25">
        <v>4198.1968957983581</v>
      </c>
      <c r="BV36" s="25">
        <f>G17</f>
        <v>4042.6829268292686</v>
      </c>
    </row>
    <row r="37" spans="57:74" ht="12.2" customHeight="1">
      <c r="BE37" s="10" t="s">
        <v>184</v>
      </c>
      <c r="BF37" s="34">
        <v>2468.6828089975811</v>
      </c>
      <c r="BG37" s="34">
        <v>1252.8589359420894</v>
      </c>
      <c r="BH37" s="25">
        <v>2699.6096542040223</v>
      </c>
      <c r="BI37" s="25">
        <v>4800</v>
      </c>
      <c r="BJ37" s="25">
        <v>3518</v>
      </c>
      <c r="BK37" s="25">
        <v>3362</v>
      </c>
      <c r="BL37" s="25">
        <v>4282</v>
      </c>
      <c r="BM37" s="25">
        <v>4619</v>
      </c>
      <c r="BN37" s="25">
        <v>4496.4799999999996</v>
      </c>
      <c r="BO37" s="25">
        <v>5163</v>
      </c>
      <c r="BP37" s="25">
        <v>4839</v>
      </c>
      <c r="BQ37" s="25">
        <v>3156.4658169177292</v>
      </c>
      <c r="BR37" s="25">
        <v>3735</v>
      </c>
      <c r="BS37" s="25">
        <v>4027</v>
      </c>
      <c r="BT37" s="25">
        <v>4341</v>
      </c>
      <c r="BU37" s="25">
        <v>4274.1217960776694</v>
      </c>
      <c r="BV37" s="25"/>
    </row>
    <row r="38" spans="57:74" ht="12.2" customHeight="1">
      <c r="BF38" s="10">
        <v>1702.4130629208385</v>
      </c>
      <c r="BG38" s="10">
        <v>1654.2291563722802</v>
      </c>
    </row>
    <row r="39" spans="57:74" ht="12.2" customHeight="1"/>
    <row r="40" spans="57:74" ht="12.2" customHeight="1"/>
    <row r="41" spans="57:74" ht="12.2" customHeight="1"/>
    <row r="42" spans="57:74" ht="12.2" customHeight="1"/>
    <row r="43" spans="57:74" ht="12.2" customHeight="1"/>
    <row r="44" spans="57:74" ht="12.2" customHeight="1"/>
    <row r="45" spans="57:74" ht="12.2" customHeight="1"/>
    <row r="46" spans="57:74" ht="12.2" customHeight="1"/>
  </sheetData>
  <mergeCells count="11"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  <mergeCell ref="F5:G5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ignoredErrors>
    <ignoredError sqref="B20 D20 B19:E19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L51"/>
  <sheetViews>
    <sheetView zoomScaleNormal="100" zoomScaleSheetLayoutView="75" workbookViewId="0">
      <selection sqref="A1:H1"/>
    </sheetView>
  </sheetViews>
  <sheetFormatPr baseColWidth="10" defaultColWidth="10.90625" defaultRowHeight="12"/>
  <cols>
    <col min="1" max="1" width="16.7265625" style="6" customWidth="1"/>
    <col min="2" max="3" width="6.7265625" style="6" customWidth="1"/>
    <col min="4" max="4" width="7" style="6" customWidth="1"/>
    <col min="5" max="7" width="6.7265625" style="6" customWidth="1"/>
    <col min="8" max="8" width="7.90625" style="6" customWidth="1"/>
    <col min="9" max="9" width="5.6328125" style="6" customWidth="1"/>
    <col min="10" max="10" width="7.81640625" style="6" customWidth="1"/>
    <col min="11" max="35" width="5.6328125" style="6" customWidth="1"/>
    <col min="36" max="36" width="4.08984375" style="6" customWidth="1"/>
    <col min="37" max="37" width="4.81640625" style="6" customWidth="1"/>
    <col min="38" max="38" width="5.08984375" style="6" customWidth="1"/>
    <col min="39" max="16384" width="10.90625" style="6"/>
  </cols>
  <sheetData>
    <row r="1" spans="1:38" ht="13.7" customHeight="1">
      <c r="A1" s="227" t="s">
        <v>42</v>
      </c>
      <c r="B1" s="227"/>
      <c r="C1" s="227"/>
      <c r="D1" s="227"/>
      <c r="E1" s="227"/>
      <c r="F1" s="227"/>
      <c r="G1" s="227"/>
      <c r="H1" s="227"/>
    </row>
    <row r="2" spans="1:38" ht="13.7" customHeight="1">
      <c r="A2" s="39"/>
      <c r="B2" s="39"/>
      <c r="C2" s="39"/>
      <c r="D2" s="39"/>
      <c r="E2" s="39"/>
      <c r="F2" s="39"/>
      <c r="G2" s="39"/>
      <c r="H2" s="39"/>
    </row>
    <row r="3" spans="1:38" ht="13.7" customHeight="1">
      <c r="A3" s="228" t="s">
        <v>43</v>
      </c>
      <c r="B3" s="228"/>
      <c r="C3" s="228"/>
      <c r="D3" s="228"/>
      <c r="E3" s="228"/>
      <c r="F3" s="228"/>
      <c r="G3" s="228"/>
      <c r="H3" s="228"/>
    </row>
    <row r="4" spans="1:38" ht="13.7" customHeight="1">
      <c r="A4" s="231" t="s">
        <v>85</v>
      </c>
      <c r="B4" s="240" t="s">
        <v>189</v>
      </c>
      <c r="C4" s="240"/>
      <c r="D4" s="240"/>
      <c r="E4" s="240"/>
      <c r="F4" s="240"/>
      <c r="G4" s="240"/>
      <c r="H4" s="240"/>
    </row>
    <row r="5" spans="1:38" ht="13.7" customHeight="1">
      <c r="A5" s="246"/>
      <c r="B5" s="244">
        <v>2018</v>
      </c>
      <c r="C5" s="244">
        <v>2019</v>
      </c>
      <c r="D5" s="189" t="s">
        <v>88</v>
      </c>
      <c r="E5" s="240" t="s">
        <v>316</v>
      </c>
      <c r="F5" s="240"/>
      <c r="G5" s="185" t="s">
        <v>87</v>
      </c>
      <c r="H5" s="185" t="s">
        <v>88</v>
      </c>
      <c r="AJ5" s="9">
        <v>2019</v>
      </c>
      <c r="AK5" s="9"/>
    </row>
    <row r="6" spans="1:38" ht="13.7" customHeight="1">
      <c r="A6" s="234"/>
      <c r="B6" s="245"/>
      <c r="C6" s="245"/>
      <c r="D6" s="184" t="s">
        <v>89</v>
      </c>
      <c r="E6" s="185">
        <v>2019</v>
      </c>
      <c r="F6" s="189">
        <v>2020</v>
      </c>
      <c r="G6" s="109" t="s">
        <v>89</v>
      </c>
      <c r="H6" s="187" t="s">
        <v>89</v>
      </c>
      <c r="AJ6" s="31" t="s">
        <v>94</v>
      </c>
      <c r="AK6" s="174">
        <v>4025.3290099999999</v>
      </c>
    </row>
    <row r="7" spans="1:38" ht="13.7" customHeight="1">
      <c r="A7" s="31" t="s">
        <v>94</v>
      </c>
      <c r="B7" s="178">
        <v>3024.8396399999997</v>
      </c>
      <c r="C7" s="178">
        <v>4025.3290099999999</v>
      </c>
      <c r="D7" s="135">
        <f t="shared" ref="D7:D14" si="0">C7/$C$14*100</f>
        <v>43.937839240021106</v>
      </c>
      <c r="E7" s="178">
        <v>3444.15103</v>
      </c>
      <c r="F7" s="178">
        <v>3830.6385499999997</v>
      </c>
      <c r="G7" s="48">
        <f t="shared" ref="G7:G13" si="1">(F7/E7-1)*100</f>
        <v>11.221561326246476</v>
      </c>
      <c r="H7" s="83">
        <f t="shared" ref="H7:H13" si="2">F7/$F$14*100</f>
        <v>51.892104155299634</v>
      </c>
      <c r="AJ7" s="17" t="s">
        <v>212</v>
      </c>
      <c r="AK7" s="122">
        <v>3058.0587</v>
      </c>
    </row>
    <row r="8" spans="1:38" ht="13.7" customHeight="1">
      <c r="A8" s="17" t="s">
        <v>212</v>
      </c>
      <c r="B8" s="22">
        <v>2651.1340299999997</v>
      </c>
      <c r="C8" s="22">
        <v>3058.0587</v>
      </c>
      <c r="D8" s="125">
        <f t="shared" si="0"/>
        <v>33.379753856976755</v>
      </c>
      <c r="E8" s="22">
        <v>2810.4880200000002</v>
      </c>
      <c r="F8" s="22">
        <v>1780.4616000000001</v>
      </c>
      <c r="G8" s="48">
        <f t="shared" si="1"/>
        <v>-36.649379491039426</v>
      </c>
      <c r="H8" s="48">
        <f t="shared" si="2"/>
        <v>24.119189943335019</v>
      </c>
      <c r="AJ8" s="17" t="s">
        <v>114</v>
      </c>
      <c r="AK8" s="122">
        <v>966.57943569999998</v>
      </c>
    </row>
    <row r="9" spans="1:38" ht="13.7" customHeight="1">
      <c r="A9" s="17" t="s">
        <v>114</v>
      </c>
      <c r="B9" s="122">
        <v>736.13963000000001</v>
      </c>
      <c r="C9" s="122">
        <v>966.57943569999998</v>
      </c>
      <c r="D9" s="125">
        <f t="shared" si="0"/>
        <v>10.550544254392987</v>
      </c>
      <c r="E9" s="122">
        <v>897.73576000000003</v>
      </c>
      <c r="F9" s="122">
        <v>704.81182999999999</v>
      </c>
      <c r="G9" s="48">
        <f t="shared" si="1"/>
        <v>-21.49005738615114</v>
      </c>
      <c r="H9" s="48">
        <f t="shared" si="2"/>
        <v>9.5477995156309756</v>
      </c>
      <c r="AJ9" s="17" t="s">
        <v>99</v>
      </c>
      <c r="AK9" s="122">
        <v>526.61532000000011</v>
      </c>
      <c r="AL9" s="126"/>
    </row>
    <row r="10" spans="1:38" ht="13.7" customHeight="1">
      <c r="A10" s="17" t="s">
        <v>99</v>
      </c>
      <c r="B10" s="122">
        <v>426.69587999999999</v>
      </c>
      <c r="C10" s="122">
        <v>526.61532000000011</v>
      </c>
      <c r="D10" s="125">
        <f t="shared" si="0"/>
        <v>5.7481858536309494</v>
      </c>
      <c r="E10" s="122">
        <v>526.61532000000011</v>
      </c>
      <c r="F10" s="122">
        <v>403.98889999999994</v>
      </c>
      <c r="G10" s="48">
        <f t="shared" si="1"/>
        <v>-23.285767683325311</v>
      </c>
      <c r="H10" s="48">
        <f t="shared" si="2"/>
        <v>5.4726734988830845</v>
      </c>
      <c r="AJ10" s="17" t="s">
        <v>111</v>
      </c>
      <c r="AK10" s="22">
        <v>350.49671000000001</v>
      </c>
    </row>
    <row r="11" spans="1:38" ht="13.7" customHeight="1">
      <c r="A11" s="17" t="s">
        <v>111</v>
      </c>
      <c r="B11" s="22">
        <v>306.82787999999999</v>
      </c>
      <c r="C11" s="22">
        <v>350.49671000000001</v>
      </c>
      <c r="D11" s="125">
        <f>C11/$C$14*100</f>
        <v>3.825791148966553</v>
      </c>
      <c r="E11" s="22">
        <v>302.66050999999999</v>
      </c>
      <c r="F11" s="22">
        <v>575.29986999999994</v>
      </c>
      <c r="G11" s="48">
        <f t="shared" si="1"/>
        <v>90.080916073259772</v>
      </c>
      <c r="H11" s="48">
        <f t="shared" si="2"/>
        <v>7.7933536106063404</v>
      </c>
      <c r="AJ11" s="10" t="s">
        <v>191</v>
      </c>
      <c r="AK11" s="34">
        <v>234</v>
      </c>
    </row>
    <row r="12" spans="1:38" ht="13.7" customHeight="1">
      <c r="A12" s="17" t="s">
        <v>217</v>
      </c>
      <c r="B12" s="122">
        <v>140.05485999999999</v>
      </c>
      <c r="C12" s="122">
        <v>160.1113</v>
      </c>
      <c r="D12" s="48">
        <f>C12/$C$14*100</f>
        <v>1.7476694556976824</v>
      </c>
      <c r="E12" s="122">
        <v>140.09762000000001</v>
      </c>
      <c r="F12" s="122">
        <v>60.032760000000003</v>
      </c>
      <c r="G12" s="48">
        <f t="shared" si="1"/>
        <v>-57.149336298503847</v>
      </c>
      <c r="H12" s="48">
        <f t="shared" si="2"/>
        <v>0.81323941008480327</v>
      </c>
      <c r="K12" s="126"/>
      <c r="AJ12" s="10"/>
      <c r="AK12" s="34">
        <f>SUM(AK6:AK11)</f>
        <v>9161.0791757000006</v>
      </c>
    </row>
    <row r="13" spans="1:38" ht="13.7" customHeight="1">
      <c r="A13" s="17" t="s">
        <v>191</v>
      </c>
      <c r="B13" s="22">
        <v>51.44118000000001</v>
      </c>
      <c r="C13" s="22">
        <v>74.227290000000011</v>
      </c>
      <c r="D13" s="125">
        <f t="shared" si="0"/>
        <v>0.81021619031395065</v>
      </c>
      <c r="E13" s="22">
        <v>72.183729999999997</v>
      </c>
      <c r="F13" s="22">
        <v>26.696000000000002</v>
      </c>
      <c r="G13" s="48">
        <f t="shared" si="1"/>
        <v>-63.01659667628703</v>
      </c>
      <c r="H13" s="48">
        <f t="shared" si="2"/>
        <v>0.36163986616014165</v>
      </c>
      <c r="I13" s="85"/>
      <c r="AJ13" s="86"/>
      <c r="AK13" s="87"/>
    </row>
    <row r="14" spans="1:38" ht="13.7" customHeight="1">
      <c r="A14" s="17" t="s">
        <v>122</v>
      </c>
      <c r="B14" s="41">
        <f>SUM(B7:B13)</f>
        <v>7337.1330999999991</v>
      </c>
      <c r="C14" s="41">
        <f>SUM(C7:C13)</f>
        <v>9161.4177657000018</v>
      </c>
      <c r="D14" s="99">
        <f t="shared" si="0"/>
        <v>100</v>
      </c>
      <c r="E14" s="24">
        <f>SUM(E7:E13)</f>
        <v>8193.9319899999991</v>
      </c>
      <c r="F14" s="24">
        <f>SUM(F7:F13)</f>
        <v>7381.9295099999999</v>
      </c>
      <c r="G14" s="44">
        <f t="shared" ref="G14" si="3">(F14/E14-1)*100</f>
        <v>-9.9098025342531422</v>
      </c>
      <c r="H14" s="48">
        <f t="shared" ref="H14" si="4">F14/$F$14*100</f>
        <v>100</v>
      </c>
      <c r="AJ14" s="86"/>
      <c r="AK14" s="86"/>
    </row>
    <row r="15" spans="1:38" ht="13.7" customHeight="1">
      <c r="A15" s="37" t="s">
        <v>123</v>
      </c>
      <c r="B15" s="42"/>
      <c r="C15" s="42"/>
      <c r="D15" s="42"/>
      <c r="E15" s="42"/>
      <c r="F15" s="42"/>
      <c r="G15" s="42"/>
      <c r="H15" s="43"/>
      <c r="J15" s="85"/>
      <c r="AH15" s="126"/>
      <c r="AJ15" s="86"/>
      <c r="AK15" s="86"/>
    </row>
    <row r="16" spans="1:38" ht="13.7" customHeight="1">
      <c r="A16" s="10"/>
      <c r="B16" s="10"/>
      <c r="C16" s="10"/>
      <c r="D16" s="10"/>
      <c r="E16" s="10"/>
      <c r="F16" s="10"/>
      <c r="G16" s="10"/>
      <c r="H16" s="10"/>
      <c r="AJ16" s="10">
        <v>2020</v>
      </c>
      <c r="AK16" s="34"/>
    </row>
    <row r="17" spans="1:38" ht="13.7" customHeight="1">
      <c r="A17" s="9"/>
      <c r="B17" s="9"/>
      <c r="C17" s="9"/>
      <c r="D17" s="9"/>
      <c r="E17" s="9"/>
      <c r="F17" s="9"/>
      <c r="G17" s="9"/>
      <c r="H17" s="9"/>
      <c r="AJ17" s="10" t="str">
        <f t="shared" ref="AJ17:AJ23" si="5">A7</f>
        <v>México</v>
      </c>
      <c r="AK17" s="34">
        <f t="shared" ref="AK17:AK23" si="6">F7</f>
        <v>3830.6385499999997</v>
      </c>
      <c r="AL17" s="88">
        <f>AK17/$AK$25</f>
        <v>0.51892104155299634</v>
      </c>
    </row>
    <row r="18" spans="1:38" ht="13.7" customHeight="1">
      <c r="A18" s="9"/>
      <c r="B18" s="9"/>
      <c r="C18" s="9"/>
      <c r="D18" s="9"/>
      <c r="E18" s="9"/>
      <c r="F18" s="9"/>
      <c r="G18" s="9"/>
      <c r="H18" s="9"/>
      <c r="AJ18" s="10" t="str">
        <f t="shared" si="5"/>
        <v>Rusia</v>
      </c>
      <c r="AK18" s="34">
        <f t="shared" si="6"/>
        <v>1780.4616000000001</v>
      </c>
      <c r="AL18" s="88">
        <f t="shared" ref="AL18:AL23" si="7">AK18/$AK$25</f>
        <v>0.2411918994333502</v>
      </c>
    </row>
    <row r="19" spans="1:38" ht="13.7" customHeight="1">
      <c r="A19" s="9"/>
      <c r="B19" s="9"/>
      <c r="C19" s="9"/>
      <c r="D19" s="9"/>
      <c r="E19" s="9"/>
      <c r="F19" s="9"/>
      <c r="G19" s="9"/>
      <c r="H19" s="9"/>
      <c r="AJ19" s="10" t="str">
        <f t="shared" si="5"/>
        <v>Corea del Sur</v>
      </c>
      <c r="AK19" s="34">
        <f t="shared" si="6"/>
        <v>704.81182999999999</v>
      </c>
      <c r="AL19" s="88">
        <f t="shared" si="7"/>
        <v>9.5477995156309753E-2</v>
      </c>
    </row>
    <row r="20" spans="1:38" ht="13.7" customHeight="1">
      <c r="A20" s="9"/>
      <c r="B20" s="9"/>
      <c r="C20" s="9"/>
      <c r="D20" s="9"/>
      <c r="E20" s="9"/>
      <c r="F20" s="9"/>
      <c r="G20" s="9"/>
      <c r="H20" s="9"/>
      <c r="AJ20" s="10" t="str">
        <f t="shared" si="5"/>
        <v>Perú</v>
      </c>
      <c r="AK20" s="34">
        <f t="shared" si="6"/>
        <v>403.98889999999994</v>
      </c>
      <c r="AL20" s="88">
        <f t="shared" si="7"/>
        <v>5.472673498883085E-2</v>
      </c>
    </row>
    <row r="21" spans="1:38" ht="13.7" customHeight="1">
      <c r="A21" s="9"/>
      <c r="B21" s="9"/>
      <c r="C21" s="9"/>
      <c r="D21" s="9"/>
      <c r="E21" s="9"/>
      <c r="F21" s="9"/>
      <c r="G21" s="9"/>
      <c r="H21" s="9"/>
      <c r="L21" s="124"/>
      <c r="AJ21" s="10" t="str">
        <f t="shared" si="5"/>
        <v>China</v>
      </c>
      <c r="AK21" s="34">
        <f t="shared" si="6"/>
        <v>575.29986999999994</v>
      </c>
      <c r="AL21" s="88">
        <f t="shared" si="7"/>
        <v>7.7933536106063406E-2</v>
      </c>
    </row>
    <row r="22" spans="1:38" ht="13.7" customHeight="1">
      <c r="A22" s="9"/>
      <c r="B22" s="9"/>
      <c r="C22" s="9"/>
      <c r="D22" s="9"/>
      <c r="E22" s="9"/>
      <c r="F22" s="9"/>
      <c r="G22" s="9"/>
      <c r="H22" s="9"/>
      <c r="AJ22" s="10" t="str">
        <f t="shared" si="5"/>
        <v>Guatemala</v>
      </c>
      <c r="AK22" s="34">
        <f t="shared" si="6"/>
        <v>60.032760000000003</v>
      </c>
      <c r="AL22" s="88">
        <f t="shared" si="7"/>
        <v>8.1323941008480324E-3</v>
      </c>
    </row>
    <row r="23" spans="1:38" ht="13.7" customHeight="1">
      <c r="A23" s="9"/>
      <c r="B23" s="9"/>
      <c r="C23" s="9"/>
      <c r="D23" s="9"/>
      <c r="E23" s="9"/>
      <c r="F23" s="9"/>
      <c r="G23" s="9"/>
      <c r="H23" s="9"/>
      <c r="AJ23" s="10" t="str">
        <f t="shared" si="5"/>
        <v>Otros</v>
      </c>
      <c r="AK23" s="34">
        <f t="shared" si="6"/>
        <v>26.696000000000002</v>
      </c>
      <c r="AL23" s="88">
        <f t="shared" si="7"/>
        <v>3.6163986616014167E-3</v>
      </c>
    </row>
    <row r="24" spans="1:38" ht="13.7" customHeight="1">
      <c r="A24" s="9"/>
      <c r="B24" s="9"/>
      <c r="C24" s="9"/>
      <c r="D24" s="9"/>
      <c r="E24" s="9"/>
      <c r="F24" s="9"/>
      <c r="G24" s="9"/>
      <c r="H24" s="9"/>
      <c r="AJ24" s="10"/>
      <c r="AK24" s="34"/>
      <c r="AL24" s="88"/>
    </row>
    <row r="25" spans="1:38" ht="13.7" customHeight="1">
      <c r="A25" s="9"/>
      <c r="B25" s="9"/>
      <c r="C25" s="9"/>
      <c r="D25" s="9"/>
      <c r="E25" s="9"/>
      <c r="F25" s="9"/>
      <c r="G25" s="9"/>
      <c r="H25" s="9"/>
      <c r="AJ25" s="10"/>
      <c r="AK25" s="34">
        <f>SUM(AK17:AK24)</f>
        <v>7381.9295099999999</v>
      </c>
      <c r="AL25" s="89">
        <f>AK25/AK$25</f>
        <v>1</v>
      </c>
    </row>
    <row r="26" spans="1:38" ht="13.7" customHeight="1">
      <c r="A26" s="9"/>
      <c r="B26" s="9"/>
      <c r="C26" s="9"/>
      <c r="D26" s="9"/>
      <c r="E26" s="9"/>
      <c r="F26" s="9"/>
      <c r="G26" s="9"/>
      <c r="H26" s="9"/>
    </row>
    <row r="27" spans="1:38" ht="13.7" customHeight="1">
      <c r="A27" s="9"/>
      <c r="B27" s="9"/>
      <c r="C27" s="9"/>
      <c r="D27" s="9"/>
      <c r="E27" s="9"/>
      <c r="F27" s="9"/>
      <c r="G27" s="9"/>
      <c r="H27" s="9"/>
      <c r="AH27" s="10"/>
      <c r="AI27" s="87"/>
    </row>
    <row r="28" spans="1:38" ht="13.7" customHeight="1">
      <c r="A28" s="9"/>
      <c r="B28" s="9"/>
      <c r="C28" s="9"/>
      <c r="D28" s="9"/>
      <c r="E28" s="9"/>
      <c r="F28" s="9"/>
      <c r="G28" s="9"/>
      <c r="H28" s="9"/>
      <c r="AH28" s="10"/>
      <c r="AI28" s="34"/>
      <c r="AJ28" s="87"/>
    </row>
    <row r="29" spans="1:38" ht="13.7" customHeight="1">
      <c r="A29" s="9"/>
      <c r="B29" s="9"/>
      <c r="C29" s="9"/>
      <c r="D29" s="9"/>
      <c r="E29" s="9"/>
      <c r="F29" s="9"/>
      <c r="G29" s="9"/>
      <c r="H29" s="9"/>
      <c r="AH29" s="10"/>
      <c r="AI29" s="87"/>
      <c r="AJ29" s="34"/>
    </row>
    <row r="30" spans="1:38" ht="13.7" customHeight="1">
      <c r="A30" s="9"/>
      <c r="B30" s="9"/>
      <c r="C30" s="9"/>
      <c r="D30" s="9"/>
      <c r="E30" s="9"/>
      <c r="F30" s="9"/>
      <c r="G30" s="9"/>
      <c r="H30" s="9"/>
      <c r="AH30" s="10"/>
      <c r="AI30" s="34"/>
      <c r="AJ30" s="87"/>
    </row>
    <row r="31" spans="1:38" ht="13.7" customHeight="1">
      <c r="A31" s="9"/>
      <c r="B31" s="9"/>
      <c r="C31" s="9"/>
      <c r="D31" s="9"/>
      <c r="E31" s="9"/>
      <c r="F31" s="9"/>
      <c r="G31" s="9"/>
      <c r="H31" s="9"/>
      <c r="AH31" s="10"/>
      <c r="AI31" s="87"/>
      <c r="AJ31" s="34"/>
    </row>
    <row r="32" spans="1:38" ht="13.7" customHeight="1">
      <c r="A32" s="9"/>
      <c r="B32" s="9"/>
      <c r="C32" s="9"/>
      <c r="D32" s="9"/>
      <c r="E32" s="9"/>
      <c r="F32" s="9"/>
      <c r="G32" s="9"/>
      <c r="H32" s="9"/>
      <c r="AH32" s="10"/>
      <c r="AI32" s="34"/>
      <c r="AJ32" s="87"/>
    </row>
    <row r="33" spans="1:36" ht="13.7" customHeight="1">
      <c r="A33" s="9"/>
      <c r="B33" s="9"/>
      <c r="C33" s="9"/>
      <c r="D33" s="9"/>
      <c r="E33" s="9"/>
      <c r="F33" s="9"/>
      <c r="G33" s="9"/>
      <c r="H33" s="9"/>
      <c r="AH33" s="10"/>
      <c r="AI33" s="34"/>
      <c r="AJ33" s="34"/>
    </row>
    <row r="34" spans="1:36" ht="13.7" customHeight="1">
      <c r="A34" s="9"/>
      <c r="B34" s="9"/>
      <c r="C34" s="9"/>
      <c r="D34" s="9"/>
      <c r="E34" s="9"/>
      <c r="F34" s="9"/>
      <c r="G34" s="9"/>
      <c r="H34" s="9"/>
      <c r="AH34" s="10"/>
      <c r="AI34" s="34"/>
      <c r="AJ34" s="34"/>
    </row>
    <row r="35" spans="1:36" ht="13.7" customHeight="1">
      <c r="A35" s="9"/>
      <c r="B35" s="9"/>
      <c r="C35" s="9"/>
      <c r="D35" s="9"/>
      <c r="E35" s="9"/>
      <c r="F35" s="9"/>
      <c r="G35" s="9"/>
      <c r="H35" s="9"/>
      <c r="AH35" s="10"/>
      <c r="AI35" s="34"/>
      <c r="AJ35" s="34"/>
    </row>
    <row r="36" spans="1:36" ht="13.7" customHeight="1">
      <c r="A36" s="9"/>
      <c r="B36" s="9"/>
      <c r="C36" s="9"/>
      <c r="D36" s="9"/>
      <c r="E36" s="9"/>
      <c r="F36" s="9"/>
      <c r="G36" s="9"/>
      <c r="H36" s="9"/>
      <c r="AH36" s="10"/>
      <c r="AI36" s="34"/>
      <c r="AJ36" s="34"/>
    </row>
    <row r="37" spans="1:36" ht="13.7" customHeight="1">
      <c r="A37" s="9"/>
      <c r="B37" s="9"/>
      <c r="C37" s="9"/>
      <c r="D37" s="9"/>
      <c r="E37" s="9"/>
      <c r="F37" s="9"/>
      <c r="G37" s="9"/>
      <c r="H37" s="9"/>
      <c r="AH37" s="10"/>
      <c r="AI37" s="34"/>
      <c r="AJ37" s="34"/>
    </row>
    <row r="38" spans="1:36" ht="13.7" customHeight="1">
      <c r="A38" s="9"/>
      <c r="B38" s="9"/>
      <c r="C38" s="9"/>
      <c r="D38" s="9"/>
      <c r="E38" s="9"/>
      <c r="F38" s="9"/>
      <c r="G38" s="9"/>
      <c r="H38" s="9"/>
      <c r="AH38" s="10"/>
      <c r="AI38" s="34"/>
      <c r="AJ38" s="34"/>
    </row>
    <row r="39" spans="1:36" ht="13.7" customHeight="1">
      <c r="A39" s="9"/>
      <c r="B39" s="9"/>
      <c r="C39" s="9"/>
      <c r="D39" s="9"/>
      <c r="E39" s="9"/>
      <c r="F39" s="9"/>
      <c r="G39" s="9"/>
      <c r="H39" s="9"/>
      <c r="AH39" s="10"/>
      <c r="AI39" s="34"/>
      <c r="AJ39" s="34"/>
    </row>
    <row r="40" spans="1:36" ht="13.7" customHeight="1">
      <c r="A40" s="9"/>
      <c r="B40" s="9"/>
      <c r="C40" s="9"/>
      <c r="D40" s="9"/>
      <c r="E40" s="9"/>
      <c r="F40" s="9"/>
      <c r="G40" s="9"/>
      <c r="H40" s="9"/>
      <c r="AH40" s="10"/>
      <c r="AI40" s="34"/>
      <c r="AJ40" s="34"/>
    </row>
    <row r="41" spans="1:36" ht="13.7" customHeight="1">
      <c r="A41" s="9"/>
      <c r="B41" s="9"/>
      <c r="C41" s="9"/>
      <c r="D41" s="9"/>
      <c r="E41" s="9"/>
      <c r="F41" s="9"/>
      <c r="G41" s="9"/>
      <c r="H41" s="9"/>
      <c r="AJ41" s="34"/>
    </row>
    <row r="42" spans="1:36" ht="13.7" customHeight="1">
      <c r="A42" s="9"/>
      <c r="B42" s="9"/>
      <c r="C42" s="9"/>
      <c r="D42" s="9"/>
      <c r="E42" s="9"/>
      <c r="F42" s="9"/>
      <c r="G42" s="9"/>
      <c r="H42" s="9"/>
    </row>
    <row r="43" spans="1:36" ht="13.7" customHeight="1">
      <c r="A43" s="9"/>
      <c r="B43" s="9"/>
      <c r="C43" s="9"/>
      <c r="D43" s="9"/>
      <c r="E43" s="9"/>
      <c r="F43" s="9"/>
      <c r="G43" s="9"/>
      <c r="H43" s="9"/>
    </row>
    <row r="44" spans="1:36" ht="13.7" customHeight="1">
      <c r="A44" s="9"/>
      <c r="B44" s="9"/>
      <c r="C44" s="9"/>
      <c r="D44" s="9"/>
      <c r="E44" s="9"/>
      <c r="F44" s="9"/>
      <c r="G44" s="9"/>
      <c r="H44" s="9"/>
    </row>
    <row r="45" spans="1:36" ht="13.7" customHeight="1">
      <c r="A45" s="9"/>
      <c r="B45" s="9"/>
      <c r="C45" s="9"/>
      <c r="D45" s="9"/>
      <c r="E45" s="9"/>
      <c r="F45" s="9"/>
      <c r="G45" s="9"/>
      <c r="H45" s="9"/>
    </row>
    <row r="46" spans="1:36" ht="13.7" customHeight="1">
      <c r="A46" s="9"/>
      <c r="B46" s="9"/>
      <c r="C46" s="9"/>
      <c r="D46" s="9"/>
      <c r="E46" s="9"/>
      <c r="F46" s="9"/>
      <c r="G46" s="9"/>
      <c r="H46" s="9"/>
    </row>
    <row r="47" spans="1:36" ht="13.7" customHeight="1">
      <c r="A47" s="9"/>
      <c r="B47" s="9"/>
      <c r="C47" s="9"/>
      <c r="D47" s="9"/>
      <c r="E47" s="9"/>
      <c r="F47" s="9"/>
      <c r="G47" s="9"/>
      <c r="H47" s="9"/>
    </row>
    <row r="48" spans="1:36" ht="13.7" customHeight="1">
      <c r="A48" s="9"/>
      <c r="B48" s="9"/>
      <c r="C48" s="9"/>
      <c r="D48" s="9"/>
      <c r="E48" s="9"/>
      <c r="F48" s="9"/>
      <c r="G48" s="9"/>
      <c r="H48" s="9"/>
    </row>
    <row r="49" spans="1:8" ht="13.7" customHeight="1">
      <c r="A49" s="9"/>
      <c r="B49" s="9"/>
      <c r="C49" s="9"/>
      <c r="D49" s="9"/>
      <c r="E49" s="9"/>
      <c r="F49" s="9"/>
      <c r="G49" s="9"/>
      <c r="H49" s="9"/>
    </row>
    <row r="50" spans="1:8" ht="13.7" customHeight="1"/>
    <row r="51" spans="1:8" ht="13.7" customHeight="1"/>
  </sheetData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27" right="0.59055118110236227" top="0.9055118110236221" bottom="0.78740157480314965" header="0.51181102362204722" footer="0.19685039370078741"/>
  <pageSetup scale="98" firstPageNumber="0" orientation="portrait" r:id="rId1"/>
  <headerFooter alignWithMargins="0"/>
  <colBreaks count="1" manualBreakCount="1">
    <brk id="8" max="1048575" man="1"/>
  </colBreaks>
  <ignoredErrors>
    <ignoredError sqref="B14:C14 E14:F14" formulaRange="1"/>
    <ignoredError sqref="D14" formula="1" formulaRange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J44"/>
  <sheetViews>
    <sheetView zoomScale="96" zoomScaleNormal="96" zoomScaleSheetLayoutView="75" workbookViewId="0">
      <selection activeCell="C1" sqref="C1"/>
    </sheetView>
  </sheetViews>
  <sheetFormatPr baseColWidth="10" defaultColWidth="10.90625" defaultRowHeight="12"/>
  <cols>
    <col min="1" max="1" width="8.81640625" style="9" customWidth="1"/>
    <col min="2" max="2" width="20.453125" style="9" customWidth="1"/>
    <col min="3" max="3" width="9.90625" style="9" customWidth="1"/>
    <col min="4" max="4" width="12" style="9" customWidth="1"/>
    <col min="5" max="5" width="10.81640625" style="9" customWidth="1"/>
    <col min="6" max="6" width="7.36328125" style="9" customWidth="1"/>
    <col min="7" max="7" width="5.90625" style="9" customWidth="1"/>
    <col min="8" max="33" width="7.36328125" style="9" customWidth="1"/>
    <col min="34" max="34" width="9.26953125" style="9" customWidth="1"/>
    <col min="35" max="35" width="5.36328125" style="9" customWidth="1"/>
    <col min="36" max="36" width="8.36328125" style="62" customWidth="1"/>
    <col min="37" max="16384" width="10.90625" style="9"/>
  </cols>
  <sheetData>
    <row r="1" spans="1:36"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6">
      <c r="A2" s="227" t="s">
        <v>44</v>
      </c>
      <c r="B2" s="227"/>
      <c r="C2" s="227"/>
      <c r="D2" s="227"/>
      <c r="E2" s="227"/>
    </row>
    <row r="3" spans="1:36">
      <c r="A3" s="183"/>
      <c r="B3" s="183"/>
      <c r="C3" s="183"/>
      <c r="D3" s="183"/>
      <c r="E3" s="183"/>
    </row>
    <row r="4" spans="1:36">
      <c r="A4" s="260" t="s">
        <v>45</v>
      </c>
      <c r="B4" s="261"/>
      <c r="C4" s="261"/>
      <c r="D4" s="261"/>
      <c r="E4" s="262"/>
    </row>
    <row r="5" spans="1:36">
      <c r="A5" s="263" t="s">
        <v>334</v>
      </c>
      <c r="B5" s="264"/>
      <c r="C5" s="264"/>
      <c r="D5" s="264"/>
      <c r="E5" s="265"/>
    </row>
    <row r="6" spans="1:36">
      <c r="A6" s="192" t="s">
        <v>124</v>
      </c>
      <c r="B6" s="266" t="s">
        <v>195</v>
      </c>
      <c r="C6" s="185" t="s">
        <v>165</v>
      </c>
      <c r="D6" s="185" t="s">
        <v>156</v>
      </c>
      <c r="E6" s="189" t="s">
        <v>157</v>
      </c>
    </row>
    <row r="7" spans="1:36">
      <c r="A7" s="70" t="s">
        <v>254</v>
      </c>
      <c r="B7" s="267"/>
      <c r="C7" s="184" t="s">
        <v>158</v>
      </c>
      <c r="D7" s="184" t="s">
        <v>229</v>
      </c>
      <c r="E7" s="19" t="s">
        <v>159</v>
      </c>
    </row>
    <row r="8" spans="1:36">
      <c r="A8" s="167"/>
      <c r="B8" s="193"/>
      <c r="C8" s="169"/>
      <c r="D8" s="169"/>
      <c r="E8" s="101"/>
    </row>
    <row r="9" spans="1:36">
      <c r="A9" s="121">
        <v>4061010</v>
      </c>
      <c r="B9" s="203" t="s">
        <v>196</v>
      </c>
      <c r="C9" s="204">
        <v>8.9999999999999993E-3</v>
      </c>
      <c r="D9" s="204">
        <v>0.13500000000000001</v>
      </c>
      <c r="E9" s="22">
        <f>D9/C9*1000</f>
        <v>15000.000000000002</v>
      </c>
    </row>
    <row r="10" spans="1:36">
      <c r="A10" s="121">
        <v>4061030</v>
      </c>
      <c r="B10" s="166" t="s">
        <v>198</v>
      </c>
      <c r="C10" s="168">
        <v>822.17041000000006</v>
      </c>
      <c r="D10" s="168">
        <v>3180.2198199999998</v>
      </c>
      <c r="E10" s="22">
        <f>D10/C10*1000</f>
        <v>3868.0786626704307</v>
      </c>
    </row>
    <row r="11" spans="1:36">
      <c r="A11" s="121"/>
      <c r="B11" s="141" t="s">
        <v>122</v>
      </c>
      <c r="C11" s="142">
        <f>SUM(C9:C10)</f>
        <v>822.17941000000008</v>
      </c>
      <c r="D11" s="142">
        <f>SUM(D9:D10)</f>
        <v>3180.35482</v>
      </c>
      <c r="E11" s="41">
        <f>D11/C11*1000</f>
        <v>3868.2005184245609</v>
      </c>
      <c r="H11" s="25"/>
    </row>
    <row r="12" spans="1:36">
      <c r="A12" s="202"/>
      <c r="B12" s="141"/>
      <c r="C12" s="142"/>
      <c r="D12" s="142"/>
      <c r="E12" s="41"/>
      <c r="H12" s="25"/>
      <c r="AH12" s="9" t="str">
        <f>B10</f>
        <v>Mozzarella</v>
      </c>
      <c r="AI12" s="9">
        <f>C10</f>
        <v>822.17041000000006</v>
      </c>
      <c r="AJ12" s="62">
        <f>AI12/$AI$18*100</f>
        <v>11.137622098290519</v>
      </c>
    </row>
    <row r="13" spans="1:36">
      <c r="A13" s="144">
        <v>4062000</v>
      </c>
      <c r="B13" s="10" t="s">
        <v>202</v>
      </c>
      <c r="C13" s="143">
        <v>1.978</v>
      </c>
      <c r="D13" s="143">
        <v>70.900220000000004</v>
      </c>
      <c r="E13" s="41">
        <f t="shared" ref="E13" si="0">D13/C13*1000</f>
        <v>35844.39838220425</v>
      </c>
      <c r="H13" s="25"/>
      <c r="AH13" s="9" t="str">
        <f>B13</f>
        <v>Cualquier tipo, rallado o en polvo</v>
      </c>
      <c r="AI13" s="59">
        <f>C13</f>
        <v>1.978</v>
      </c>
      <c r="AJ13" s="62">
        <f t="shared" ref="AJ13:AJ15" si="1">AI13/$AI$18*100</f>
        <v>2.6795195062321264E-2</v>
      </c>
    </row>
    <row r="14" spans="1:36">
      <c r="A14" s="144"/>
      <c r="B14" s="10"/>
      <c r="C14" s="143"/>
      <c r="D14" s="143"/>
      <c r="E14" s="41"/>
      <c r="H14" s="25"/>
      <c r="AH14" s="9" t="str">
        <f t="shared" ref="AH14:AI14" si="2">B15</f>
        <v>Gouda y del tipo gouda</v>
      </c>
      <c r="AI14" s="48">
        <f t="shared" si="2"/>
        <v>4928.4691399999992</v>
      </c>
      <c r="AJ14" s="62">
        <f t="shared" si="1"/>
        <v>66.764050538387608</v>
      </c>
    </row>
    <row r="15" spans="1:36">
      <c r="A15" s="144">
        <v>4069010</v>
      </c>
      <c r="B15" s="10" t="s">
        <v>210</v>
      </c>
      <c r="C15" s="168">
        <v>4928.4691399999992</v>
      </c>
      <c r="D15" s="168">
        <v>18905.985679999998</v>
      </c>
      <c r="E15" s="41">
        <f>D15/C15*1000</f>
        <v>3836.076709207111</v>
      </c>
      <c r="H15" s="25"/>
      <c r="AH15" s="9" t="str">
        <f>B16</f>
        <v>Edam y del tipo edam</v>
      </c>
      <c r="AI15" s="48">
        <f>C16</f>
        <v>14.4207</v>
      </c>
      <c r="AJ15" s="62">
        <f t="shared" si="1"/>
        <v>0.19535160234338536</v>
      </c>
    </row>
    <row r="16" spans="1:36">
      <c r="A16" s="144">
        <v>4069030</v>
      </c>
      <c r="B16" s="10" t="s">
        <v>255</v>
      </c>
      <c r="C16" s="168">
        <v>14.4207</v>
      </c>
      <c r="D16" s="168">
        <v>62.900559999999999</v>
      </c>
      <c r="E16" s="41">
        <f>D16/C16*1000</f>
        <v>4361.8243219815959</v>
      </c>
      <c r="H16" s="25"/>
      <c r="AH16" s="9" t="str">
        <f>B17</f>
        <v>Parmesano y del tipo parmesano</v>
      </c>
      <c r="AI16" s="48">
        <f>C17</f>
        <v>1268.9544799999999</v>
      </c>
      <c r="AJ16" s="62">
        <f>AI16/$AI$18*100</f>
        <v>17.190031757738343</v>
      </c>
    </row>
    <row r="17" spans="1:36">
      <c r="A17" s="144">
        <v>4069040</v>
      </c>
      <c r="B17" s="10" t="s">
        <v>256</v>
      </c>
      <c r="C17" s="168">
        <v>1268.9544799999999</v>
      </c>
      <c r="D17" s="168">
        <v>7657.6516099999999</v>
      </c>
      <c r="E17" s="41">
        <f t="shared" ref="E17:E19" si="3">D17/C17*1000</f>
        <v>6034.6148980852331</v>
      </c>
      <c r="H17" s="25"/>
      <c r="AH17" s="59" t="s">
        <v>191</v>
      </c>
      <c r="AI17" s="48">
        <f>C18</f>
        <v>345.92778000000004</v>
      </c>
      <c r="AJ17" s="62">
        <f>AI17/$AI$18*100</f>
        <v>4.6861488081778351</v>
      </c>
    </row>
    <row r="18" spans="1:36">
      <c r="A18" s="144">
        <v>4069090</v>
      </c>
      <c r="B18" s="10" t="s">
        <v>209</v>
      </c>
      <c r="C18" s="168">
        <v>345.92778000000004</v>
      </c>
      <c r="D18" s="168">
        <v>1339.9251200000001</v>
      </c>
      <c r="E18" s="41">
        <f t="shared" si="3"/>
        <v>3873.4244471490551</v>
      </c>
      <c r="H18" s="25"/>
      <c r="AI18" s="59">
        <f>SUM(AI11:AI17)</f>
        <v>7381.9205099999981</v>
      </c>
      <c r="AJ18" s="62">
        <f>SUM(AJ11:AJ17)</f>
        <v>100</v>
      </c>
    </row>
    <row r="19" spans="1:36">
      <c r="A19" s="72"/>
      <c r="B19" s="10" t="s">
        <v>122</v>
      </c>
      <c r="C19" s="143">
        <f>SUM(C15:C18)</f>
        <v>6557.7720999999983</v>
      </c>
      <c r="D19" s="143">
        <f>SUM(D15:D18)</f>
        <v>27966.462969999997</v>
      </c>
      <c r="E19" s="41">
        <f t="shared" si="3"/>
        <v>4264.6286793040581</v>
      </c>
      <c r="AI19" s="59"/>
    </row>
    <row r="20" spans="1:36">
      <c r="A20" s="72"/>
      <c r="B20" s="10"/>
      <c r="C20" s="143"/>
      <c r="D20" s="143"/>
      <c r="E20" s="41"/>
      <c r="AI20" s="59"/>
    </row>
    <row r="21" spans="1:36">
      <c r="A21" s="73"/>
      <c r="B21" s="10" t="s">
        <v>122</v>
      </c>
      <c r="C21" s="143">
        <f>C11+C19+C13</f>
        <v>7381.9295099999981</v>
      </c>
      <c r="D21" s="143">
        <f>D11+D19+D13</f>
        <v>31217.718009999997</v>
      </c>
      <c r="E21" s="41">
        <f>D21/C21*1000</f>
        <v>4228.9374299376104</v>
      </c>
      <c r="AI21" s="59"/>
    </row>
    <row r="22" spans="1:36">
      <c r="A22" s="73"/>
      <c r="B22" s="18"/>
      <c r="C22" s="22"/>
      <c r="D22" s="22"/>
      <c r="E22" s="41"/>
      <c r="H22" s="59"/>
      <c r="AI22" s="59"/>
    </row>
    <row r="23" spans="1:36">
      <c r="A23" s="73"/>
      <c r="B23" s="18"/>
      <c r="C23" s="48"/>
      <c r="D23" s="48"/>
      <c r="E23" s="41"/>
      <c r="AI23" s="59"/>
    </row>
    <row r="24" spans="1:36">
      <c r="A24" s="73"/>
      <c r="B24" s="51"/>
      <c r="C24" s="20"/>
      <c r="D24" s="20"/>
      <c r="E24" s="18"/>
      <c r="AJ24" s="113"/>
    </row>
    <row r="25" spans="1:36">
      <c r="A25" s="37" t="s">
        <v>123</v>
      </c>
      <c r="B25" s="42"/>
      <c r="C25" s="42"/>
      <c r="D25" s="42"/>
      <c r="E25" s="43"/>
      <c r="AJ25" s="113"/>
    </row>
    <row r="26" spans="1:36">
      <c r="AJ26" s="113"/>
    </row>
    <row r="27" spans="1:36">
      <c r="AJ27" s="113"/>
    </row>
    <row r="28" spans="1:36">
      <c r="AJ28" s="113"/>
    </row>
    <row r="29" spans="1:36">
      <c r="AJ29" s="113"/>
    </row>
    <row r="30" spans="1:36">
      <c r="AJ30" s="113"/>
    </row>
    <row r="31" spans="1:36">
      <c r="AH31" s="59"/>
      <c r="AI31" s="59"/>
    </row>
    <row r="32" spans="1:36">
      <c r="AH32" s="59"/>
      <c r="AI32" s="59"/>
    </row>
    <row r="33" spans="34:35">
      <c r="AH33" s="59"/>
      <c r="AI33" s="59"/>
    </row>
    <row r="36" spans="34:35">
      <c r="AH36" s="59"/>
      <c r="AI36" s="59"/>
    </row>
    <row r="37" spans="34:35">
      <c r="AH37" s="59"/>
      <c r="AI37" s="59"/>
    </row>
    <row r="38" spans="34:35">
      <c r="AH38" s="59"/>
      <c r="AI38" s="59"/>
    </row>
    <row r="39" spans="34:35" ht="12.75" customHeight="1"/>
    <row r="42" spans="34:35">
      <c r="AH42" s="9" t="s">
        <v>257</v>
      </c>
      <c r="AI42" s="59"/>
    </row>
    <row r="43" spans="34:35">
      <c r="AI43" s="59"/>
    </row>
    <row r="44" spans="34:35">
      <c r="AI44" s="59"/>
    </row>
  </sheetData>
  <mergeCells count="4">
    <mergeCell ref="A2:E2"/>
    <mergeCell ref="A4:E4"/>
    <mergeCell ref="A5:E5"/>
    <mergeCell ref="B6:B7"/>
  </mergeCells>
  <printOptions horizontalCentered="1"/>
  <pageMargins left="0.59055118110236227" right="0.59055118110236227" top="0.94488188976377963" bottom="0.86614173228346458" header="0.51181102362204722" footer="0.19685039370078741"/>
  <pageSetup firstPageNumber="0" orientation="portrait" r:id="rId1"/>
  <headerFooter alignWithMargins="0"/>
  <colBreaks count="1" manualBreakCount="1">
    <brk id="5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30"/>
  <sheetViews>
    <sheetView zoomScale="90" zoomScaleNormal="90" zoomScaleSheetLayoutView="75" workbookViewId="0">
      <selection sqref="A1:R1"/>
    </sheetView>
  </sheetViews>
  <sheetFormatPr baseColWidth="10" defaultColWidth="6.453125" defaultRowHeight="12"/>
  <cols>
    <col min="1" max="1" width="9.7265625" style="9" customWidth="1"/>
    <col min="2" max="18" width="4.81640625" style="9" customWidth="1"/>
    <col min="19" max="16384" width="6.453125" style="9"/>
  </cols>
  <sheetData>
    <row r="1" spans="1:22">
      <c r="A1" s="227" t="s">
        <v>46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22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22" ht="14.25" customHeight="1">
      <c r="A3" s="269" t="s">
        <v>47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22" ht="14.25" customHeight="1">
      <c r="A4" s="285" t="s">
        <v>293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7"/>
    </row>
    <row r="5" spans="1:22">
      <c r="A5" s="282" t="s">
        <v>258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4"/>
    </row>
    <row r="6" spans="1:22" ht="28.5" customHeight="1">
      <c r="A6" s="288" t="s">
        <v>259</v>
      </c>
      <c r="B6" s="288">
        <v>2005</v>
      </c>
      <c r="C6" s="268">
        <v>2006</v>
      </c>
      <c r="D6" s="268">
        <v>2007</v>
      </c>
      <c r="E6" s="268">
        <v>2008</v>
      </c>
      <c r="F6" s="268">
        <v>2009</v>
      </c>
      <c r="G6" s="268">
        <v>2010</v>
      </c>
      <c r="H6" s="268">
        <v>2011</v>
      </c>
      <c r="I6" s="279">
        <v>2012</v>
      </c>
      <c r="J6" s="272">
        <v>2013</v>
      </c>
      <c r="K6" s="290">
        <v>2014</v>
      </c>
      <c r="L6" s="281">
        <v>2015</v>
      </c>
      <c r="M6" s="274">
        <v>2016</v>
      </c>
      <c r="N6" s="274">
        <v>2017</v>
      </c>
      <c r="O6" s="274">
        <v>2018</v>
      </c>
      <c r="P6" s="274">
        <v>2019</v>
      </c>
      <c r="Q6" s="277" t="s">
        <v>316</v>
      </c>
      <c r="R6" s="278"/>
    </row>
    <row r="7" spans="1:22">
      <c r="A7" s="288"/>
      <c r="B7" s="288"/>
      <c r="C7" s="268"/>
      <c r="D7" s="268"/>
      <c r="E7" s="268"/>
      <c r="F7" s="268"/>
      <c r="G7" s="268"/>
      <c r="H7" s="268"/>
      <c r="I7" s="279"/>
      <c r="J7" s="272"/>
      <c r="K7" s="279"/>
      <c r="L7" s="272"/>
      <c r="M7" s="275"/>
      <c r="N7" s="275"/>
      <c r="O7" s="275"/>
      <c r="P7" s="275"/>
      <c r="Q7" s="194">
        <v>2019</v>
      </c>
      <c r="R7" s="194">
        <v>2020</v>
      </c>
    </row>
    <row r="8" spans="1:22">
      <c r="A8" s="289"/>
      <c r="B8" s="289"/>
      <c r="C8" s="245"/>
      <c r="D8" s="245"/>
      <c r="E8" s="245"/>
      <c r="F8" s="245"/>
      <c r="G8" s="245"/>
      <c r="H8" s="245"/>
      <c r="I8" s="280"/>
      <c r="J8" s="273"/>
      <c r="K8" s="291"/>
      <c r="L8" s="273"/>
      <c r="M8" s="276"/>
      <c r="N8" s="276">
        <v>2017</v>
      </c>
      <c r="O8" s="276"/>
      <c r="P8" s="276"/>
      <c r="Q8" s="195"/>
      <c r="R8" s="179"/>
    </row>
    <row r="9" spans="1:22">
      <c r="A9" s="91"/>
      <c r="B9" s="9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2">
      <c r="A10" s="90" t="s">
        <v>260</v>
      </c>
      <c r="B10" s="9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V10" s="25"/>
    </row>
    <row r="11" spans="1:22">
      <c r="A11" s="90" t="s">
        <v>261</v>
      </c>
      <c r="B11" s="92">
        <v>115211</v>
      </c>
      <c r="C11" s="41">
        <v>121980</v>
      </c>
      <c r="D11" s="41">
        <v>173548</v>
      </c>
      <c r="E11" s="41">
        <v>226406</v>
      </c>
      <c r="F11" s="41">
        <v>129655</v>
      </c>
      <c r="G11" s="41">
        <v>159263</v>
      </c>
      <c r="H11" s="41">
        <v>201828</v>
      </c>
      <c r="I11" s="41">
        <v>212166.80900000001</v>
      </c>
      <c r="J11" s="41">
        <v>269747.93300000002</v>
      </c>
      <c r="K11" s="41">
        <v>299788.25543999998</v>
      </c>
      <c r="L11" s="41">
        <v>172765.05684</v>
      </c>
      <c r="M11" s="41">
        <v>169372.28246000002</v>
      </c>
      <c r="N11" s="41">
        <v>204530.25884999998</v>
      </c>
      <c r="O11" s="41">
        <v>200407</v>
      </c>
      <c r="P11" s="41">
        <v>161407.08358999999</v>
      </c>
      <c r="Q11" s="41">
        <v>146902.66047999999</v>
      </c>
      <c r="R11" s="41">
        <v>143361.02899000002</v>
      </c>
      <c r="V11" s="25"/>
    </row>
    <row r="12" spans="1:22">
      <c r="A12" s="90" t="s">
        <v>262</v>
      </c>
      <c r="B12" s="92">
        <v>2683.14</v>
      </c>
      <c r="C12" s="41">
        <v>51.2</v>
      </c>
      <c r="D12" s="41">
        <v>3.5459999999999998</v>
      </c>
      <c r="E12" s="41">
        <v>905.94100000000003</v>
      </c>
      <c r="F12" s="41">
        <v>46.076000000000001</v>
      </c>
      <c r="G12" s="41">
        <v>10904.166999999999</v>
      </c>
      <c r="H12" s="41">
        <v>19332</v>
      </c>
      <c r="I12" s="41">
        <v>24722.592000000001</v>
      </c>
      <c r="J12" s="41">
        <v>22047.008000000002</v>
      </c>
      <c r="K12" s="41">
        <v>18627.3737</v>
      </c>
      <c r="L12" s="41">
        <v>3938.3812699999999</v>
      </c>
      <c r="M12" s="41">
        <v>16792.135309999998</v>
      </c>
      <c r="N12" s="41">
        <v>15366.00102</v>
      </c>
      <c r="O12" s="41">
        <v>10039.77396</v>
      </c>
      <c r="P12" s="41">
        <v>2252.9573399999999</v>
      </c>
      <c r="Q12" s="41">
        <v>2236.7936</v>
      </c>
      <c r="R12" s="41">
        <v>2526.6934200000001</v>
      </c>
      <c r="V12" s="25"/>
    </row>
    <row r="13" spans="1:22">
      <c r="A13" s="196" t="s">
        <v>263</v>
      </c>
      <c r="B13" s="14">
        <f t="shared" ref="B13:H13" si="0">B12/B11*100</f>
        <v>2.3288922064733404</v>
      </c>
      <c r="C13" s="13">
        <f t="shared" si="0"/>
        <v>4.1974094113789148E-2</v>
      </c>
      <c r="D13" s="13">
        <f t="shared" si="0"/>
        <v>2.0432387581533636E-3</v>
      </c>
      <c r="E13" s="13">
        <f t="shared" si="0"/>
        <v>0.40014001395722726</v>
      </c>
      <c r="F13" s="13">
        <f t="shared" si="0"/>
        <v>3.5537387682696389E-2</v>
      </c>
      <c r="G13" s="13">
        <f t="shared" si="0"/>
        <v>6.8466417184154515</v>
      </c>
      <c r="H13" s="13">
        <f t="shared" si="0"/>
        <v>9.5784529401272369</v>
      </c>
      <c r="I13" s="13">
        <f t="shared" ref="I13:O13" si="1">I12/I11*100</f>
        <v>11.652431460191307</v>
      </c>
      <c r="J13" s="13">
        <f t="shared" si="1"/>
        <v>8.173188856279392</v>
      </c>
      <c r="K13" s="13">
        <f t="shared" si="1"/>
        <v>6.2135101565805355</v>
      </c>
      <c r="L13" s="13">
        <f t="shared" si="1"/>
        <v>2.2796168056410773</v>
      </c>
      <c r="M13" s="13">
        <f t="shared" si="1"/>
        <v>9.9143348994932108</v>
      </c>
      <c r="N13" s="13">
        <f t="shared" si="1"/>
        <v>7.5128252936252524</v>
      </c>
      <c r="O13" s="13">
        <f t="shared" si="1"/>
        <v>5.0096922562585142</v>
      </c>
      <c r="P13" s="13">
        <f>P12/P11*100</f>
        <v>1.3958230889809486</v>
      </c>
      <c r="Q13" s="13">
        <f>Q12/Q11*100</f>
        <v>1.5226365490531926</v>
      </c>
      <c r="R13" s="13">
        <f>R12/R11*100</f>
        <v>1.7624688088533784</v>
      </c>
      <c r="V13" s="25"/>
    </row>
    <row r="14" spans="1:22">
      <c r="A14" s="90"/>
      <c r="B14" s="93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V14" s="25"/>
    </row>
    <row r="15" spans="1:22">
      <c r="A15" s="90" t="s">
        <v>264</v>
      </c>
      <c r="B15" s="9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2">
      <c r="A16" s="90" t="s">
        <v>261</v>
      </c>
      <c r="B16" s="92">
        <v>85423</v>
      </c>
      <c r="C16" s="41">
        <v>86123</v>
      </c>
      <c r="D16" s="41">
        <v>73945</v>
      </c>
      <c r="E16" s="41">
        <v>102085</v>
      </c>
      <c r="F16" s="41">
        <v>76384</v>
      </c>
      <c r="G16" s="41">
        <v>89288</v>
      </c>
      <c r="H16" s="41">
        <v>128986</v>
      </c>
      <c r="I16" s="41">
        <v>187700.777</v>
      </c>
      <c r="J16" s="41">
        <v>219229.93400000001</v>
      </c>
      <c r="K16" s="41">
        <v>224993.99202000001</v>
      </c>
      <c r="L16" s="41">
        <v>212554.69780000002</v>
      </c>
      <c r="M16" s="41">
        <v>209550.78563</v>
      </c>
      <c r="N16" s="41">
        <v>325644.84794000001</v>
      </c>
      <c r="O16" s="41">
        <v>338891</v>
      </c>
      <c r="P16" s="41">
        <v>303014.30154000001</v>
      </c>
      <c r="Q16" s="41">
        <v>279102.47041000001</v>
      </c>
      <c r="R16" s="41">
        <v>316032.66213999997</v>
      </c>
    </row>
    <row r="17" spans="1:18">
      <c r="A17" s="90" t="s">
        <v>262</v>
      </c>
      <c r="B17" s="92">
        <v>65933</v>
      </c>
      <c r="C17" s="41">
        <v>67546</v>
      </c>
      <c r="D17" s="41">
        <v>40935</v>
      </c>
      <c r="E17" s="41">
        <v>52177</v>
      </c>
      <c r="F17" s="41">
        <v>53324</v>
      </c>
      <c r="G17" s="41">
        <v>48690</v>
      </c>
      <c r="H17" s="41">
        <v>66968</v>
      </c>
      <c r="I17" s="41">
        <v>81738.159</v>
      </c>
      <c r="J17" s="41">
        <v>76079.263999999996</v>
      </c>
      <c r="K17" s="41">
        <v>70930.067639999994</v>
      </c>
      <c r="L17" s="41">
        <v>64911.697899999999</v>
      </c>
      <c r="M17" s="41">
        <v>58790.327840000005</v>
      </c>
      <c r="N17" s="41">
        <v>66154.130780000007</v>
      </c>
      <c r="O17" s="41">
        <v>78510</v>
      </c>
      <c r="P17" s="41">
        <v>73583.040459999989</v>
      </c>
      <c r="Q17" s="41">
        <v>65922.261769999997</v>
      </c>
      <c r="R17" s="41">
        <v>88616.037959999987</v>
      </c>
    </row>
    <row r="18" spans="1:18">
      <c r="A18" s="196" t="s">
        <v>263</v>
      </c>
      <c r="B18" s="14">
        <f>B17/B16*100</f>
        <v>77.184130737623363</v>
      </c>
      <c r="C18" s="13">
        <f>C17/C16*100</f>
        <v>78.429687772139843</v>
      </c>
      <c r="D18" s="13">
        <f>D17/D16*100</f>
        <v>55.358712556629932</v>
      </c>
      <c r="E18" s="13">
        <f>E17/E16*100</f>
        <v>51.11132879463193</v>
      </c>
      <c r="F18" s="13">
        <f>F17/F16*100</f>
        <v>69.810431503979885</v>
      </c>
      <c r="G18" s="13">
        <f t="shared" ref="G18:L18" si="2">G17/G16*100</f>
        <v>54.531403996057705</v>
      </c>
      <c r="H18" s="13">
        <f t="shared" si="2"/>
        <v>51.918812894422651</v>
      </c>
      <c r="I18" s="13">
        <f t="shared" si="2"/>
        <v>43.547054149914359</v>
      </c>
      <c r="J18" s="13">
        <f t="shared" si="2"/>
        <v>34.702954387606574</v>
      </c>
      <c r="K18" s="13">
        <f t="shared" si="2"/>
        <v>31.525316299865878</v>
      </c>
      <c r="L18" s="13">
        <f t="shared" si="2"/>
        <v>30.538820629162306</v>
      </c>
      <c r="M18" s="13">
        <f t="shared" ref="M18:R18" si="3">M17/M16*100</f>
        <v>28.055407982962667</v>
      </c>
      <c r="N18" s="13">
        <f t="shared" si="3"/>
        <v>20.31480958427105</v>
      </c>
      <c r="O18" s="13">
        <f t="shared" si="3"/>
        <v>23.166740928499134</v>
      </c>
      <c r="P18" s="13">
        <f t="shared" si="3"/>
        <v>24.283685649829472</v>
      </c>
      <c r="Q18" s="13">
        <f t="shared" si="3"/>
        <v>23.619375949328056</v>
      </c>
      <c r="R18" s="13">
        <f t="shared" si="3"/>
        <v>28.040151723540458</v>
      </c>
    </row>
    <row r="19" spans="1:18">
      <c r="A19" s="90"/>
      <c r="B19" s="9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>
      <c r="A20" s="90" t="s">
        <v>265</v>
      </c>
      <c r="B20" s="9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>
      <c r="A21" s="90" t="s">
        <v>266</v>
      </c>
      <c r="B21" s="92">
        <f>B12</f>
        <v>2683.14</v>
      </c>
      <c r="C21" s="92">
        <f>C12</f>
        <v>51.2</v>
      </c>
      <c r="D21" s="92">
        <f>D12</f>
        <v>3.5459999999999998</v>
      </c>
      <c r="E21" s="92">
        <f>E12</f>
        <v>905.94100000000003</v>
      </c>
      <c r="F21" s="92">
        <f t="shared" ref="F21:M21" si="4">F12</f>
        <v>46.076000000000001</v>
      </c>
      <c r="G21" s="92">
        <f t="shared" si="4"/>
        <v>10904.166999999999</v>
      </c>
      <c r="H21" s="92">
        <f t="shared" si="4"/>
        <v>19332</v>
      </c>
      <c r="I21" s="92">
        <f t="shared" si="4"/>
        <v>24722.592000000001</v>
      </c>
      <c r="J21" s="92">
        <f t="shared" si="4"/>
        <v>22047.008000000002</v>
      </c>
      <c r="K21" s="92">
        <f t="shared" si="4"/>
        <v>18627.3737</v>
      </c>
      <c r="L21" s="92">
        <f t="shared" si="4"/>
        <v>3938.3812699999999</v>
      </c>
      <c r="M21" s="92">
        <f t="shared" si="4"/>
        <v>16792.135309999998</v>
      </c>
      <c r="N21" s="92">
        <f>N12</f>
        <v>15366.00102</v>
      </c>
      <c r="O21" s="92">
        <f>O12</f>
        <v>10039.77396</v>
      </c>
      <c r="P21" s="92">
        <f>P12</f>
        <v>2252.9573399999999</v>
      </c>
      <c r="Q21" s="92">
        <f>Q12</f>
        <v>2236.7936</v>
      </c>
      <c r="R21" s="92">
        <f>R12</f>
        <v>2526.6934200000001</v>
      </c>
    </row>
    <row r="22" spans="1:18">
      <c r="A22" s="90" t="s">
        <v>267</v>
      </c>
      <c r="B22" s="92">
        <f>B17</f>
        <v>65933</v>
      </c>
      <c r="C22" s="92">
        <f>C17</f>
        <v>67546</v>
      </c>
      <c r="D22" s="92">
        <f>D17</f>
        <v>40935</v>
      </c>
      <c r="E22" s="92">
        <f>E17</f>
        <v>52177</v>
      </c>
      <c r="F22" s="92">
        <f t="shared" ref="F22:M22" si="5">F17</f>
        <v>53324</v>
      </c>
      <c r="G22" s="92">
        <f t="shared" si="5"/>
        <v>48690</v>
      </c>
      <c r="H22" s="92">
        <f t="shared" si="5"/>
        <v>66968</v>
      </c>
      <c r="I22" s="92">
        <f t="shared" si="5"/>
        <v>81738.159</v>
      </c>
      <c r="J22" s="92">
        <f t="shared" si="5"/>
        <v>76079.263999999996</v>
      </c>
      <c r="K22" s="92">
        <f t="shared" si="5"/>
        <v>70930.067639999994</v>
      </c>
      <c r="L22" s="92">
        <f t="shared" si="5"/>
        <v>64911.697899999999</v>
      </c>
      <c r="M22" s="92">
        <f t="shared" si="5"/>
        <v>58790.327840000005</v>
      </c>
      <c r="N22" s="92">
        <f>N17</f>
        <v>66154.130780000007</v>
      </c>
      <c r="O22" s="92">
        <f>O17</f>
        <v>78510</v>
      </c>
      <c r="P22" s="92">
        <f>P17</f>
        <v>73583.040459999989</v>
      </c>
      <c r="Q22" s="92">
        <f>Q17</f>
        <v>65922.261769999997</v>
      </c>
      <c r="R22" s="92">
        <f>R17</f>
        <v>88616.037959999987</v>
      </c>
    </row>
    <row r="23" spans="1:18">
      <c r="A23" s="90" t="s">
        <v>268</v>
      </c>
      <c r="B23" s="92">
        <f>B21-B22</f>
        <v>-63249.86</v>
      </c>
      <c r="C23" s="92">
        <f>C21-C22</f>
        <v>-67494.8</v>
      </c>
      <c r="D23" s="92">
        <f>D21-D22</f>
        <v>-40931.453999999998</v>
      </c>
      <c r="E23" s="92">
        <f>E21-E22</f>
        <v>-51271.059000000001</v>
      </c>
      <c r="F23" s="92">
        <f t="shared" ref="F23:M23" si="6">F21-F22</f>
        <v>-53277.923999999999</v>
      </c>
      <c r="G23" s="92">
        <f t="shared" si="6"/>
        <v>-37785.832999999999</v>
      </c>
      <c r="H23" s="92">
        <f t="shared" si="6"/>
        <v>-47636</v>
      </c>
      <c r="I23" s="92">
        <f t="shared" si="6"/>
        <v>-57015.566999999995</v>
      </c>
      <c r="J23" s="92">
        <f t="shared" si="6"/>
        <v>-54032.255999999994</v>
      </c>
      <c r="K23" s="92">
        <f t="shared" si="6"/>
        <v>-52302.693939999997</v>
      </c>
      <c r="L23" s="92">
        <f t="shared" si="6"/>
        <v>-60973.316630000001</v>
      </c>
      <c r="M23" s="92">
        <f t="shared" si="6"/>
        <v>-41998.192530000008</v>
      </c>
      <c r="N23" s="92">
        <f>N21-N22</f>
        <v>-50788.129760000011</v>
      </c>
      <c r="O23" s="92">
        <f>O21-O22</f>
        <v>-68470.226039999994</v>
      </c>
      <c r="P23" s="92">
        <f>P21-P22</f>
        <v>-71330.083119999996</v>
      </c>
      <c r="Q23" s="92">
        <f>Q21-Q22</f>
        <v>-63685.46817</v>
      </c>
      <c r="R23" s="92">
        <f>R21-R22</f>
        <v>-86089.344539999991</v>
      </c>
    </row>
    <row r="24" spans="1:18">
      <c r="A24" s="12"/>
      <c r="B24" s="12"/>
      <c r="C24" s="15"/>
      <c r="D24" s="15"/>
      <c r="E24" s="15"/>
      <c r="F24" s="15"/>
      <c r="G24" s="15"/>
      <c r="H24" s="15"/>
      <c r="I24" s="15"/>
      <c r="J24" s="18"/>
      <c r="K24" s="15"/>
      <c r="L24" s="15"/>
      <c r="M24" s="15"/>
      <c r="N24" s="15"/>
      <c r="O24" s="15"/>
      <c r="P24" s="15"/>
      <c r="Q24" s="15"/>
      <c r="R24" s="18"/>
    </row>
    <row r="25" spans="1:18">
      <c r="A25" s="94" t="s">
        <v>188</v>
      </c>
      <c r="B25" s="95"/>
      <c r="C25" s="95"/>
      <c r="D25" s="95"/>
      <c r="E25" s="95"/>
      <c r="F25" s="95"/>
      <c r="G25" s="95"/>
      <c r="H25" s="95"/>
      <c r="I25" s="95"/>
      <c r="J25" s="42"/>
      <c r="K25" s="95"/>
      <c r="L25" s="95"/>
      <c r="M25" s="95"/>
      <c r="N25" s="95"/>
      <c r="O25" s="95"/>
      <c r="P25" s="95"/>
      <c r="Q25" s="95"/>
      <c r="R25" s="43"/>
    </row>
    <row r="28" spans="1:18">
      <c r="B28" s="25"/>
      <c r="C28" s="25"/>
      <c r="D28" s="25"/>
      <c r="E28" s="25"/>
      <c r="F28" s="25"/>
      <c r="G28" s="25"/>
      <c r="H28" s="25"/>
      <c r="I28" s="25"/>
      <c r="J28" s="25"/>
    </row>
    <row r="30" spans="1:18">
      <c r="B30" s="25"/>
      <c r="C30" s="25"/>
      <c r="D30" s="25"/>
      <c r="E30" s="25"/>
      <c r="F30" s="25"/>
      <c r="G30" s="25"/>
      <c r="H30" s="25"/>
      <c r="I30" s="25"/>
      <c r="J30" s="25"/>
    </row>
  </sheetData>
  <mergeCells count="21">
    <mergeCell ref="G6:G8"/>
    <mergeCell ref="A4:R4"/>
    <mergeCell ref="A6:A8"/>
    <mergeCell ref="B6:B8"/>
    <mergeCell ref="K6:K8"/>
    <mergeCell ref="A1:R1"/>
    <mergeCell ref="E6:E8"/>
    <mergeCell ref="A3:R3"/>
    <mergeCell ref="J6:J8"/>
    <mergeCell ref="P6:P8"/>
    <mergeCell ref="Q6:R6"/>
    <mergeCell ref="D6:D8"/>
    <mergeCell ref="O6:O8"/>
    <mergeCell ref="N6:N8"/>
    <mergeCell ref="I6:I8"/>
    <mergeCell ref="C6:C8"/>
    <mergeCell ref="F6:F8"/>
    <mergeCell ref="H6:H8"/>
    <mergeCell ref="L6:L8"/>
    <mergeCell ref="M6:M8"/>
    <mergeCell ref="A5:R5"/>
  </mergeCells>
  <printOptions horizontalCentered="1"/>
  <pageMargins left="0.55118110236220474" right="0.27559055118110237" top="0.98425196850393704" bottom="0.98425196850393704" header="0.51181102362204722" footer="0.19685039370078741"/>
  <pageSetup scale="95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K1:BG56"/>
  <sheetViews>
    <sheetView zoomScale="112" zoomScaleNormal="112" zoomScaleSheetLayoutView="75" workbookViewId="0">
      <selection activeCell="C1" sqref="C1"/>
    </sheetView>
  </sheetViews>
  <sheetFormatPr baseColWidth="10" defaultColWidth="10.90625" defaultRowHeight="12.75"/>
  <cols>
    <col min="1" max="1" width="7.6328125" style="80" customWidth="1"/>
    <col min="2" max="4" width="8.26953125" style="80" customWidth="1"/>
    <col min="5" max="5" width="7.7265625" style="80" customWidth="1"/>
    <col min="6" max="6" width="8.26953125" style="80" customWidth="1"/>
    <col min="7" max="7" width="10.08984375" style="80" customWidth="1"/>
    <col min="8" max="8" width="8.26953125" style="80" customWidth="1"/>
    <col min="9" max="36" width="4.26953125" style="80" customWidth="1"/>
    <col min="37" max="46" width="2.453125" style="127" customWidth="1"/>
    <col min="47" max="47" width="2.453125" style="128" customWidth="1"/>
    <col min="48" max="54" width="4.1796875" style="26" customWidth="1"/>
    <col min="55" max="55" width="4.1796875" style="80" customWidth="1"/>
    <col min="56" max="57" width="5.453125" style="80" customWidth="1"/>
    <col min="58" max="16384" width="10.90625" style="80"/>
  </cols>
  <sheetData>
    <row r="1" spans="37:59" ht="12.2" customHeight="1">
      <c r="BC1" s="197"/>
      <c r="BD1" s="197"/>
      <c r="BE1" s="197"/>
      <c r="BF1" s="197"/>
    </row>
    <row r="2" spans="37:59" ht="12.2" customHeight="1">
      <c r="BC2" s="197"/>
      <c r="BD2" s="197"/>
      <c r="BE2" s="197"/>
      <c r="BF2" s="197"/>
    </row>
    <row r="3" spans="37:59" ht="12.2" customHeight="1">
      <c r="BC3" s="197"/>
      <c r="BD3" s="197"/>
      <c r="BE3" s="197"/>
      <c r="BF3" s="197"/>
    </row>
    <row r="4" spans="37:59" ht="12.2" customHeight="1">
      <c r="BC4" s="197"/>
      <c r="BD4" s="197"/>
      <c r="BE4" s="197"/>
      <c r="BF4" s="197"/>
    </row>
    <row r="5" spans="37:59" ht="12.2" customHeight="1">
      <c r="BC5" s="197"/>
      <c r="BD5" s="197"/>
      <c r="BE5" s="197"/>
      <c r="BF5" s="197"/>
    </row>
    <row r="6" spans="37:59" ht="12.2" customHeight="1">
      <c r="BC6" s="197"/>
      <c r="BD6" s="197"/>
      <c r="BE6" s="197"/>
      <c r="BF6" s="197"/>
    </row>
    <row r="7" spans="37:59" ht="12.2" customHeight="1">
      <c r="AK7" s="127" t="s">
        <v>269</v>
      </c>
      <c r="BC7" s="197"/>
      <c r="BD7" s="197"/>
      <c r="BE7" s="197"/>
      <c r="BF7" s="197"/>
    </row>
    <row r="8" spans="37:59" ht="12.2" customHeight="1">
      <c r="BC8" s="197"/>
      <c r="BD8" s="197"/>
      <c r="BE8" s="197"/>
      <c r="BF8" s="197"/>
    </row>
    <row r="9" spans="37:59" ht="12.2" customHeight="1">
      <c r="AK9" s="154"/>
      <c r="AL9" s="155">
        <v>2002</v>
      </c>
      <c r="AM9" s="155">
        <v>2003</v>
      </c>
      <c r="AN9" s="156">
        <v>2004</v>
      </c>
      <c r="AO9" s="156">
        <v>2005</v>
      </c>
      <c r="AP9" s="157">
        <v>2006</v>
      </c>
      <c r="AQ9" s="157">
        <v>2007</v>
      </c>
      <c r="AR9" s="157">
        <v>2008</v>
      </c>
      <c r="AS9" s="127">
        <v>2009</v>
      </c>
      <c r="AT9" s="127">
        <v>2010</v>
      </c>
      <c r="AU9" s="158">
        <v>2011</v>
      </c>
      <c r="AV9" s="26">
        <v>2012</v>
      </c>
      <c r="AW9" s="26">
        <v>2013</v>
      </c>
      <c r="AX9" s="26">
        <v>2014</v>
      </c>
      <c r="AY9" s="26">
        <v>2015</v>
      </c>
      <c r="AZ9" s="170">
        <v>2016</v>
      </c>
      <c r="BA9" s="170">
        <v>2017</v>
      </c>
      <c r="BB9" s="170">
        <v>2018</v>
      </c>
      <c r="BC9" s="170">
        <v>2019</v>
      </c>
      <c r="BD9" s="170" t="s">
        <v>330</v>
      </c>
      <c r="BE9" s="170" t="s">
        <v>331</v>
      </c>
      <c r="BF9" s="209"/>
      <c r="BG9" s="209"/>
    </row>
    <row r="10" spans="37:59" ht="12.2" customHeight="1">
      <c r="AK10" s="159" t="s">
        <v>270</v>
      </c>
      <c r="AL10" s="160">
        <v>25668</v>
      </c>
      <c r="AM10" s="160">
        <v>72162</v>
      </c>
      <c r="AN10" s="160">
        <v>50688</v>
      </c>
      <c r="AO10" s="160">
        <v>85423</v>
      </c>
      <c r="AP10" s="128">
        <v>86123</v>
      </c>
      <c r="AQ10" s="128">
        <v>73945</v>
      </c>
      <c r="AR10" s="128">
        <v>102085</v>
      </c>
      <c r="AS10" s="128">
        <v>76384</v>
      </c>
      <c r="AT10" s="128">
        <v>89288</v>
      </c>
      <c r="AU10" s="128">
        <v>128986</v>
      </c>
      <c r="AV10" s="27">
        <v>187700.777</v>
      </c>
      <c r="AW10" s="27">
        <v>219229.93400000001</v>
      </c>
      <c r="AX10" s="27">
        <v>224997.76699999999</v>
      </c>
      <c r="AY10" s="27">
        <v>212555</v>
      </c>
      <c r="AZ10" s="27">
        <v>209550.78563</v>
      </c>
      <c r="BA10" s="27">
        <v>325478.46993999998</v>
      </c>
      <c r="BB10" s="27">
        <v>338891.18637999997</v>
      </c>
      <c r="BC10" s="27">
        <v>303014.30154000001</v>
      </c>
      <c r="BD10" s="27">
        <v>279102.47041000001</v>
      </c>
      <c r="BE10" s="27">
        <v>316032.66213999997</v>
      </c>
      <c r="BF10" s="209"/>
      <c r="BG10" s="209"/>
    </row>
    <row r="11" spans="37:59" ht="12.2" customHeight="1">
      <c r="AK11" s="154" t="s">
        <v>271</v>
      </c>
      <c r="AL11" s="160">
        <v>44970</v>
      </c>
      <c r="AM11" s="160">
        <v>55458</v>
      </c>
      <c r="AN11" s="160">
        <v>85519</v>
      </c>
      <c r="AO11" s="160">
        <v>115211</v>
      </c>
      <c r="AP11" s="128">
        <v>121980</v>
      </c>
      <c r="AQ11" s="128">
        <v>173548</v>
      </c>
      <c r="AR11" s="128">
        <v>226406</v>
      </c>
      <c r="AS11" s="128">
        <v>129655</v>
      </c>
      <c r="AT11" s="128">
        <v>159263</v>
      </c>
      <c r="AU11" s="128">
        <v>201828</v>
      </c>
      <c r="AV11" s="27">
        <v>212166.80900000001</v>
      </c>
      <c r="AW11" s="27">
        <v>269747.93300000002</v>
      </c>
      <c r="AX11" s="27">
        <v>299788.25543999998</v>
      </c>
      <c r="AY11" s="27">
        <v>172765.05684</v>
      </c>
      <c r="AZ11" s="27">
        <v>169372.28246000002</v>
      </c>
      <c r="BA11" s="27">
        <v>204059.32866999999</v>
      </c>
      <c r="BB11" s="27">
        <v>200406.84968000001</v>
      </c>
      <c r="BC11" s="27">
        <v>161407.08358999999</v>
      </c>
      <c r="BD11" s="27">
        <v>146902.66047999999</v>
      </c>
      <c r="BE11" s="27">
        <v>143361.02899000002</v>
      </c>
      <c r="BF11" s="26"/>
    </row>
    <row r="12" spans="37:59" ht="12.2" customHeight="1">
      <c r="AK12" s="127" t="s">
        <v>272</v>
      </c>
      <c r="AL12" s="128">
        <f>AL11-AL10</f>
        <v>19302</v>
      </c>
      <c r="AM12" s="128">
        <f>AM11-AM10</f>
        <v>-16704</v>
      </c>
      <c r="AN12" s="128">
        <f>AN11-AN10</f>
        <v>34831</v>
      </c>
      <c r="AO12" s="128">
        <f>AO11-AO10</f>
        <v>29788</v>
      </c>
      <c r="AP12" s="128">
        <f t="shared" ref="AP12:AW12" si="0">AP11-AP10</f>
        <v>35857</v>
      </c>
      <c r="AQ12" s="128">
        <f t="shared" si="0"/>
        <v>99603</v>
      </c>
      <c r="AR12" s="128">
        <f t="shared" si="0"/>
        <v>124321</v>
      </c>
      <c r="AS12" s="128">
        <f t="shared" si="0"/>
        <v>53271</v>
      </c>
      <c r="AT12" s="128">
        <f t="shared" si="0"/>
        <v>69975</v>
      </c>
      <c r="AU12" s="128">
        <f t="shared" si="0"/>
        <v>72842</v>
      </c>
      <c r="AV12" s="27">
        <f t="shared" si="0"/>
        <v>24466.032000000007</v>
      </c>
      <c r="AW12" s="27">
        <f t="shared" si="0"/>
        <v>50517.999000000011</v>
      </c>
      <c r="AX12" s="27">
        <f t="shared" ref="AX12:BE12" si="1">AX11-AX10</f>
        <v>74790.488439999986</v>
      </c>
      <c r="AY12" s="27">
        <f t="shared" si="1"/>
        <v>-39789.943159999995</v>
      </c>
      <c r="AZ12" s="27">
        <f t="shared" si="1"/>
        <v>-40178.503169999982</v>
      </c>
      <c r="BA12" s="27">
        <f t="shared" si="1"/>
        <v>-121419.14126999999</v>
      </c>
      <c r="BB12" s="27">
        <f t="shared" si="1"/>
        <v>-138484.33669999996</v>
      </c>
      <c r="BC12" s="27">
        <f t="shared" si="1"/>
        <v>-141607.21795000002</v>
      </c>
      <c r="BD12" s="27">
        <f>BD11-BD10</f>
        <v>-132199.80993000002</v>
      </c>
      <c r="BE12" s="27">
        <f t="shared" si="1"/>
        <v>-172671.63314999995</v>
      </c>
      <c r="BF12" s="26"/>
    </row>
    <row r="13" spans="37:59" ht="12.2" customHeight="1">
      <c r="BB13" s="197"/>
      <c r="BC13" s="197"/>
      <c r="BD13" s="26"/>
      <c r="BE13" s="26"/>
      <c r="BF13" s="26"/>
    </row>
    <row r="14" spans="37:59" ht="12.2" customHeight="1">
      <c r="BB14" s="197"/>
      <c r="BC14" s="197"/>
      <c r="BD14" s="26"/>
      <c r="BE14" s="26"/>
      <c r="BF14" s="26"/>
    </row>
    <row r="15" spans="37:59" ht="12.2" customHeight="1">
      <c r="AR15" s="128"/>
      <c r="AS15" s="128"/>
      <c r="AT15" s="128"/>
      <c r="BB15" s="197"/>
      <c r="BC15" s="197"/>
      <c r="BD15" s="26"/>
      <c r="BE15" s="26"/>
      <c r="BF15" s="26"/>
    </row>
    <row r="16" spans="37:59" ht="12.2" customHeight="1">
      <c r="BB16" s="197"/>
      <c r="BC16" s="197"/>
      <c r="BD16" s="26"/>
      <c r="BE16" s="26"/>
      <c r="BF16" s="26"/>
    </row>
    <row r="17" spans="11:58" ht="12.2" customHeight="1">
      <c r="AR17" s="128"/>
      <c r="AS17" s="128"/>
      <c r="AT17" s="128"/>
      <c r="BB17" s="197"/>
      <c r="BC17" s="197"/>
      <c r="BD17" s="26"/>
      <c r="BE17" s="26"/>
      <c r="BF17" s="26"/>
    </row>
    <row r="18" spans="11:58" ht="12.2" customHeight="1">
      <c r="K18" s="9"/>
      <c r="L18" s="9"/>
      <c r="M18" s="9"/>
      <c r="N18" s="9"/>
      <c r="O18" s="9"/>
      <c r="P18" s="9"/>
      <c r="Q18" s="9"/>
      <c r="R18" s="9"/>
      <c r="S18" s="9"/>
      <c r="BB18" s="197"/>
      <c r="BC18" s="197"/>
      <c r="BD18" s="26"/>
      <c r="BE18" s="26"/>
      <c r="BF18" s="26"/>
    </row>
    <row r="19" spans="11:58" ht="12.2" customHeight="1">
      <c r="K19" s="9"/>
      <c r="BB19" s="197"/>
      <c r="BC19" s="197"/>
      <c r="BD19" s="26"/>
      <c r="BE19" s="26"/>
      <c r="BF19" s="26"/>
    </row>
    <row r="20" spans="11:58" ht="12.2" customHeight="1">
      <c r="K20" s="9"/>
      <c r="BB20" s="197"/>
      <c r="BC20" s="197"/>
      <c r="BD20" s="26"/>
      <c r="BE20" s="26"/>
      <c r="BF20" s="26"/>
    </row>
    <row r="21" spans="11:58" ht="12.2" customHeight="1">
      <c r="K21" s="9"/>
      <c r="BB21" s="197"/>
      <c r="BC21" s="197"/>
      <c r="BD21" s="26"/>
      <c r="BE21" s="26"/>
      <c r="BF21" s="26"/>
    </row>
    <row r="22" spans="11:58" ht="12.2" customHeight="1">
      <c r="K22" s="9"/>
      <c r="L22" s="9"/>
      <c r="M22" s="9"/>
      <c r="N22" s="9"/>
      <c r="O22" s="9"/>
      <c r="P22" s="9"/>
      <c r="Q22" s="9"/>
      <c r="R22" s="9"/>
      <c r="S22" s="9"/>
      <c r="BB22" s="197"/>
      <c r="BC22" s="197"/>
      <c r="BD22" s="26"/>
      <c r="BE22" s="26"/>
      <c r="BF22" s="26"/>
    </row>
    <row r="23" spans="11:58" ht="12.2" customHeight="1">
      <c r="BB23" s="197"/>
      <c r="BC23" s="197"/>
      <c r="BD23" s="26"/>
      <c r="BE23" s="26"/>
      <c r="BF23" s="26"/>
    </row>
    <row r="24" spans="11:58" ht="12.2" customHeight="1">
      <c r="BB24" s="197"/>
      <c r="BC24" s="197"/>
      <c r="BD24" s="26"/>
      <c r="BE24" s="26"/>
      <c r="BF24" s="26"/>
    </row>
    <row r="25" spans="11:58" ht="12.2" customHeight="1">
      <c r="BB25" s="197"/>
      <c r="BC25" s="197"/>
      <c r="BD25" s="26"/>
      <c r="BE25" s="26"/>
      <c r="BF25" s="26"/>
    </row>
    <row r="26" spans="11:58" ht="12.2" customHeight="1">
      <c r="BB26" s="197"/>
      <c r="BC26" s="197"/>
      <c r="BD26" s="26"/>
      <c r="BE26" s="26"/>
      <c r="BF26" s="26"/>
    </row>
    <row r="27" spans="11:58" ht="12.2" customHeight="1">
      <c r="BB27" s="197"/>
      <c r="BC27" s="197"/>
      <c r="BD27" s="26"/>
      <c r="BE27" s="26"/>
      <c r="BF27" s="26"/>
    </row>
    <row r="28" spans="11:58" ht="12.2" customHeight="1">
      <c r="BB28" s="197"/>
      <c r="BC28" s="197"/>
      <c r="BD28" s="26"/>
      <c r="BE28" s="26"/>
      <c r="BF28" s="26"/>
    </row>
    <row r="29" spans="11:58" ht="12.2" customHeight="1">
      <c r="BB29" s="197"/>
      <c r="BC29" s="197"/>
      <c r="BD29" s="26"/>
      <c r="BE29" s="26"/>
      <c r="BF29" s="26"/>
    </row>
    <row r="30" spans="11:58" ht="12.2" customHeight="1">
      <c r="AK30" s="127" t="s">
        <v>273</v>
      </c>
      <c r="BB30" s="197"/>
      <c r="BC30" s="197"/>
      <c r="BD30" s="26"/>
      <c r="BE30" s="26"/>
      <c r="BF30" s="26"/>
    </row>
    <row r="31" spans="11:58" ht="12.2" customHeight="1">
      <c r="BB31" s="197"/>
      <c r="BC31" s="197"/>
      <c r="BD31" s="26"/>
      <c r="BE31" s="26"/>
      <c r="BF31" s="26"/>
    </row>
    <row r="32" spans="11:58" ht="12.2" customHeight="1">
      <c r="AL32" s="161">
        <v>2002</v>
      </c>
      <c r="AM32" s="162">
        <v>2003</v>
      </c>
      <c r="AN32" s="163">
        <v>2004</v>
      </c>
      <c r="AO32" s="163">
        <v>2005</v>
      </c>
      <c r="AP32" s="157">
        <v>2006</v>
      </c>
      <c r="AQ32" s="157">
        <v>2007</v>
      </c>
      <c r="AR32" s="157">
        <v>2008</v>
      </c>
      <c r="AS32" s="157">
        <v>2009</v>
      </c>
      <c r="AT32" s="127">
        <v>2010</v>
      </c>
      <c r="AU32" s="158">
        <v>2011</v>
      </c>
      <c r="AV32" s="26">
        <f>AV9</f>
        <v>2012</v>
      </c>
      <c r="AW32" s="26">
        <v>2013</v>
      </c>
      <c r="AX32" s="26">
        <v>2014</v>
      </c>
      <c r="AY32" s="26">
        <f t="shared" ref="AY32:BE32" si="2">AY9</f>
        <v>2015</v>
      </c>
      <c r="AZ32" s="170">
        <f t="shared" si="2"/>
        <v>2016</v>
      </c>
      <c r="BA32" s="170">
        <f t="shared" si="2"/>
        <v>2017</v>
      </c>
      <c r="BB32" s="170">
        <f t="shared" si="2"/>
        <v>2018</v>
      </c>
      <c r="BC32" s="170">
        <f t="shared" si="2"/>
        <v>2019</v>
      </c>
      <c r="BD32" s="170" t="str">
        <f t="shared" si="2"/>
        <v xml:space="preserve"> Ene-nov19</v>
      </c>
      <c r="BE32" s="170" t="str">
        <f t="shared" si="2"/>
        <v xml:space="preserve"> Ene-nov20</v>
      </c>
      <c r="BF32" s="26"/>
    </row>
    <row r="33" spans="12:58" ht="12.2" customHeight="1">
      <c r="AK33" s="127" t="s">
        <v>271</v>
      </c>
      <c r="AL33" s="164">
        <v>5438</v>
      </c>
      <c r="AM33" s="165">
        <v>1732</v>
      </c>
      <c r="AN33" s="164">
        <v>124.8</v>
      </c>
      <c r="AO33" s="164">
        <v>2683.14</v>
      </c>
      <c r="AP33" s="128">
        <v>51.2</v>
      </c>
      <c r="AQ33" s="128">
        <v>3.5459999999999998</v>
      </c>
      <c r="AR33" s="128">
        <v>905.94100000000003</v>
      </c>
      <c r="AS33" s="128">
        <v>46.076000000000001</v>
      </c>
      <c r="AT33" s="128">
        <v>10904.166999999999</v>
      </c>
      <c r="AU33" s="128">
        <v>19332</v>
      </c>
      <c r="AV33" s="27">
        <v>24722.592000000001</v>
      </c>
      <c r="AW33" s="27">
        <v>22047.008000000002</v>
      </c>
      <c r="AX33" s="27">
        <v>18627.3737</v>
      </c>
      <c r="AY33" s="27">
        <v>3938.3812699999999</v>
      </c>
      <c r="AZ33" s="27">
        <v>16792.135309999998</v>
      </c>
      <c r="BA33" s="27">
        <v>15366.00102</v>
      </c>
      <c r="BB33" s="27">
        <v>10039.77396</v>
      </c>
      <c r="BC33" s="27">
        <v>2252.9573399999999</v>
      </c>
      <c r="BD33" s="27">
        <v>2236.7936</v>
      </c>
      <c r="BE33" s="27">
        <v>2526.6934200000001</v>
      </c>
      <c r="BF33" s="26"/>
    </row>
    <row r="34" spans="12:58" ht="12.2" customHeight="1">
      <c r="AK34" s="127" t="s">
        <v>270</v>
      </c>
      <c r="AL34" s="164">
        <v>15926</v>
      </c>
      <c r="AM34" s="165">
        <v>48103</v>
      </c>
      <c r="AN34" s="164">
        <v>34183</v>
      </c>
      <c r="AO34" s="164">
        <v>65933</v>
      </c>
      <c r="AP34" s="128">
        <v>67546</v>
      </c>
      <c r="AQ34" s="128">
        <v>40935</v>
      </c>
      <c r="AR34" s="128">
        <v>52177</v>
      </c>
      <c r="AS34" s="128">
        <v>53324</v>
      </c>
      <c r="AT34" s="128">
        <v>48690</v>
      </c>
      <c r="AU34" s="128">
        <v>66968</v>
      </c>
      <c r="AV34" s="27">
        <v>81738.159</v>
      </c>
      <c r="AW34" s="27">
        <v>76079.263999999996</v>
      </c>
      <c r="AX34" s="27">
        <v>70930.066999999995</v>
      </c>
      <c r="AY34" s="27">
        <v>64911.697899999999</v>
      </c>
      <c r="AZ34" s="27">
        <v>58790.327840000005</v>
      </c>
      <c r="BA34" s="27">
        <v>66154.130780000007</v>
      </c>
      <c r="BB34" s="27">
        <v>78510.300029999999</v>
      </c>
      <c r="BC34" s="27">
        <v>73583.040459999989</v>
      </c>
      <c r="BD34" s="27">
        <v>65922.261769999997</v>
      </c>
      <c r="BE34" s="27">
        <v>88616.037959999987</v>
      </c>
      <c r="BF34" s="26"/>
    </row>
    <row r="35" spans="12:58" ht="12.2" customHeight="1">
      <c r="AK35" s="127" t="s">
        <v>272</v>
      </c>
      <c r="AL35" s="128">
        <f>AL33-AL34</f>
        <v>-10488</v>
      </c>
      <c r="AM35" s="128">
        <f>AM33-AM34</f>
        <v>-46371</v>
      </c>
      <c r="AN35" s="128">
        <f>AN33-AN34</f>
        <v>-34058.199999999997</v>
      </c>
      <c r="AO35" s="128">
        <f>AO33-AO34</f>
        <v>-63249.86</v>
      </c>
      <c r="AP35" s="128">
        <f t="shared" ref="AP35:AW35" si="3">AP33-AP34</f>
        <v>-67494.8</v>
      </c>
      <c r="AQ35" s="128">
        <f t="shared" si="3"/>
        <v>-40931.453999999998</v>
      </c>
      <c r="AR35" s="128">
        <f t="shared" si="3"/>
        <v>-51271.059000000001</v>
      </c>
      <c r="AS35" s="128">
        <f t="shared" si="3"/>
        <v>-53277.923999999999</v>
      </c>
      <c r="AT35" s="128">
        <f t="shared" si="3"/>
        <v>-37785.832999999999</v>
      </c>
      <c r="AU35" s="128">
        <f t="shared" si="3"/>
        <v>-47636</v>
      </c>
      <c r="AV35" s="27">
        <f t="shared" si="3"/>
        <v>-57015.566999999995</v>
      </c>
      <c r="AW35" s="27">
        <f t="shared" si="3"/>
        <v>-54032.255999999994</v>
      </c>
      <c r="AX35" s="27">
        <f t="shared" ref="AX35:BE35" si="4">AX33-AX34</f>
        <v>-52302.693299999999</v>
      </c>
      <c r="AY35" s="27">
        <f t="shared" si="4"/>
        <v>-60973.316630000001</v>
      </c>
      <c r="AZ35" s="27">
        <f t="shared" si="4"/>
        <v>-41998.192530000008</v>
      </c>
      <c r="BA35" s="27">
        <f t="shared" si="4"/>
        <v>-50788.129760000011</v>
      </c>
      <c r="BB35" s="27">
        <f t="shared" si="4"/>
        <v>-68470.526069999993</v>
      </c>
      <c r="BC35" s="27">
        <f t="shared" si="4"/>
        <v>-71330.083119999996</v>
      </c>
      <c r="BD35" s="27">
        <f t="shared" si="4"/>
        <v>-63685.46817</v>
      </c>
      <c r="BE35" s="27">
        <f t="shared" si="4"/>
        <v>-86089.344539999991</v>
      </c>
      <c r="BF35" s="26"/>
    </row>
    <row r="36" spans="12:58" ht="12.2" customHeight="1">
      <c r="BC36" s="197"/>
      <c r="BD36" s="26"/>
      <c r="BE36" s="26"/>
      <c r="BF36" s="26"/>
    </row>
    <row r="37" spans="12:58" ht="12.2" customHeight="1">
      <c r="L37" s="9"/>
      <c r="M37" s="9"/>
      <c r="N37" s="9"/>
      <c r="O37" s="9"/>
      <c r="P37" s="9"/>
      <c r="Q37" s="9"/>
      <c r="R37" s="9"/>
      <c r="S37" s="9"/>
      <c r="BC37" s="197"/>
      <c r="BD37" s="197"/>
      <c r="BE37" s="197"/>
      <c r="BF37" s="197"/>
    </row>
    <row r="38" spans="12:58" ht="12.2" customHeight="1">
      <c r="L38" s="9"/>
      <c r="M38" s="9"/>
      <c r="N38" s="9"/>
      <c r="O38" s="9"/>
      <c r="P38" s="9"/>
      <c r="Q38" s="9"/>
      <c r="R38" s="9"/>
      <c r="S38" s="9"/>
      <c r="BC38" s="197"/>
      <c r="BD38" s="197"/>
      <c r="BE38" s="197"/>
      <c r="BF38" s="197"/>
    </row>
    <row r="39" spans="12:58" ht="12.2" customHeight="1">
      <c r="L39" s="9"/>
      <c r="M39" s="9"/>
      <c r="N39" s="9"/>
      <c r="O39" s="9"/>
      <c r="P39" s="9"/>
      <c r="Q39" s="9"/>
      <c r="R39" s="9"/>
      <c r="S39" s="9"/>
      <c r="BC39" s="197"/>
      <c r="BD39" s="197"/>
      <c r="BE39" s="197"/>
      <c r="BF39" s="197"/>
    </row>
    <row r="40" spans="12:58" ht="12.2" customHeight="1">
      <c r="BC40" s="197"/>
      <c r="BD40" s="197"/>
      <c r="BE40" s="197"/>
      <c r="BF40" s="197"/>
    </row>
    <row r="41" spans="12:58" ht="12.2" customHeight="1">
      <c r="BC41" s="197"/>
      <c r="BD41" s="197"/>
      <c r="BE41" s="197"/>
      <c r="BF41" s="197"/>
    </row>
    <row r="42" spans="12:58" ht="12.2" customHeight="1">
      <c r="BC42" s="197"/>
      <c r="BD42" s="197"/>
      <c r="BE42" s="197"/>
      <c r="BF42" s="197"/>
    </row>
    <row r="43" spans="12:58" ht="12.2" customHeight="1">
      <c r="BC43" s="197"/>
      <c r="BD43" s="197"/>
      <c r="BE43" s="197"/>
      <c r="BF43" s="197"/>
    </row>
    <row r="44" spans="12:58" ht="12.2" customHeight="1">
      <c r="BC44" s="197"/>
      <c r="BD44" s="197"/>
      <c r="BE44" s="197"/>
      <c r="BF44" s="197"/>
    </row>
    <row r="45" spans="12:58" ht="12.2" customHeight="1">
      <c r="BC45" s="197"/>
      <c r="BD45" s="197"/>
      <c r="BE45" s="197"/>
      <c r="BF45" s="197"/>
    </row>
    <row r="46" spans="12:58" ht="12.2" customHeight="1">
      <c r="BC46" s="197"/>
      <c r="BD46" s="197"/>
      <c r="BE46" s="197"/>
      <c r="BF46" s="197"/>
    </row>
    <row r="47" spans="12:58" ht="12.2" customHeight="1">
      <c r="BC47" s="197"/>
      <c r="BD47" s="197"/>
      <c r="BE47" s="197"/>
      <c r="BF47" s="197"/>
    </row>
    <row r="48" spans="12:58" ht="12.2" customHeight="1">
      <c r="BC48" s="197"/>
      <c r="BD48" s="197"/>
      <c r="BE48" s="197"/>
      <c r="BF48" s="197"/>
    </row>
    <row r="49" ht="12.2" customHeight="1"/>
    <row r="50" ht="12.2" customHeight="1"/>
    <row r="51" ht="12.2" customHeight="1"/>
    <row r="52" ht="12.2" customHeight="1"/>
    <row r="53" ht="12.2" customHeight="1"/>
    <row r="54" ht="12.2" customHeight="1"/>
    <row r="55" ht="12.2" customHeight="1"/>
    <row r="56" ht="12.2" customHeight="1"/>
  </sheetData>
  <phoneticPr fontId="33" type="noConversion"/>
  <printOptions horizontalCentered="1"/>
  <pageMargins left="0.59055118110236227" right="0.59055118110236227" top="1.1023622047244095" bottom="0.78740157480314965" header="0.51181102362204722" footer="0.19685039370078741"/>
  <pageSetup firstPageNumber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46"/>
  <sheetViews>
    <sheetView zoomScaleNormal="100" zoomScaleSheetLayoutView="75" workbookViewId="0">
      <selection activeCell="C1" sqref="C1"/>
    </sheetView>
  </sheetViews>
  <sheetFormatPr baseColWidth="10" defaultColWidth="10.90625" defaultRowHeight="12"/>
  <cols>
    <col min="1" max="1" width="15.08984375" style="6" customWidth="1"/>
    <col min="2" max="4" width="16.453125" style="6" customWidth="1"/>
    <col min="5" max="13" width="8.7265625" style="6" customWidth="1"/>
    <col min="14" max="25" width="9.453125" style="6" customWidth="1"/>
    <col min="26" max="35" width="16.453125" style="6" customWidth="1"/>
    <col min="36" max="36" width="8.453125" style="6" customWidth="1"/>
    <col min="37" max="37" width="7.453125" style="6" customWidth="1"/>
    <col min="38" max="16384" width="10.90625" style="6"/>
  </cols>
  <sheetData>
    <row r="1" spans="1:37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7">
      <c r="A2" s="227" t="s">
        <v>48</v>
      </c>
      <c r="B2" s="227"/>
      <c r="C2" s="227"/>
      <c r="D2" s="227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7">
      <c r="A4" s="192"/>
      <c r="B4" s="186"/>
      <c r="C4" s="186"/>
      <c r="D4" s="189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</row>
    <row r="5" spans="1:37">
      <c r="A5" s="228" t="s">
        <v>274</v>
      </c>
      <c r="B5" s="228"/>
      <c r="C5" s="228"/>
      <c r="D5" s="228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</row>
    <row r="6" spans="1:37">
      <c r="A6" s="228" t="s">
        <v>275</v>
      </c>
      <c r="B6" s="228"/>
      <c r="C6" s="228"/>
      <c r="D6" s="228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</row>
    <row r="7" spans="1:37">
      <c r="A7" s="228" t="s">
        <v>276</v>
      </c>
      <c r="B7" s="228"/>
      <c r="C7" s="228"/>
      <c r="D7" s="228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</row>
    <row r="8" spans="1:37">
      <c r="A8" s="50"/>
      <c r="B8" s="16"/>
      <c r="C8" s="16"/>
      <c r="D8" s="5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7">
      <c r="A9" s="185" t="s">
        <v>277</v>
      </c>
      <c r="B9" s="189" t="s">
        <v>260</v>
      </c>
      <c r="C9" s="189" t="s">
        <v>264</v>
      </c>
      <c r="D9" s="189" t="s">
        <v>272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37">
      <c r="A10" s="110">
        <v>2005</v>
      </c>
      <c r="B10" s="111">
        <v>1823.93</v>
      </c>
      <c r="C10" s="111">
        <v>37784</v>
      </c>
      <c r="D10" s="111">
        <f t="shared" ref="D10:D26" si="0">B10-C10</f>
        <v>-35960.07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96"/>
    </row>
    <row r="11" spans="1:37">
      <c r="A11" s="184">
        <v>2006</v>
      </c>
      <c r="B11" s="112">
        <v>26.898</v>
      </c>
      <c r="C11" s="97">
        <v>37784</v>
      </c>
      <c r="D11" s="97">
        <f t="shared" si="0"/>
        <v>-37757.101999999999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96"/>
    </row>
    <row r="12" spans="1:37">
      <c r="A12" s="184">
        <v>2007</v>
      </c>
      <c r="B12" s="112"/>
      <c r="C12" s="97">
        <v>24660</v>
      </c>
      <c r="D12" s="97">
        <f t="shared" si="0"/>
        <v>-24660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96"/>
    </row>
    <row r="13" spans="1:37">
      <c r="A13" s="184">
        <v>2008</v>
      </c>
      <c r="B13" s="112">
        <v>0.2</v>
      </c>
      <c r="C13" s="97">
        <v>40905</v>
      </c>
      <c r="D13" s="97">
        <f t="shared" si="0"/>
        <v>-40904.800000000003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96"/>
    </row>
    <row r="14" spans="1:37">
      <c r="A14" s="184">
        <v>2009</v>
      </c>
      <c r="B14" s="97"/>
      <c r="C14" s="97">
        <v>37915</v>
      </c>
      <c r="D14" s="97">
        <f t="shared" si="0"/>
        <v>-37915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96"/>
    </row>
    <row r="15" spans="1:37">
      <c r="A15" s="184">
        <v>2010</v>
      </c>
      <c r="B15" s="97">
        <v>235.97200000000001</v>
      </c>
      <c r="C15" s="97">
        <v>38472</v>
      </c>
      <c r="D15" s="97">
        <f t="shared" si="0"/>
        <v>-38236.027999999998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96"/>
    </row>
    <row r="16" spans="1:37">
      <c r="A16" s="184">
        <v>2011</v>
      </c>
      <c r="B16" s="97">
        <v>2559.598</v>
      </c>
      <c r="C16" s="97">
        <v>55864</v>
      </c>
      <c r="D16" s="97">
        <f t="shared" si="0"/>
        <v>-53304.402000000002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96"/>
    </row>
    <row r="17" spans="1:37">
      <c r="A17" s="184">
        <v>2012</v>
      </c>
      <c r="B17" s="97">
        <v>2365.1610000000001</v>
      </c>
      <c r="C17" s="97">
        <v>71254.760999999999</v>
      </c>
      <c r="D17" s="97">
        <f t="shared" si="0"/>
        <v>-68889.600000000006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96"/>
    </row>
    <row r="18" spans="1:37">
      <c r="A18" s="184">
        <v>2013</v>
      </c>
      <c r="B18" s="97">
        <v>2641.2342400000002</v>
      </c>
      <c r="C18" s="97">
        <v>63162.128779999999</v>
      </c>
      <c r="D18" s="97">
        <f t="shared" si="0"/>
        <v>-60520.894540000001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96"/>
    </row>
    <row r="19" spans="1:37">
      <c r="A19" s="184">
        <v>2014</v>
      </c>
      <c r="B19" s="97">
        <v>3005.4160099999999</v>
      </c>
      <c r="C19" s="97">
        <v>48300.21211</v>
      </c>
      <c r="D19" s="97">
        <f t="shared" si="0"/>
        <v>-45294.7961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96"/>
    </row>
    <row r="20" spans="1:37">
      <c r="A20" s="184">
        <v>2015</v>
      </c>
      <c r="B20" s="97">
        <v>2363.6100799999999</v>
      </c>
      <c r="C20" s="97">
        <v>41029.686849999998</v>
      </c>
      <c r="D20" s="97">
        <f t="shared" si="0"/>
        <v>-38666.07677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96"/>
    </row>
    <row r="21" spans="1:37">
      <c r="A21" s="184">
        <v>2016</v>
      </c>
      <c r="B21" s="97">
        <v>2332.9818399999999</v>
      </c>
      <c r="C21" s="97">
        <v>45733.176240000001</v>
      </c>
      <c r="D21" s="97">
        <f t="shared" si="0"/>
        <v>-43400.1944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96"/>
    </row>
    <row r="22" spans="1:37">
      <c r="A22" s="184">
        <v>2017</v>
      </c>
      <c r="B22" s="97">
        <v>2850.5600899999999</v>
      </c>
      <c r="C22" s="97">
        <v>48236.741520000003</v>
      </c>
      <c r="D22" s="97">
        <f t="shared" si="0"/>
        <v>-45386.181430000004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96"/>
    </row>
    <row r="23" spans="1:37">
      <c r="A23" s="184">
        <v>2018</v>
      </c>
      <c r="B23" s="97">
        <v>1121.6658400000001</v>
      </c>
      <c r="C23" s="97">
        <v>64610.888700000003</v>
      </c>
      <c r="D23" s="97">
        <f t="shared" si="0"/>
        <v>-63489.222860000002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96"/>
    </row>
    <row r="24" spans="1:37">
      <c r="A24" s="184">
        <v>2019</v>
      </c>
      <c r="B24" s="97">
        <v>10.84</v>
      </c>
      <c r="C24" s="97">
        <v>53557.78</v>
      </c>
      <c r="D24" s="97">
        <f t="shared" si="0"/>
        <v>-53546.94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96"/>
    </row>
    <row r="25" spans="1:37">
      <c r="A25" s="180" t="s">
        <v>332</v>
      </c>
      <c r="B25" s="97">
        <v>10.518700000000001</v>
      </c>
      <c r="C25" s="97">
        <v>46537.42828</v>
      </c>
      <c r="D25" s="97">
        <f t="shared" si="0"/>
        <v>-46526.90958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96"/>
    </row>
    <row r="26" spans="1:37">
      <c r="A26" s="180" t="s">
        <v>333</v>
      </c>
      <c r="B26" s="97">
        <v>23.190249999999999</v>
      </c>
      <c r="C26" s="97">
        <v>67600.81087999999</v>
      </c>
      <c r="D26" s="97">
        <f t="shared" si="0"/>
        <v>-67577.62062999999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7">
      <c r="A27" s="37" t="s">
        <v>244</v>
      </c>
      <c r="B27" s="42"/>
      <c r="C27" s="42"/>
      <c r="D27" s="4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7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>
      <c r="A45" s="9"/>
      <c r="B45" s="9"/>
      <c r="C45" s="9"/>
      <c r="D45" s="9"/>
    </row>
    <row r="46" spans="1:36">
      <c r="A46" s="9"/>
      <c r="B46" s="9"/>
      <c r="C46" s="9"/>
      <c r="D46" s="9"/>
    </row>
  </sheetData>
  <mergeCells count="4">
    <mergeCell ref="A2:D2"/>
    <mergeCell ref="A5:D5"/>
    <mergeCell ref="A6:D6"/>
    <mergeCell ref="A7:D7"/>
  </mergeCells>
  <phoneticPr fontId="33" type="noConversion"/>
  <printOptions horizontalCentered="1"/>
  <pageMargins left="0.59055118110236227" right="0.59055118110236227" top="0.9055118110236221" bottom="0.78740157480314965" header="0.51181102362204722" footer="0.19685039370078741"/>
  <pageSetup firstPageNumber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zoomScaleNormal="100" workbookViewId="0"/>
  </sheetViews>
  <sheetFormatPr baseColWidth="10" defaultColWidth="8.26953125" defaultRowHeight="18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47"/>
  <sheetViews>
    <sheetView zoomScale="142" zoomScaleNormal="142" workbookViewId="0">
      <selection sqref="A1:B1"/>
    </sheetView>
  </sheetViews>
  <sheetFormatPr baseColWidth="10" defaultColWidth="10.90625" defaultRowHeight="12"/>
  <cols>
    <col min="1" max="1" width="10.7265625" style="6" customWidth="1"/>
    <col min="2" max="2" width="45.453125" style="6" customWidth="1"/>
    <col min="3" max="3" width="10.90625" style="7"/>
    <col min="4" max="16384" width="10.90625" style="6"/>
  </cols>
  <sheetData>
    <row r="1" spans="1:3">
      <c r="A1" s="224" t="s">
        <v>10</v>
      </c>
      <c r="B1" s="224"/>
    </row>
    <row r="2" spans="1:3">
      <c r="A2" s="9"/>
      <c r="B2" s="10"/>
    </row>
    <row r="3" spans="1:3">
      <c r="A3" s="9"/>
      <c r="B3" s="10" t="s">
        <v>11</v>
      </c>
      <c r="C3" s="7">
        <v>4</v>
      </c>
    </row>
    <row r="4" spans="1:3">
      <c r="A4" s="9" t="s">
        <v>12</v>
      </c>
      <c r="B4" s="11" t="s">
        <v>13</v>
      </c>
      <c r="C4" s="7">
        <v>5</v>
      </c>
    </row>
    <row r="5" spans="1:3">
      <c r="A5" s="9" t="s">
        <v>14</v>
      </c>
      <c r="B5" s="11" t="s">
        <v>15</v>
      </c>
      <c r="C5" s="7">
        <v>6</v>
      </c>
    </row>
    <row r="6" spans="1:3">
      <c r="A6" s="9" t="s">
        <v>16</v>
      </c>
      <c r="B6" s="11" t="s">
        <v>308</v>
      </c>
      <c r="C6" s="7">
        <v>7</v>
      </c>
    </row>
    <row r="7" spans="1:3">
      <c r="A7" s="9" t="s">
        <v>17</v>
      </c>
      <c r="B7" s="11" t="s">
        <v>18</v>
      </c>
      <c r="C7" s="7">
        <v>8</v>
      </c>
    </row>
    <row r="8" spans="1:3">
      <c r="A8" s="9" t="s">
        <v>19</v>
      </c>
      <c r="B8" s="11" t="s">
        <v>20</v>
      </c>
      <c r="C8" s="7">
        <v>8</v>
      </c>
    </row>
    <row r="9" spans="1:3">
      <c r="A9" s="9" t="s">
        <v>21</v>
      </c>
      <c r="B9" s="11" t="s">
        <v>22</v>
      </c>
      <c r="C9" s="7">
        <v>10</v>
      </c>
    </row>
    <row r="10" spans="1:3">
      <c r="A10" s="9" t="s">
        <v>23</v>
      </c>
      <c r="B10" s="11" t="s">
        <v>24</v>
      </c>
      <c r="C10" s="7">
        <v>11</v>
      </c>
    </row>
    <row r="11" spans="1:3">
      <c r="A11" s="9" t="s">
        <v>25</v>
      </c>
      <c r="B11" s="11" t="s">
        <v>26</v>
      </c>
      <c r="C11" s="7">
        <v>12</v>
      </c>
    </row>
    <row r="12" spans="1:3">
      <c r="A12" s="9" t="s">
        <v>27</v>
      </c>
      <c r="B12" s="11" t="s">
        <v>28</v>
      </c>
      <c r="C12" s="7">
        <v>13</v>
      </c>
    </row>
    <row r="13" spans="1:3">
      <c r="A13" s="9" t="s">
        <v>29</v>
      </c>
      <c r="B13" s="11" t="s">
        <v>30</v>
      </c>
      <c r="C13" s="7">
        <v>14</v>
      </c>
    </row>
    <row r="14" spans="1:3">
      <c r="A14" s="9" t="s">
        <v>31</v>
      </c>
      <c r="B14" s="11" t="s">
        <v>309</v>
      </c>
      <c r="C14" s="7">
        <v>15</v>
      </c>
    </row>
    <row r="15" spans="1:3">
      <c r="A15" s="9" t="s">
        <v>32</v>
      </c>
      <c r="B15" s="11" t="s">
        <v>33</v>
      </c>
      <c r="C15" s="7">
        <v>16</v>
      </c>
    </row>
    <row r="16" spans="1:3">
      <c r="A16" s="9" t="s">
        <v>34</v>
      </c>
      <c r="B16" s="11" t="s">
        <v>35</v>
      </c>
      <c r="C16" s="7">
        <v>16</v>
      </c>
    </row>
    <row r="17" spans="1:3">
      <c r="A17" s="9" t="s">
        <v>36</v>
      </c>
      <c r="B17" s="11" t="s">
        <v>37</v>
      </c>
      <c r="C17" s="7">
        <v>18</v>
      </c>
    </row>
    <row r="18" spans="1:3">
      <c r="A18" s="9" t="s">
        <v>38</v>
      </c>
      <c r="B18" s="11" t="s">
        <v>39</v>
      </c>
      <c r="C18" s="7">
        <v>19</v>
      </c>
    </row>
    <row r="19" spans="1:3">
      <c r="A19" s="9" t="s">
        <v>40</v>
      </c>
      <c r="B19" s="11" t="s">
        <v>41</v>
      </c>
      <c r="C19" s="7">
        <v>20</v>
      </c>
    </row>
    <row r="20" spans="1:3">
      <c r="A20" s="9" t="s">
        <v>42</v>
      </c>
      <c r="B20" s="11" t="s">
        <v>43</v>
      </c>
      <c r="C20" s="7">
        <v>21</v>
      </c>
    </row>
    <row r="21" spans="1:3">
      <c r="A21" s="9" t="s">
        <v>44</v>
      </c>
      <c r="B21" s="11" t="s">
        <v>45</v>
      </c>
      <c r="C21" s="7">
        <v>22</v>
      </c>
    </row>
    <row r="22" spans="1:3">
      <c r="A22" s="9" t="s">
        <v>46</v>
      </c>
      <c r="B22" s="11" t="s">
        <v>47</v>
      </c>
      <c r="C22" s="7">
        <v>23</v>
      </c>
    </row>
    <row r="23" spans="1:3">
      <c r="A23" s="9" t="s">
        <v>48</v>
      </c>
      <c r="B23" s="11" t="s">
        <v>49</v>
      </c>
      <c r="C23" s="7">
        <v>25</v>
      </c>
    </row>
    <row r="24" spans="1:3">
      <c r="A24" s="9"/>
      <c r="B24" s="11"/>
    </row>
    <row r="25" spans="1:3">
      <c r="A25" s="9" t="s">
        <v>50</v>
      </c>
      <c r="B25" s="11" t="s">
        <v>308</v>
      </c>
      <c r="C25" s="7">
        <v>7</v>
      </c>
    </row>
    <row r="26" spans="1:3">
      <c r="A26" s="9" t="s">
        <v>51</v>
      </c>
      <c r="B26" s="11" t="s">
        <v>52</v>
      </c>
      <c r="C26" s="7">
        <v>9</v>
      </c>
    </row>
    <row r="27" spans="1:3">
      <c r="A27" s="9" t="s">
        <v>53</v>
      </c>
      <c r="B27" s="11" t="s">
        <v>54</v>
      </c>
      <c r="C27" s="7">
        <v>9</v>
      </c>
    </row>
    <row r="28" spans="1:3">
      <c r="A28" s="9" t="s">
        <v>55</v>
      </c>
      <c r="B28" s="11" t="s">
        <v>56</v>
      </c>
      <c r="C28" s="7">
        <v>10</v>
      </c>
    </row>
    <row r="29" spans="1:3">
      <c r="A29" s="9" t="s">
        <v>57</v>
      </c>
      <c r="B29" s="11" t="s">
        <v>310</v>
      </c>
      <c r="C29" s="7">
        <v>10</v>
      </c>
    </row>
    <row r="30" spans="1:3">
      <c r="A30" s="9" t="s">
        <v>58</v>
      </c>
      <c r="B30" s="11" t="s">
        <v>59</v>
      </c>
      <c r="C30" s="7">
        <v>11</v>
      </c>
    </row>
    <row r="31" spans="1:3">
      <c r="A31" s="9" t="s">
        <v>60</v>
      </c>
      <c r="B31" s="11" t="s">
        <v>311</v>
      </c>
      <c r="C31" s="7">
        <v>11</v>
      </c>
    </row>
    <row r="32" spans="1:3">
      <c r="A32" s="9" t="s">
        <v>61</v>
      </c>
      <c r="B32" s="11" t="s">
        <v>312</v>
      </c>
      <c r="C32" s="7">
        <v>12</v>
      </c>
    </row>
    <row r="33" spans="1:3">
      <c r="A33" s="9" t="s">
        <v>62</v>
      </c>
      <c r="B33" s="11" t="s">
        <v>309</v>
      </c>
      <c r="C33" s="7">
        <v>15</v>
      </c>
    </row>
    <row r="34" spans="1:3">
      <c r="A34" s="9" t="s">
        <v>63</v>
      </c>
      <c r="B34" s="6" t="s">
        <v>64</v>
      </c>
      <c r="C34" s="7">
        <v>17</v>
      </c>
    </row>
    <row r="35" spans="1:3">
      <c r="A35" s="9" t="s">
        <v>65</v>
      </c>
      <c r="B35" s="11" t="s">
        <v>66</v>
      </c>
      <c r="C35" s="7">
        <v>17</v>
      </c>
    </row>
    <row r="36" spans="1:3">
      <c r="A36" s="9" t="s">
        <v>67</v>
      </c>
      <c r="B36" s="11" t="s">
        <v>68</v>
      </c>
      <c r="C36" s="7">
        <v>18</v>
      </c>
    </row>
    <row r="37" spans="1:3">
      <c r="A37" s="9" t="s">
        <v>69</v>
      </c>
      <c r="B37" s="11" t="s">
        <v>70</v>
      </c>
      <c r="C37" s="7">
        <v>19</v>
      </c>
    </row>
    <row r="38" spans="1:3">
      <c r="A38" s="9" t="s">
        <v>71</v>
      </c>
      <c r="B38" s="11" t="s">
        <v>313</v>
      </c>
      <c r="C38" s="7">
        <v>19</v>
      </c>
    </row>
    <row r="39" spans="1:3">
      <c r="A39" s="9" t="s">
        <v>72</v>
      </c>
      <c r="B39" s="11" t="s">
        <v>73</v>
      </c>
      <c r="C39" s="7">
        <v>20</v>
      </c>
    </row>
    <row r="40" spans="1:3">
      <c r="A40" s="9" t="s">
        <v>74</v>
      </c>
      <c r="B40" s="133" t="s">
        <v>75</v>
      </c>
      <c r="C40" s="7">
        <v>21</v>
      </c>
    </row>
    <row r="41" spans="1:3">
      <c r="A41" s="9" t="s">
        <v>76</v>
      </c>
      <c r="B41" s="11" t="s">
        <v>314</v>
      </c>
      <c r="C41" s="7">
        <v>21</v>
      </c>
    </row>
    <row r="42" spans="1:3">
      <c r="A42" s="9" t="s">
        <v>77</v>
      </c>
      <c r="B42" s="11" t="s">
        <v>315</v>
      </c>
      <c r="C42" s="7">
        <v>22</v>
      </c>
    </row>
    <row r="43" spans="1:3">
      <c r="A43" s="9" t="s">
        <v>78</v>
      </c>
      <c r="B43" s="11" t="s">
        <v>79</v>
      </c>
      <c r="C43" s="7">
        <v>24</v>
      </c>
    </row>
    <row r="44" spans="1:3">
      <c r="A44" s="9" t="s">
        <v>80</v>
      </c>
      <c r="B44" s="11" t="s">
        <v>81</v>
      </c>
      <c r="C44" s="7">
        <v>24</v>
      </c>
    </row>
    <row r="45" spans="1:3">
      <c r="A45" s="9" t="s">
        <v>82</v>
      </c>
      <c r="B45" s="11" t="s">
        <v>49</v>
      </c>
      <c r="C45" s="7">
        <v>25</v>
      </c>
    </row>
    <row r="47" spans="1:3" ht="11.25" customHeight="1">
      <c r="A47" s="172"/>
      <c r="B47" s="172"/>
      <c r="C47" s="172"/>
    </row>
  </sheetData>
  <mergeCells count="1">
    <mergeCell ref="A1:B1"/>
  </mergeCells>
  <printOptions horizontalCentered="1"/>
  <pageMargins left="0.59055118110236227" right="0.59055118110236227" top="0.98425196850393704" bottom="0.59055118110236227" header="0.51181102362204722" footer="0.51181102362204722"/>
  <pageSetup firstPageNumber="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3"/>
  <sheetViews>
    <sheetView zoomScaleNormal="100" workbookViewId="0">
      <selection activeCell="C3" sqref="C3"/>
    </sheetView>
  </sheetViews>
  <sheetFormatPr baseColWidth="10" defaultColWidth="10.90625" defaultRowHeight="14.25"/>
  <cols>
    <col min="1" max="16384" width="10.90625" style="132"/>
  </cols>
  <sheetData>
    <row r="1" spans="1:5">
      <c r="A1" s="131"/>
      <c r="B1" s="131"/>
      <c r="C1" s="131"/>
      <c r="D1" s="131"/>
      <c r="E1" s="131"/>
    </row>
    <row r="2" spans="1:5">
      <c r="A2" s="131"/>
      <c r="B2" s="131"/>
      <c r="C2" s="131"/>
      <c r="D2" s="131"/>
      <c r="E2" s="131"/>
    </row>
    <row r="3" spans="1:5">
      <c r="A3" s="131"/>
      <c r="B3" s="131"/>
      <c r="C3" s="131"/>
      <c r="D3" s="131"/>
      <c r="E3" s="131"/>
    </row>
    <row r="4" spans="1:5" ht="15">
      <c r="A4" s="225" t="s">
        <v>11</v>
      </c>
      <c r="B4" s="225"/>
      <c r="C4" s="225"/>
      <c r="D4" s="225"/>
      <c r="E4" s="225"/>
    </row>
    <row r="5" spans="1:5">
      <c r="A5" s="131"/>
      <c r="B5" s="131"/>
      <c r="C5" s="131"/>
      <c r="D5" s="131"/>
      <c r="E5" s="131"/>
    </row>
    <row r="6" spans="1:5">
      <c r="A6" s="131"/>
      <c r="B6" s="131"/>
      <c r="C6" s="131"/>
      <c r="D6" s="131"/>
      <c r="E6" s="131"/>
    </row>
    <row r="7" spans="1:5" ht="47.25" customHeight="1">
      <c r="A7" s="226" t="s">
        <v>83</v>
      </c>
      <c r="B7" s="226"/>
      <c r="C7" s="226"/>
      <c r="D7" s="226"/>
      <c r="E7" s="226"/>
    </row>
    <row r="8" spans="1:5" ht="12.75" customHeight="1">
      <c r="A8" s="182"/>
      <c r="B8" s="182"/>
      <c r="C8" s="182"/>
      <c r="D8" s="182"/>
      <c r="E8" s="182"/>
    </row>
    <row r="9" spans="1:5" ht="39" customHeight="1">
      <c r="A9" s="226" t="s">
        <v>84</v>
      </c>
      <c r="B9" s="226"/>
      <c r="C9" s="226"/>
      <c r="D9" s="226"/>
      <c r="E9" s="226"/>
    </row>
    <row r="10" spans="1:5">
      <c r="A10" s="131"/>
      <c r="B10" s="131"/>
      <c r="C10" s="131"/>
      <c r="D10" s="131"/>
      <c r="E10" s="131"/>
    </row>
    <row r="11" spans="1:5">
      <c r="A11" s="131"/>
      <c r="B11" s="131"/>
      <c r="C11" s="131"/>
      <c r="D11" s="131"/>
      <c r="E11" s="131"/>
    </row>
    <row r="12" spans="1:5">
      <c r="A12" s="131"/>
      <c r="B12" s="131"/>
      <c r="C12" s="131"/>
      <c r="D12" s="131"/>
      <c r="E12" s="131"/>
    </row>
    <row r="13" spans="1:5">
      <c r="A13" s="131"/>
      <c r="B13" s="131"/>
      <c r="C13" s="131"/>
      <c r="D13" s="131"/>
      <c r="E13" s="131"/>
    </row>
    <row r="14" spans="1:5">
      <c r="A14" s="131"/>
      <c r="B14" s="131"/>
      <c r="C14" s="131"/>
      <c r="D14" s="131"/>
      <c r="E14" s="131"/>
    </row>
    <row r="15" spans="1:5">
      <c r="A15" s="131"/>
      <c r="B15" s="131"/>
      <c r="C15" s="131"/>
      <c r="D15" s="131"/>
      <c r="E15" s="131"/>
    </row>
    <row r="16" spans="1:5">
      <c r="A16" s="131"/>
      <c r="B16" s="131"/>
      <c r="C16" s="131"/>
      <c r="D16" s="131"/>
      <c r="E16" s="131"/>
    </row>
    <row r="17" spans="1:5">
      <c r="A17" s="131"/>
      <c r="B17" s="131"/>
      <c r="C17" s="131"/>
      <c r="D17" s="131"/>
      <c r="E17" s="131"/>
    </row>
    <row r="18" spans="1:5">
      <c r="A18" s="131"/>
      <c r="B18" s="131"/>
      <c r="C18" s="131"/>
      <c r="D18" s="131"/>
      <c r="E18" s="131"/>
    </row>
    <row r="19" spans="1:5">
      <c r="A19" s="131"/>
      <c r="B19" s="131"/>
      <c r="C19" s="131"/>
      <c r="D19" s="131"/>
      <c r="E19" s="131"/>
    </row>
    <row r="20" spans="1:5">
      <c r="A20" s="131"/>
      <c r="B20" s="131"/>
      <c r="C20" s="131"/>
      <c r="D20" s="131"/>
      <c r="E20" s="131"/>
    </row>
    <row r="21" spans="1:5">
      <c r="A21" s="131"/>
      <c r="B21" s="131"/>
      <c r="C21" s="131"/>
      <c r="D21" s="131"/>
      <c r="E21" s="131"/>
    </row>
    <row r="22" spans="1:5">
      <c r="A22" s="131"/>
      <c r="B22" s="131"/>
      <c r="C22" s="131"/>
      <c r="D22" s="131"/>
      <c r="E22" s="131"/>
    </row>
    <row r="23" spans="1:5">
      <c r="A23" s="131"/>
      <c r="B23" s="131"/>
      <c r="C23" s="131"/>
      <c r="D23" s="131"/>
      <c r="E23" s="131"/>
    </row>
    <row r="24" spans="1:5">
      <c r="A24" s="131"/>
      <c r="B24" s="131"/>
      <c r="C24" s="131"/>
      <c r="D24" s="131"/>
      <c r="E24" s="131"/>
    </row>
    <row r="25" spans="1:5">
      <c r="A25" s="131"/>
      <c r="B25" s="131"/>
      <c r="C25" s="131"/>
      <c r="D25" s="131"/>
      <c r="E25" s="131"/>
    </row>
    <row r="26" spans="1:5">
      <c r="A26" s="131"/>
      <c r="B26" s="131"/>
      <c r="C26" s="131"/>
      <c r="D26" s="131"/>
      <c r="E26" s="131"/>
    </row>
    <row r="27" spans="1:5">
      <c r="A27" s="131"/>
      <c r="B27" s="131"/>
      <c r="C27" s="131"/>
      <c r="D27" s="131"/>
      <c r="E27" s="131"/>
    </row>
    <row r="28" spans="1:5">
      <c r="A28" s="131"/>
      <c r="B28" s="131"/>
      <c r="C28" s="131"/>
      <c r="D28" s="131"/>
      <c r="E28" s="131"/>
    </row>
    <row r="29" spans="1:5">
      <c r="A29" s="131"/>
      <c r="B29" s="131"/>
      <c r="C29" s="131"/>
      <c r="D29" s="131"/>
      <c r="E29" s="131"/>
    </row>
    <row r="30" spans="1:5">
      <c r="A30" s="131"/>
      <c r="B30" s="131"/>
      <c r="C30" s="131"/>
      <c r="D30" s="131"/>
      <c r="E30" s="131"/>
    </row>
    <row r="31" spans="1:5">
      <c r="A31" s="131"/>
      <c r="B31" s="131"/>
      <c r="C31" s="131"/>
      <c r="D31" s="131"/>
      <c r="E31" s="131"/>
    </row>
    <row r="32" spans="1:5">
      <c r="A32" s="131"/>
      <c r="B32" s="131"/>
      <c r="C32" s="131"/>
      <c r="D32" s="131"/>
      <c r="E32" s="131"/>
    </row>
    <row r="33" spans="1:5">
      <c r="A33" s="131"/>
      <c r="B33" s="131"/>
      <c r="C33" s="131"/>
      <c r="D33" s="131"/>
      <c r="E33" s="131"/>
    </row>
    <row r="34" spans="1:5">
      <c r="A34" s="131"/>
      <c r="B34" s="131"/>
      <c r="C34" s="131"/>
      <c r="D34" s="131"/>
      <c r="E34" s="131"/>
    </row>
    <row r="35" spans="1:5">
      <c r="A35" s="131"/>
      <c r="B35" s="131"/>
      <c r="C35" s="131"/>
      <c r="D35" s="131"/>
      <c r="E35" s="131"/>
    </row>
    <row r="36" spans="1:5">
      <c r="A36" s="131"/>
      <c r="B36" s="131"/>
      <c r="C36" s="131"/>
      <c r="D36" s="131"/>
      <c r="E36" s="131"/>
    </row>
    <row r="37" spans="1:5">
      <c r="A37" s="131"/>
      <c r="B37" s="131"/>
      <c r="C37" s="131"/>
      <c r="D37" s="131"/>
      <c r="E37" s="131"/>
    </row>
    <row r="38" spans="1:5">
      <c r="A38" s="131"/>
      <c r="B38" s="131"/>
      <c r="C38" s="131"/>
      <c r="D38" s="131"/>
      <c r="E38" s="131"/>
    </row>
    <row r="39" spans="1:5">
      <c r="A39" s="131"/>
      <c r="B39" s="131"/>
      <c r="C39" s="131"/>
      <c r="D39" s="131"/>
      <c r="E39" s="131"/>
    </row>
    <row r="40" spans="1:5">
      <c r="A40" s="131"/>
      <c r="B40" s="131"/>
      <c r="C40" s="131"/>
      <c r="D40" s="131"/>
      <c r="E40" s="131"/>
    </row>
    <row r="41" spans="1:5">
      <c r="A41" s="131"/>
      <c r="B41" s="131"/>
      <c r="C41" s="131"/>
      <c r="D41" s="131"/>
      <c r="E41" s="131"/>
    </row>
    <row r="42" spans="1:5">
      <c r="A42" s="131"/>
      <c r="B42" s="131"/>
      <c r="C42" s="131"/>
      <c r="D42" s="131"/>
      <c r="E42" s="131"/>
    </row>
    <row r="43" spans="1:5">
      <c r="A43" s="131"/>
      <c r="B43" s="131"/>
      <c r="C43" s="131"/>
      <c r="D43" s="131"/>
      <c r="E43" s="131"/>
    </row>
    <row r="44" spans="1:5">
      <c r="A44" s="131"/>
      <c r="B44" s="131"/>
      <c r="C44" s="131"/>
      <c r="D44" s="131"/>
      <c r="E44" s="131"/>
    </row>
    <row r="45" spans="1:5">
      <c r="A45" s="131"/>
      <c r="B45" s="131"/>
      <c r="C45" s="131"/>
      <c r="D45" s="131"/>
      <c r="E45" s="131"/>
    </row>
    <row r="46" spans="1:5">
      <c r="A46" s="131"/>
      <c r="B46" s="131"/>
      <c r="C46" s="131"/>
      <c r="D46" s="131"/>
      <c r="E46" s="131"/>
    </row>
    <row r="47" spans="1:5">
      <c r="A47" s="131"/>
      <c r="B47" s="131"/>
      <c r="C47" s="131"/>
      <c r="D47" s="131"/>
      <c r="E47" s="131"/>
    </row>
    <row r="48" spans="1:5">
      <c r="A48" s="131"/>
      <c r="B48" s="131"/>
      <c r="C48" s="131"/>
      <c r="D48" s="131"/>
      <c r="E48" s="131"/>
    </row>
    <row r="49" spans="1:5">
      <c r="A49" s="131"/>
      <c r="B49" s="131"/>
      <c r="C49" s="131"/>
      <c r="D49" s="131"/>
      <c r="E49" s="131"/>
    </row>
    <row r="50" spans="1:5">
      <c r="A50" s="131"/>
      <c r="B50" s="131"/>
      <c r="C50" s="131"/>
      <c r="D50" s="131"/>
      <c r="E50" s="131"/>
    </row>
    <row r="51" spans="1:5">
      <c r="A51" s="131"/>
      <c r="B51" s="131"/>
      <c r="C51" s="131"/>
      <c r="D51" s="131"/>
      <c r="E51" s="131"/>
    </row>
    <row r="52" spans="1:5">
      <c r="A52" s="131"/>
      <c r="B52" s="131"/>
      <c r="C52" s="131"/>
      <c r="D52" s="131"/>
      <c r="E52" s="131"/>
    </row>
    <row r="53" spans="1:5">
      <c r="A53" s="131"/>
      <c r="B53" s="131"/>
      <c r="C53" s="131"/>
      <c r="D53" s="131"/>
      <c r="E53" s="131"/>
    </row>
  </sheetData>
  <mergeCells count="3">
    <mergeCell ref="A4:E4"/>
    <mergeCell ref="A7:E7"/>
    <mergeCell ref="A9:E9"/>
  </mergeCells>
  <pageMargins left="1.1023622047244095" right="1.1023622047244095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67"/>
  <sheetViews>
    <sheetView zoomScaleNormal="100" workbookViewId="0">
      <selection sqref="A1:E1"/>
    </sheetView>
  </sheetViews>
  <sheetFormatPr baseColWidth="10" defaultColWidth="10.90625" defaultRowHeight="12"/>
  <cols>
    <col min="1" max="1" width="16.08984375" style="9" customWidth="1"/>
    <col min="2" max="5" width="11.81640625" style="9" customWidth="1"/>
    <col min="6" max="16384" width="10.90625" style="9"/>
  </cols>
  <sheetData>
    <row r="1" spans="1:9" ht="15" customHeight="1">
      <c r="A1" s="227" t="s">
        <v>12</v>
      </c>
      <c r="B1" s="227"/>
      <c r="C1" s="227"/>
      <c r="D1" s="227"/>
      <c r="E1" s="227"/>
    </row>
    <row r="2" spans="1:9" ht="15" customHeight="1">
      <c r="A2" s="39"/>
      <c r="B2" s="39"/>
      <c r="C2" s="39"/>
      <c r="D2" s="39"/>
      <c r="E2" s="39"/>
    </row>
    <row r="3" spans="1:9" ht="15" customHeight="1">
      <c r="A3" s="228" t="s">
        <v>13</v>
      </c>
      <c r="B3" s="228"/>
      <c r="C3" s="228"/>
      <c r="D3" s="228"/>
      <c r="E3" s="228"/>
    </row>
    <row r="4" spans="1:9" ht="15" customHeight="1">
      <c r="A4" s="229" t="s">
        <v>316</v>
      </c>
      <c r="B4" s="229"/>
      <c r="C4" s="229"/>
      <c r="D4" s="229"/>
      <c r="E4" s="229"/>
    </row>
    <row r="5" spans="1:9" ht="15" customHeight="1">
      <c r="A5" s="231" t="s">
        <v>85</v>
      </c>
      <c r="B5" s="230" t="s">
        <v>86</v>
      </c>
      <c r="C5" s="230"/>
      <c r="D5" s="185" t="s">
        <v>87</v>
      </c>
      <c r="E5" s="189" t="s">
        <v>88</v>
      </c>
    </row>
    <row r="6" spans="1:9" ht="15" customHeight="1">
      <c r="A6" s="232"/>
      <c r="B6" s="185">
        <v>2019</v>
      </c>
      <c r="C6" s="189">
        <v>2020</v>
      </c>
      <c r="D6" s="184" t="s">
        <v>89</v>
      </c>
      <c r="E6" s="19" t="s">
        <v>89</v>
      </c>
    </row>
    <row r="7" spans="1:9" ht="15" customHeight="1">
      <c r="A7" s="146" t="s">
        <v>90</v>
      </c>
      <c r="B7" s="145">
        <v>72170.215400000001</v>
      </c>
      <c r="C7" s="145">
        <v>72269.43415999999</v>
      </c>
      <c r="D7" s="102">
        <f>(C7/B7-1)*100</f>
        <v>0.13747881927479444</v>
      </c>
      <c r="E7" s="102">
        <f t="shared" ref="E7:E60" si="0">C7/$C$60*100</f>
        <v>22.867710467212792</v>
      </c>
    </row>
    <row r="8" spans="1:9" ht="15" customHeight="1">
      <c r="A8" s="146" t="s">
        <v>92</v>
      </c>
      <c r="B8" s="147">
        <v>46537.42828</v>
      </c>
      <c r="C8" s="147">
        <v>67600.81087999999</v>
      </c>
      <c r="D8" s="44">
        <f>(C8/B8-1)*100</f>
        <v>45.261165858303819</v>
      </c>
      <c r="E8" s="44">
        <f t="shared" si="0"/>
        <v>21.39045072817612</v>
      </c>
      <c r="G8" s="25"/>
      <c r="H8" s="25"/>
      <c r="I8" s="25"/>
    </row>
    <row r="9" spans="1:9" ht="15" customHeight="1">
      <c r="A9" s="146" t="s">
        <v>91</v>
      </c>
      <c r="B9" s="147">
        <v>38747.205740000005</v>
      </c>
      <c r="C9" s="147">
        <v>55137.604060000005</v>
      </c>
      <c r="D9" s="44">
        <f t="shared" ref="D9:D60" si="1">(C9/B9-1)*100</f>
        <v>42.30085242786852</v>
      </c>
      <c r="E9" s="44">
        <f t="shared" si="0"/>
        <v>17.446805556944138</v>
      </c>
      <c r="G9" s="25"/>
      <c r="H9" s="25"/>
    </row>
    <row r="10" spans="1:9" ht="15" customHeight="1">
      <c r="A10" s="146" t="s">
        <v>317</v>
      </c>
      <c r="B10" s="147">
        <v>14175.57977</v>
      </c>
      <c r="C10" s="147">
        <v>23264.870609999998</v>
      </c>
      <c r="D10" s="44">
        <f t="shared" si="1"/>
        <v>64.119358696254551</v>
      </c>
      <c r="E10" s="44">
        <f t="shared" si="0"/>
        <v>7.3615399283298908</v>
      </c>
      <c r="G10" s="25"/>
      <c r="H10" s="25"/>
    </row>
    <row r="11" spans="1:9" ht="15" customHeight="1">
      <c r="A11" s="146" t="s">
        <v>93</v>
      </c>
      <c r="B11" s="147">
        <v>22423.202880000001</v>
      </c>
      <c r="C11" s="147">
        <v>22802.524170000001</v>
      </c>
      <c r="D11" s="44">
        <f t="shared" si="1"/>
        <v>1.6916463362971701</v>
      </c>
      <c r="E11" s="44">
        <f t="shared" si="0"/>
        <v>7.215242885211234</v>
      </c>
      <c r="G11" s="25"/>
      <c r="H11" s="25"/>
    </row>
    <row r="12" spans="1:9" ht="15" customHeight="1">
      <c r="A12" s="146" t="s">
        <v>94</v>
      </c>
      <c r="B12" s="147">
        <v>16965.85814</v>
      </c>
      <c r="C12" s="147">
        <v>20561.638469999998</v>
      </c>
      <c r="D12" s="44">
        <f t="shared" si="1"/>
        <v>21.194214288060742</v>
      </c>
      <c r="E12" s="44">
        <f t="shared" si="0"/>
        <v>6.5061751310031859</v>
      </c>
      <c r="G12" s="25"/>
      <c r="H12" s="25"/>
    </row>
    <row r="13" spans="1:9" ht="15" customHeight="1">
      <c r="A13" s="146" t="s">
        <v>97</v>
      </c>
      <c r="B13" s="147">
        <v>13424.994460000002</v>
      </c>
      <c r="C13" s="147">
        <v>11240.141390000001</v>
      </c>
      <c r="D13" s="44">
        <f t="shared" si="1"/>
        <v>-16.274517479391204</v>
      </c>
      <c r="E13" s="44">
        <f t="shared" si="0"/>
        <v>3.5566391504877775</v>
      </c>
      <c r="G13" s="25"/>
      <c r="H13" s="25"/>
    </row>
    <row r="14" spans="1:9" ht="15" customHeight="1">
      <c r="A14" s="146" t="s">
        <v>98</v>
      </c>
      <c r="B14" s="147">
        <v>5959.8390300000001</v>
      </c>
      <c r="C14" s="147">
        <v>9775.0856899999999</v>
      </c>
      <c r="D14" s="44">
        <f t="shared" ref="D14:D25" si="2">(C14/B14-1)*100</f>
        <v>64.015934671980574</v>
      </c>
      <c r="E14" s="44">
        <f t="shared" si="0"/>
        <v>3.0930618448765639</v>
      </c>
    </row>
    <row r="15" spans="1:9" ht="15" customHeight="1">
      <c r="A15" s="146" t="s">
        <v>103</v>
      </c>
      <c r="B15" s="147">
        <v>6089.6074699999999</v>
      </c>
      <c r="C15" s="147">
        <v>6612.10887</v>
      </c>
      <c r="D15" s="44">
        <f t="shared" si="2"/>
        <v>8.5802147769632917</v>
      </c>
      <c r="E15" s="44">
        <f t="shared" si="0"/>
        <v>2.0922232611105525</v>
      </c>
    </row>
    <row r="16" spans="1:9" ht="15" customHeight="1">
      <c r="A16" s="146" t="s">
        <v>99</v>
      </c>
      <c r="B16" s="147">
        <v>7072.6307900000002</v>
      </c>
      <c r="C16" s="147">
        <v>6304.3885599999994</v>
      </c>
      <c r="D16" s="44">
        <f t="shared" si="2"/>
        <v>-10.862184847627265</v>
      </c>
      <c r="E16" s="44">
        <f t="shared" si="0"/>
        <v>1.9948534804314644</v>
      </c>
    </row>
    <row r="17" spans="1:5" ht="15" customHeight="1">
      <c r="A17" s="146" t="s">
        <v>102</v>
      </c>
      <c r="B17" s="147">
        <v>8732.8688399999992</v>
      </c>
      <c r="C17" s="147">
        <v>5396.52142</v>
      </c>
      <c r="D17" s="44">
        <f t="shared" si="2"/>
        <v>-38.204483327611726</v>
      </c>
      <c r="E17" s="44">
        <f t="shared" si="0"/>
        <v>1.7075834451596601</v>
      </c>
    </row>
    <row r="18" spans="1:5" ht="15" customHeight="1">
      <c r="A18" s="146" t="s">
        <v>117</v>
      </c>
      <c r="B18" s="147">
        <v>399.36957000000001</v>
      </c>
      <c r="C18" s="147">
        <v>2989.5139800000002</v>
      </c>
      <c r="D18" s="44">
        <f t="shared" si="2"/>
        <v>648.55827898955852</v>
      </c>
      <c r="E18" s="44">
        <f t="shared" si="0"/>
        <v>0.94595095322004086</v>
      </c>
    </row>
    <row r="19" spans="1:5" ht="15" customHeight="1">
      <c r="A19" s="146" t="s">
        <v>101</v>
      </c>
      <c r="B19" s="147">
        <v>4411.9157300000006</v>
      </c>
      <c r="C19" s="147">
        <v>2641.6421600000003</v>
      </c>
      <c r="D19" s="44">
        <f t="shared" si="2"/>
        <v>-40.124827361559781</v>
      </c>
      <c r="E19" s="44">
        <f t="shared" si="0"/>
        <v>0.83587631168001686</v>
      </c>
    </row>
    <row r="20" spans="1:5" ht="15" customHeight="1">
      <c r="A20" s="146" t="s">
        <v>96</v>
      </c>
      <c r="B20" s="147">
        <v>7233.2202300000008</v>
      </c>
      <c r="C20" s="147">
        <v>2301.6560600000003</v>
      </c>
      <c r="D20" s="44">
        <f t="shared" si="2"/>
        <v>-68.179372578014252</v>
      </c>
      <c r="E20" s="44">
        <f t="shared" si="0"/>
        <v>0.72829689324339053</v>
      </c>
    </row>
    <row r="21" spans="1:5" ht="15" customHeight="1">
      <c r="A21" s="146" t="s">
        <v>100</v>
      </c>
      <c r="B21" s="147">
        <v>2169.0701800000002</v>
      </c>
      <c r="C21" s="147">
        <v>1975.9320600000001</v>
      </c>
      <c r="D21" s="44">
        <f t="shared" si="2"/>
        <v>-8.9041895361818177</v>
      </c>
      <c r="E21" s="44">
        <f t="shared" si="0"/>
        <v>0.62523033113731707</v>
      </c>
    </row>
    <row r="22" spans="1:5" ht="15" customHeight="1">
      <c r="A22" s="146" t="s">
        <v>105</v>
      </c>
      <c r="B22" s="147">
        <v>2336.57123</v>
      </c>
      <c r="C22" s="147">
        <v>843.71030000000007</v>
      </c>
      <c r="D22" s="44">
        <f t="shared" si="2"/>
        <v>-63.891094387907877</v>
      </c>
      <c r="E22" s="44">
        <f t="shared" si="0"/>
        <v>0.26696933610812773</v>
      </c>
    </row>
    <row r="23" spans="1:5" ht="15" customHeight="1">
      <c r="A23" s="146" t="s">
        <v>106</v>
      </c>
      <c r="B23" s="147">
        <v>1263.8900599999999</v>
      </c>
      <c r="C23" s="147">
        <v>832.74669999999992</v>
      </c>
      <c r="D23" s="44">
        <f t="shared" si="2"/>
        <v>-34.112410061995426</v>
      </c>
      <c r="E23" s="44">
        <f t="shared" si="0"/>
        <v>0.26350020101121696</v>
      </c>
    </row>
    <row r="24" spans="1:5" ht="15" customHeight="1">
      <c r="A24" s="146" t="s">
        <v>278</v>
      </c>
      <c r="B24" s="147">
        <v>864.5183199999999</v>
      </c>
      <c r="C24" s="147">
        <v>774.42651000000001</v>
      </c>
      <c r="D24" s="44">
        <f t="shared" si="2"/>
        <v>-10.421041164286715</v>
      </c>
      <c r="E24" s="44">
        <f t="shared" si="0"/>
        <v>0.24504635209411846</v>
      </c>
    </row>
    <row r="25" spans="1:5" ht="15" customHeight="1">
      <c r="A25" s="146" t="s">
        <v>108</v>
      </c>
      <c r="B25" s="147">
        <v>1687.8871299999998</v>
      </c>
      <c r="C25" s="147">
        <v>635.92502000000002</v>
      </c>
      <c r="D25" s="44">
        <f t="shared" si="2"/>
        <v>-62.324197590155215</v>
      </c>
      <c r="E25" s="44">
        <f t="shared" si="0"/>
        <v>0.20122129646153167</v>
      </c>
    </row>
    <row r="26" spans="1:5" ht="15" customHeight="1">
      <c r="A26" s="146" t="s">
        <v>107</v>
      </c>
      <c r="B26" s="147">
        <v>785.24383</v>
      </c>
      <c r="C26" s="147">
        <v>622.34186</v>
      </c>
      <c r="D26" s="44">
        <f t="shared" si="1"/>
        <v>-20.745399553155352</v>
      </c>
      <c r="E26" s="44">
        <f t="shared" si="0"/>
        <v>0.19692327235604135</v>
      </c>
    </row>
    <row r="27" spans="1:5" ht="15" customHeight="1">
      <c r="A27" s="146" t="s">
        <v>104</v>
      </c>
      <c r="B27" s="147">
        <v>1508.73695</v>
      </c>
      <c r="C27" s="147">
        <v>444.41990000000004</v>
      </c>
      <c r="D27" s="44">
        <f t="shared" si="1"/>
        <v>-70.543579515302525</v>
      </c>
      <c r="E27" s="44">
        <f t="shared" si="0"/>
        <v>0.14062467372537768</v>
      </c>
    </row>
    <row r="28" spans="1:5" ht="15" customHeight="1">
      <c r="A28" s="146" t="s">
        <v>116</v>
      </c>
      <c r="B28" s="147">
        <v>418.58571999999998</v>
      </c>
      <c r="C28" s="147">
        <v>219.94433999999998</v>
      </c>
      <c r="D28" s="44">
        <f t="shared" si="1"/>
        <v>-47.455364698059931</v>
      </c>
      <c r="E28" s="44">
        <f t="shared" si="0"/>
        <v>6.959544577154067E-2</v>
      </c>
    </row>
    <row r="29" spans="1:5" ht="15" customHeight="1">
      <c r="A29" s="146" t="s">
        <v>221</v>
      </c>
      <c r="B29" s="147">
        <v>40.231749999999998</v>
      </c>
      <c r="C29" s="147">
        <v>185.83266</v>
      </c>
      <c r="D29" s="44">
        <f t="shared" si="1"/>
        <v>361.90548509572665</v>
      </c>
      <c r="E29" s="44">
        <f t="shared" si="0"/>
        <v>5.8801725980360112E-2</v>
      </c>
    </row>
    <row r="30" spans="1:5" ht="15" customHeight="1">
      <c r="A30" s="146" t="s">
        <v>111</v>
      </c>
      <c r="B30" s="147">
        <v>90.94277000000001</v>
      </c>
      <c r="C30" s="147">
        <v>109.51188</v>
      </c>
      <c r="D30" s="44">
        <f t="shared" si="1"/>
        <v>20.418456574392874</v>
      </c>
      <c r="E30" s="44">
        <f t="shared" si="0"/>
        <v>3.4652076547545943E-2</v>
      </c>
    </row>
    <row r="31" spans="1:5" ht="15" customHeight="1">
      <c r="A31" s="146" t="s">
        <v>110</v>
      </c>
      <c r="B31" s="147">
        <v>192.86727999999999</v>
      </c>
      <c r="C31" s="147">
        <v>102.97407000000001</v>
      </c>
      <c r="D31" s="44">
        <f t="shared" si="1"/>
        <v>-46.608844175123942</v>
      </c>
      <c r="E31" s="44">
        <f t="shared" si="0"/>
        <v>3.25833631570598E-2</v>
      </c>
    </row>
    <row r="32" spans="1:5" ht="15" customHeight="1">
      <c r="A32" s="146" t="s">
        <v>109</v>
      </c>
      <c r="B32" s="147">
        <v>84.989940000000004</v>
      </c>
      <c r="C32" s="147">
        <v>84.647360000000006</v>
      </c>
      <c r="D32" s="44">
        <f t="shared" si="1"/>
        <v>-0.40308300017625198</v>
      </c>
      <c r="E32" s="44">
        <f t="shared" si="0"/>
        <v>2.6784370775733903E-2</v>
      </c>
    </row>
    <row r="33" spans="1:5" ht="15" customHeight="1">
      <c r="A33" s="146" t="s">
        <v>289</v>
      </c>
      <c r="B33" s="147">
        <v>22.4</v>
      </c>
      <c r="C33" s="147">
        <v>70.169749999999993</v>
      </c>
      <c r="D33" s="44">
        <f t="shared" si="1"/>
        <v>213.25781249999997</v>
      </c>
      <c r="E33" s="44">
        <f t="shared" si="0"/>
        <v>2.2203322126532404E-2</v>
      </c>
    </row>
    <row r="34" spans="1:5" ht="15" customHeight="1">
      <c r="A34" s="146" t="s">
        <v>118</v>
      </c>
      <c r="B34" s="147">
        <v>2695.3467099999998</v>
      </c>
      <c r="C34" s="147">
        <v>52.110779999999998</v>
      </c>
      <c r="D34" s="44">
        <f t="shared" si="1"/>
        <v>-98.066639078131814</v>
      </c>
      <c r="E34" s="44">
        <f t="shared" si="0"/>
        <v>1.6489048836640607E-2</v>
      </c>
    </row>
    <row r="35" spans="1:5" ht="15" customHeight="1">
      <c r="A35" s="146" t="s">
        <v>115</v>
      </c>
      <c r="B35" s="147">
        <v>92.825299999999999</v>
      </c>
      <c r="C35" s="147">
        <v>46.258279999999999</v>
      </c>
      <c r="D35" s="44">
        <f t="shared" si="1"/>
        <v>-50.166301644056091</v>
      </c>
      <c r="E35" s="44">
        <f t="shared" si="0"/>
        <v>1.4637183285665567E-2</v>
      </c>
    </row>
    <row r="36" spans="1:5" ht="15" customHeight="1">
      <c r="A36" s="146" t="s">
        <v>119</v>
      </c>
      <c r="B36" s="147">
        <v>72.4298</v>
      </c>
      <c r="C36" s="147">
        <v>41.795160000000003</v>
      </c>
      <c r="D36" s="44">
        <f t="shared" si="1"/>
        <v>-42.295629699377876</v>
      </c>
      <c r="E36" s="44">
        <f t="shared" si="0"/>
        <v>1.3224949509011536E-2</v>
      </c>
    </row>
    <row r="37" spans="1:5" ht="15" customHeight="1">
      <c r="A37" s="146" t="s">
        <v>212</v>
      </c>
      <c r="B37" s="147">
        <v>0</v>
      </c>
      <c r="C37" s="147">
        <v>37.630789999999998</v>
      </c>
      <c r="D37" s="44"/>
      <c r="E37" s="44">
        <f t="shared" si="0"/>
        <v>1.1907247100722097E-2</v>
      </c>
    </row>
    <row r="38" spans="1:5" ht="15" customHeight="1">
      <c r="A38" s="146" t="s">
        <v>285</v>
      </c>
      <c r="B38" s="147">
        <v>214.61938000000001</v>
      </c>
      <c r="C38" s="147">
        <v>35.292569999999998</v>
      </c>
      <c r="D38" s="44">
        <f t="shared" si="1"/>
        <v>-83.555739467703248</v>
      </c>
      <c r="E38" s="44">
        <f t="shared" si="0"/>
        <v>1.116738053624523E-2</v>
      </c>
    </row>
    <row r="39" spans="1:5" ht="15" customHeight="1">
      <c r="A39" s="146" t="s">
        <v>318</v>
      </c>
      <c r="B39" s="147">
        <v>1.7034100000000001</v>
      </c>
      <c r="C39" s="147">
        <v>6.4588299999999998</v>
      </c>
      <c r="D39" s="44">
        <f t="shared" si="1"/>
        <v>279.17060484557442</v>
      </c>
      <c r="E39" s="44">
        <f t="shared" si="0"/>
        <v>2.0437223027089495E-3</v>
      </c>
    </row>
    <row r="40" spans="1:5" ht="15" customHeight="1">
      <c r="A40" s="146" t="s">
        <v>319</v>
      </c>
      <c r="B40" s="147">
        <v>0</v>
      </c>
      <c r="C40" s="147">
        <v>3.5061300000000002</v>
      </c>
      <c r="D40" s="44"/>
      <c r="E40" s="44">
        <f t="shared" si="0"/>
        <v>1.1094201391268898E-3</v>
      </c>
    </row>
    <row r="41" spans="1:5" ht="15" customHeight="1">
      <c r="A41" s="146" t="s">
        <v>114</v>
      </c>
      <c r="B41" s="147">
        <v>23.948820000000001</v>
      </c>
      <c r="C41" s="147">
        <v>3.1338600000000003</v>
      </c>
      <c r="D41" s="44">
        <f t="shared" si="1"/>
        <v>-86.914344840372095</v>
      </c>
      <c r="E41" s="44">
        <f t="shared" si="0"/>
        <v>9.9162535251236966E-4</v>
      </c>
    </row>
    <row r="42" spans="1:5" ht="15" customHeight="1">
      <c r="A42" s="146" t="s">
        <v>219</v>
      </c>
      <c r="B42" s="147">
        <v>1.4825699999999999</v>
      </c>
      <c r="C42" s="147">
        <v>2.1418499999999998</v>
      </c>
      <c r="D42" s="44">
        <f t="shared" si="1"/>
        <v>44.468726603128353</v>
      </c>
      <c r="E42" s="44">
        <f t="shared" si="0"/>
        <v>6.7773058186345865E-4</v>
      </c>
    </row>
    <row r="43" spans="1:5" ht="15" customHeight="1">
      <c r="A43" s="146" t="s">
        <v>284</v>
      </c>
      <c r="B43" s="147">
        <v>8.9614999999999991</v>
      </c>
      <c r="C43" s="147">
        <v>1.1886199999999998</v>
      </c>
      <c r="D43" s="44">
        <f t="shared" si="1"/>
        <v>-86.736372259108407</v>
      </c>
      <c r="E43" s="44">
        <f t="shared" si="0"/>
        <v>3.7610669478000053E-4</v>
      </c>
    </row>
    <row r="44" spans="1:5" ht="15" customHeight="1">
      <c r="A44" s="146" t="s">
        <v>112</v>
      </c>
      <c r="B44" s="147">
        <v>0</v>
      </c>
      <c r="C44" s="147">
        <v>0.85560000000000003</v>
      </c>
      <c r="D44" s="210" t="s">
        <v>323</v>
      </c>
      <c r="E44" s="44">
        <f t="shared" si="0"/>
        <v>2.7073151053639389E-4</v>
      </c>
    </row>
    <row r="45" spans="1:5" ht="15" customHeight="1">
      <c r="A45" s="146" t="s">
        <v>320</v>
      </c>
      <c r="B45" s="147">
        <v>0.16794999999999999</v>
      </c>
      <c r="C45" s="147">
        <v>0.51252999999999993</v>
      </c>
      <c r="D45" s="44">
        <f t="shared" si="1"/>
        <v>205.16820482286394</v>
      </c>
      <c r="E45" s="44">
        <f t="shared" si="0"/>
        <v>1.6217627523985268E-4</v>
      </c>
    </row>
    <row r="46" spans="1:5" ht="15" customHeight="1">
      <c r="A46" s="146" t="s">
        <v>302</v>
      </c>
      <c r="B46" s="147">
        <v>0</v>
      </c>
      <c r="C46" s="147">
        <v>0.45900000000000002</v>
      </c>
      <c r="D46" s="210" t="s">
        <v>323</v>
      </c>
      <c r="E46" s="44">
        <f t="shared" si="0"/>
        <v>1.4523815256685927E-4</v>
      </c>
    </row>
    <row r="47" spans="1:5" ht="15" customHeight="1">
      <c r="A47" s="146" t="s">
        <v>297</v>
      </c>
      <c r="B47" s="147">
        <v>0</v>
      </c>
      <c r="C47" s="147">
        <v>0.24256</v>
      </c>
      <c r="D47" s="210" t="s">
        <v>323</v>
      </c>
      <c r="E47" s="44">
        <f t="shared" si="0"/>
        <v>7.6751560537292781E-5</v>
      </c>
    </row>
    <row r="48" spans="1:5" ht="15" customHeight="1">
      <c r="A48" s="146" t="s">
        <v>113</v>
      </c>
      <c r="B48" s="147">
        <v>0</v>
      </c>
      <c r="C48" s="147">
        <v>0.17743999999999999</v>
      </c>
      <c r="D48" s="210" t="s">
        <v>323</v>
      </c>
      <c r="E48" s="44">
        <f t="shared" si="0"/>
        <v>5.6146095406238588E-5</v>
      </c>
    </row>
    <row r="49" spans="1:5" ht="15" customHeight="1">
      <c r="A49" s="146" t="s">
        <v>283</v>
      </c>
      <c r="B49" s="147">
        <v>0</v>
      </c>
      <c r="C49" s="147">
        <v>0.16467999999999999</v>
      </c>
      <c r="D49" s="210" t="s">
        <v>323</v>
      </c>
      <c r="E49" s="44">
        <f t="shared" si="0"/>
        <v>5.2108538049477967E-5</v>
      </c>
    </row>
    <row r="50" spans="1:5" ht="15" customHeight="1">
      <c r="A50" s="146" t="s">
        <v>291</v>
      </c>
      <c r="B50" s="147">
        <v>0</v>
      </c>
      <c r="C50" s="147">
        <v>0.14352999999999999</v>
      </c>
      <c r="D50" s="210" t="s">
        <v>323</v>
      </c>
      <c r="E50" s="44">
        <f t="shared" si="0"/>
        <v>4.5416191803750136E-5</v>
      </c>
    </row>
    <row r="51" spans="1:5" ht="15" customHeight="1">
      <c r="A51" s="146" t="s">
        <v>215</v>
      </c>
      <c r="B51" s="147">
        <v>33.074150000000003</v>
      </c>
      <c r="C51" s="147">
        <v>6.7040000000000002E-2</v>
      </c>
      <c r="D51" s="44">
        <f t="shared" si="1"/>
        <v>-99.797303936760287</v>
      </c>
      <c r="E51" s="44">
        <f t="shared" si="0"/>
        <v>2.121299727251034E-5</v>
      </c>
    </row>
    <row r="52" spans="1:5" ht="15" customHeight="1">
      <c r="A52" s="146" t="s">
        <v>294</v>
      </c>
      <c r="B52" s="147">
        <v>0.11845</v>
      </c>
      <c r="C52" s="147">
        <v>0</v>
      </c>
      <c r="D52" s="210" t="s">
        <v>323</v>
      </c>
      <c r="E52" s="44">
        <f t="shared" si="0"/>
        <v>0</v>
      </c>
    </row>
    <row r="53" spans="1:5" ht="15" customHeight="1">
      <c r="A53" s="146" t="s">
        <v>296</v>
      </c>
      <c r="B53" s="147">
        <v>3.4018200000000003</v>
      </c>
      <c r="C53" s="147">
        <v>0</v>
      </c>
      <c r="D53" s="44">
        <f t="shared" si="1"/>
        <v>-100</v>
      </c>
      <c r="E53" s="44">
        <f t="shared" si="0"/>
        <v>0</v>
      </c>
    </row>
    <row r="54" spans="1:5" ht="15" customHeight="1">
      <c r="A54" s="146" t="s">
        <v>321</v>
      </c>
      <c r="B54" s="147">
        <v>109.61255</v>
      </c>
      <c r="C54" s="147">
        <v>0</v>
      </c>
      <c r="D54" s="44">
        <f t="shared" si="1"/>
        <v>-100</v>
      </c>
      <c r="E54" s="44">
        <f t="shared" si="0"/>
        <v>0</v>
      </c>
    </row>
    <row r="55" spans="1:5" ht="15" customHeight="1">
      <c r="A55" s="146" t="s">
        <v>279</v>
      </c>
      <c r="B55" s="147">
        <v>6.8494599999999997</v>
      </c>
      <c r="C55" s="147">
        <v>0</v>
      </c>
      <c r="D55" s="44">
        <f t="shared" si="1"/>
        <v>-100</v>
      </c>
      <c r="E55" s="44">
        <f t="shared" si="0"/>
        <v>0</v>
      </c>
    </row>
    <row r="56" spans="1:5" ht="15" customHeight="1">
      <c r="A56" s="146" t="s">
        <v>322</v>
      </c>
      <c r="B56" s="147">
        <v>2.8048200000000003</v>
      </c>
      <c r="C56" s="147">
        <v>0</v>
      </c>
      <c r="D56" s="44">
        <f t="shared" si="1"/>
        <v>-100</v>
      </c>
      <c r="E56" s="44">
        <f t="shared" si="0"/>
        <v>0</v>
      </c>
    </row>
    <row r="57" spans="1:5" ht="15" customHeight="1">
      <c r="A57" s="146" t="s">
        <v>298</v>
      </c>
      <c r="B57" s="147">
        <v>14.3102</v>
      </c>
      <c r="C57" s="147">
        <v>0</v>
      </c>
      <c r="D57" s="44">
        <f t="shared" si="1"/>
        <v>-100</v>
      </c>
      <c r="E57" s="44">
        <f t="shared" si="0"/>
        <v>0</v>
      </c>
    </row>
    <row r="58" spans="1:5" ht="15" customHeight="1">
      <c r="A58" s="146" t="s">
        <v>120</v>
      </c>
      <c r="B58" s="147">
        <v>10.78899</v>
      </c>
      <c r="C58" s="147">
        <v>0</v>
      </c>
      <c r="D58" s="44">
        <f t="shared" si="1"/>
        <v>-100</v>
      </c>
      <c r="E58" s="44">
        <f t="shared" si="0"/>
        <v>0</v>
      </c>
    </row>
    <row r="59" spans="1:5" ht="15" customHeight="1">
      <c r="A59" s="146" t="s">
        <v>121</v>
      </c>
      <c r="B59" s="147">
        <v>0.15303999999999998</v>
      </c>
      <c r="C59" s="147">
        <v>0</v>
      </c>
      <c r="D59" s="44">
        <f t="shared" si="1"/>
        <v>-100</v>
      </c>
      <c r="E59" s="44">
        <f t="shared" si="0"/>
        <v>0</v>
      </c>
    </row>
    <row r="60" spans="1:5" ht="15" customHeight="1">
      <c r="A60" s="20" t="s">
        <v>122</v>
      </c>
      <c r="B60" s="24">
        <f>SUM(B7:B59)</f>
        <v>279102.47041000001</v>
      </c>
      <c r="C60" s="24">
        <f>SUM(C7:C59)</f>
        <v>316032.66213999991</v>
      </c>
      <c r="D60" s="44">
        <f t="shared" si="1"/>
        <v>13.23176813008844</v>
      </c>
      <c r="E60" s="44">
        <f t="shared" si="0"/>
        <v>100</v>
      </c>
    </row>
    <row r="61" spans="1:5" ht="15" customHeight="1">
      <c r="A61" s="37" t="s">
        <v>123</v>
      </c>
      <c r="B61" s="42"/>
      <c r="C61" s="42"/>
      <c r="D61" s="42"/>
      <c r="E61" s="43"/>
    </row>
    <row r="62" spans="1:5" ht="15" customHeight="1"/>
    <row r="63" spans="1:5" ht="15" customHeight="1"/>
    <row r="64" spans="1:5" ht="15" customHeight="1">
      <c r="B64" s="25"/>
    </row>
    <row r="65" spans="3:3" ht="15" customHeight="1">
      <c r="C65" s="123"/>
    </row>
    <row r="66" spans="3:3" ht="15" customHeight="1"/>
    <row r="67" spans="3:3" ht="15" customHeight="1"/>
  </sheetData>
  <mergeCells count="5">
    <mergeCell ref="A1:E1"/>
    <mergeCell ref="A3:E3"/>
    <mergeCell ref="A4:E4"/>
    <mergeCell ref="B5:C5"/>
    <mergeCell ref="A5:A6"/>
  </mergeCells>
  <printOptions horizontalCentered="1"/>
  <pageMargins left="0.59055118110236227" right="0.59055118110236227" top="0.98425196850393704" bottom="0.78740157480314965" header="0.51181102362204722" footer="0.19685039370078741"/>
  <pageSetup scale="74" firstPageNumber="0" orientation="portrait" r:id="rId1"/>
  <headerFooter alignWithMargins="0"/>
  <ignoredErrors>
    <ignoredError sqref="B60:C6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7"/>
  <sheetViews>
    <sheetView zoomScale="98" zoomScaleNormal="98" workbookViewId="0">
      <selection sqref="A1:H1"/>
    </sheetView>
  </sheetViews>
  <sheetFormatPr baseColWidth="10" defaultColWidth="10.90625" defaultRowHeight="12"/>
  <cols>
    <col min="1" max="1" width="5.90625" style="9" customWidth="1"/>
    <col min="2" max="2" width="31" style="9" customWidth="1"/>
    <col min="3" max="4" width="4.90625" style="9" customWidth="1"/>
    <col min="5" max="5" width="5.81640625" style="9" customWidth="1"/>
    <col min="6" max="6" width="5.453125" style="9" customWidth="1"/>
    <col min="7" max="7" width="5.6328125" style="9" customWidth="1"/>
    <col min="8" max="8" width="5.26953125" style="9" customWidth="1"/>
    <col min="9" max="9" width="5.90625" style="9" customWidth="1"/>
    <col min="10" max="10" width="6.453125" style="9" customWidth="1"/>
    <col min="11" max="16384" width="10.90625" style="9"/>
  </cols>
  <sheetData>
    <row r="1" spans="1:10" ht="15" customHeight="1">
      <c r="A1" s="227" t="s">
        <v>14</v>
      </c>
      <c r="B1" s="227"/>
      <c r="C1" s="227"/>
      <c r="D1" s="227"/>
      <c r="E1" s="227"/>
      <c r="F1" s="227"/>
      <c r="G1" s="227"/>
      <c r="H1" s="227"/>
    </row>
    <row r="2" spans="1:10" ht="15" customHeight="1">
      <c r="A2" s="183"/>
      <c r="B2" s="183"/>
      <c r="C2" s="183"/>
      <c r="D2" s="183"/>
      <c r="E2" s="183"/>
      <c r="F2" s="183"/>
      <c r="G2" s="183"/>
      <c r="H2" s="183"/>
    </row>
    <row r="3" spans="1:10" ht="15" customHeight="1">
      <c r="A3" s="230" t="s">
        <v>15</v>
      </c>
      <c r="B3" s="230"/>
      <c r="C3" s="230"/>
      <c r="D3" s="230"/>
      <c r="E3" s="230"/>
      <c r="F3" s="230"/>
      <c r="G3" s="230"/>
      <c r="H3" s="230"/>
    </row>
    <row r="4" spans="1:10" ht="15" customHeight="1">
      <c r="A4" s="235" t="s">
        <v>316</v>
      </c>
      <c r="B4" s="235"/>
      <c r="C4" s="235"/>
      <c r="D4" s="235"/>
      <c r="E4" s="235"/>
      <c r="F4" s="235"/>
      <c r="G4" s="235"/>
      <c r="H4" s="235"/>
    </row>
    <row r="5" spans="1:10" ht="15" customHeight="1">
      <c r="A5" s="185" t="s">
        <v>124</v>
      </c>
      <c r="B5" s="231" t="s">
        <v>125</v>
      </c>
      <c r="C5" s="230" t="s">
        <v>126</v>
      </c>
      <c r="D5" s="230"/>
      <c r="E5" s="185" t="s">
        <v>127</v>
      </c>
      <c r="F5" s="230" t="s">
        <v>128</v>
      </c>
      <c r="G5" s="230"/>
      <c r="H5" s="185" t="s">
        <v>127</v>
      </c>
    </row>
    <row r="6" spans="1:10" ht="15" customHeight="1">
      <c r="A6" s="184" t="s">
        <v>129</v>
      </c>
      <c r="B6" s="234"/>
      <c r="C6" s="185">
        <v>2019</v>
      </c>
      <c r="D6" s="189">
        <v>2020</v>
      </c>
      <c r="E6" s="184" t="s">
        <v>89</v>
      </c>
      <c r="F6" s="185">
        <v>2019</v>
      </c>
      <c r="G6" s="189">
        <v>2020</v>
      </c>
      <c r="H6" s="184" t="s">
        <v>89</v>
      </c>
    </row>
    <row r="7" spans="1:10" ht="15" customHeight="1">
      <c r="A7" s="45">
        <v>4011000</v>
      </c>
      <c r="B7" s="46" t="s">
        <v>130</v>
      </c>
      <c r="C7" s="134">
        <v>2818.5785630999999</v>
      </c>
      <c r="D7" s="134">
        <v>1535.05629</v>
      </c>
      <c r="E7" s="98">
        <f>(D7/C7-1)*100</f>
        <v>-45.537927872704898</v>
      </c>
      <c r="F7" s="134">
        <v>1898.43417</v>
      </c>
      <c r="G7" s="134">
        <v>1258.2555600000001</v>
      </c>
      <c r="H7" s="98">
        <f t="shared" ref="H7:H41" si="0">(G7/F7-1)*100</f>
        <v>-33.721401569589318</v>
      </c>
    </row>
    <row r="8" spans="1:10" ht="15" customHeight="1">
      <c r="A8" s="47">
        <v>4012000</v>
      </c>
      <c r="B8" s="10" t="s">
        <v>131</v>
      </c>
      <c r="C8" s="122">
        <v>7759.3902643000001</v>
      </c>
      <c r="D8" s="122">
        <v>6433.9348820000005</v>
      </c>
      <c r="E8" s="48">
        <f t="shared" ref="E8:E38" si="1">(D8/C8-1)*100</f>
        <v>-17.081952797222442</v>
      </c>
      <c r="F8" s="122">
        <v>5053.2665800000004</v>
      </c>
      <c r="G8" s="122">
        <v>3918.3477900000003</v>
      </c>
      <c r="H8" s="48">
        <f t="shared" si="0"/>
        <v>-22.459111785074281</v>
      </c>
    </row>
    <row r="9" spans="1:10" ht="15" customHeight="1">
      <c r="A9" s="47">
        <v>4013000</v>
      </c>
      <c r="B9" s="9" t="s">
        <v>132</v>
      </c>
      <c r="C9" s="122">
        <v>60.5115506</v>
      </c>
      <c r="D9" s="122">
        <v>93.080949299999986</v>
      </c>
      <c r="E9" s="48">
        <f t="shared" si="1"/>
        <v>53.823440941538166</v>
      </c>
      <c r="F9" s="122">
        <v>202.32345000000001</v>
      </c>
      <c r="G9" s="122">
        <v>120.82008</v>
      </c>
      <c r="H9" s="48">
        <f t="shared" si="0"/>
        <v>-40.283699195520839</v>
      </c>
      <c r="J9" s="25"/>
    </row>
    <row r="10" spans="1:10" ht="15" customHeight="1">
      <c r="A10" s="47">
        <v>4021000</v>
      </c>
      <c r="B10" s="9" t="s">
        <v>300</v>
      </c>
      <c r="C10" s="122">
        <v>12286.708450999999</v>
      </c>
      <c r="D10" s="122">
        <v>12966.847795399999</v>
      </c>
      <c r="E10" s="48">
        <f t="shared" si="1"/>
        <v>5.5355699788306234</v>
      </c>
      <c r="F10" s="122">
        <v>29303.74264</v>
      </c>
      <c r="G10" s="122">
        <v>31873.27591</v>
      </c>
      <c r="H10" s="48">
        <f t="shared" si="0"/>
        <v>8.7686180620920151</v>
      </c>
      <c r="J10" s="25"/>
    </row>
    <row r="11" spans="1:10" ht="15" customHeight="1">
      <c r="A11" s="47">
        <v>4022111</v>
      </c>
      <c r="B11" s="9" t="s">
        <v>133</v>
      </c>
      <c r="C11" s="122">
        <v>2.6040000000000001</v>
      </c>
      <c r="D11" s="122">
        <v>29.032</v>
      </c>
      <c r="E11" s="48">
        <f t="shared" si="1"/>
        <v>1014.900153609831</v>
      </c>
      <c r="F11" s="122">
        <v>12.894209999999999</v>
      </c>
      <c r="G11" s="122">
        <v>94.758219999999994</v>
      </c>
      <c r="H11" s="48">
        <f t="shared" si="0"/>
        <v>634.88969079920366</v>
      </c>
      <c r="J11" s="25"/>
    </row>
    <row r="12" spans="1:10" ht="15" customHeight="1">
      <c r="A12" s="47">
        <v>4022117</v>
      </c>
      <c r="B12" s="9" t="s">
        <v>295</v>
      </c>
      <c r="C12" s="122">
        <v>0</v>
      </c>
      <c r="D12" s="122">
        <v>50</v>
      </c>
      <c r="E12" s="204" t="s">
        <v>323</v>
      </c>
      <c r="F12" s="122">
        <v>0</v>
      </c>
      <c r="G12" s="122">
        <v>161.1755</v>
      </c>
      <c r="H12" s="204" t="s">
        <v>323</v>
      </c>
      <c r="J12" s="25"/>
    </row>
    <row r="13" spans="1:10" ht="15" customHeight="1">
      <c r="A13" s="47">
        <v>4022118</v>
      </c>
      <c r="B13" s="9" t="s">
        <v>134</v>
      </c>
      <c r="C13" s="122">
        <v>2521.2289999999998</v>
      </c>
      <c r="D13" s="122">
        <v>8433.4570000000003</v>
      </c>
      <c r="E13" s="48">
        <f t="shared" si="1"/>
        <v>234.4978579890998</v>
      </c>
      <c r="F13" s="122">
        <v>8409.4433499999996</v>
      </c>
      <c r="G13" s="122">
        <v>27661.62444</v>
      </c>
      <c r="H13" s="48">
        <f t="shared" si="0"/>
        <v>228.93526109549214</v>
      </c>
    </row>
    <row r="14" spans="1:10" ht="15" customHeight="1">
      <c r="A14" s="47">
        <v>4022120</v>
      </c>
      <c r="B14" s="9" t="s">
        <v>235</v>
      </c>
      <c r="C14" s="122">
        <v>2</v>
      </c>
      <c r="D14" s="122">
        <v>0</v>
      </c>
      <c r="E14" s="204" t="s">
        <v>323</v>
      </c>
      <c r="F14" s="122">
        <v>16.27176</v>
      </c>
      <c r="G14" s="122">
        <v>0</v>
      </c>
      <c r="H14" s="204" t="s">
        <v>323</v>
      </c>
    </row>
    <row r="15" spans="1:10" ht="15" customHeight="1">
      <c r="A15" s="47">
        <v>4022911</v>
      </c>
      <c r="B15" s="9" t="s">
        <v>236</v>
      </c>
      <c r="C15" s="122">
        <v>0.15786150000000002</v>
      </c>
      <c r="D15" s="122">
        <v>0</v>
      </c>
      <c r="E15" s="204" t="s">
        <v>323</v>
      </c>
      <c r="F15" s="122">
        <v>1.05301</v>
      </c>
      <c r="G15" s="122">
        <v>0</v>
      </c>
      <c r="H15" s="204" t="s">
        <v>323</v>
      </c>
    </row>
    <row r="16" spans="1:10" ht="15" customHeight="1">
      <c r="A16" s="47">
        <v>4022912</v>
      </c>
      <c r="B16" s="9" t="s">
        <v>290</v>
      </c>
      <c r="C16" s="122">
        <v>1.113</v>
      </c>
      <c r="D16" s="122">
        <v>0</v>
      </c>
      <c r="E16" s="204" t="s">
        <v>323</v>
      </c>
      <c r="F16" s="122">
        <v>2.2149800000000002</v>
      </c>
      <c r="G16" s="122">
        <v>0</v>
      </c>
      <c r="H16" s="204" t="s">
        <v>323</v>
      </c>
    </row>
    <row r="17" spans="1:14" ht="15" customHeight="1">
      <c r="A17" s="47">
        <v>4022918</v>
      </c>
      <c r="B17" s="9" t="s">
        <v>286</v>
      </c>
      <c r="C17" s="122">
        <v>0</v>
      </c>
      <c r="D17" s="122">
        <v>50.0075</v>
      </c>
      <c r="E17" s="204" t="s">
        <v>323</v>
      </c>
      <c r="F17" s="122">
        <v>0</v>
      </c>
      <c r="G17" s="122">
        <v>124.82011</v>
      </c>
      <c r="H17" s="204" t="s">
        <v>323</v>
      </c>
    </row>
    <row r="18" spans="1:14" ht="15" customHeight="1">
      <c r="A18" s="47">
        <v>4022920</v>
      </c>
      <c r="B18" s="9" t="s">
        <v>237</v>
      </c>
      <c r="C18" s="122">
        <v>0</v>
      </c>
      <c r="D18" s="122">
        <v>1.7615E-3</v>
      </c>
      <c r="E18" s="204" t="s">
        <v>323</v>
      </c>
      <c r="F18" s="122">
        <v>0</v>
      </c>
      <c r="G18" s="122">
        <v>1.6500000000000001E-2</v>
      </c>
      <c r="H18" s="204" t="s">
        <v>323</v>
      </c>
    </row>
    <row r="19" spans="1:14" ht="15" customHeight="1">
      <c r="A19" s="47">
        <v>4029110</v>
      </c>
      <c r="B19" s="9" t="s">
        <v>135</v>
      </c>
      <c r="C19" s="122">
        <v>3797.3139421999999</v>
      </c>
      <c r="D19" s="122">
        <v>3829.5590970999997</v>
      </c>
      <c r="E19" s="48">
        <f t="shared" si="1"/>
        <v>0.84915694069052083</v>
      </c>
      <c r="F19" s="122">
        <v>4210.3190999999997</v>
      </c>
      <c r="G19" s="122">
        <v>4359.3651600000003</v>
      </c>
      <c r="H19" s="48">
        <f t="shared" si="0"/>
        <v>3.5400181425678801</v>
      </c>
    </row>
    <row r="20" spans="1:14" ht="15" customHeight="1">
      <c r="A20" s="47">
        <v>4029910</v>
      </c>
      <c r="B20" s="9" t="s">
        <v>136</v>
      </c>
      <c r="C20" s="122">
        <v>1858.0400900000002</v>
      </c>
      <c r="D20" s="122">
        <v>3120.9141935000002</v>
      </c>
      <c r="E20" s="48">
        <f t="shared" si="1"/>
        <v>67.968076162447062</v>
      </c>
      <c r="F20" s="122">
        <v>3193.6021800000003</v>
      </c>
      <c r="G20" s="122">
        <v>5376.0760799999998</v>
      </c>
      <c r="H20" s="48">
        <f t="shared" si="0"/>
        <v>68.338940700497616</v>
      </c>
      <c r="J20" s="25"/>
      <c r="K20" s="25"/>
      <c r="L20" s="25"/>
      <c r="M20" s="25"/>
      <c r="N20" s="25"/>
    </row>
    <row r="21" spans="1:14" ht="15" customHeight="1">
      <c r="A21" s="47">
        <v>4029990</v>
      </c>
      <c r="B21" s="9" t="s">
        <v>137</v>
      </c>
      <c r="C21" s="122">
        <v>770.93310939999992</v>
      </c>
      <c r="D21" s="122">
        <v>495.47328220000003</v>
      </c>
      <c r="E21" s="48">
        <f t="shared" si="1"/>
        <v>-35.730703979542945</v>
      </c>
      <c r="F21" s="122">
        <v>401.09866</v>
      </c>
      <c r="G21" s="122">
        <v>258.52373999999998</v>
      </c>
      <c r="H21" s="48">
        <f t="shared" si="0"/>
        <v>-35.5460973118185</v>
      </c>
    </row>
    <row r="22" spans="1:14" ht="15" customHeight="1">
      <c r="A22" s="47">
        <v>4031000</v>
      </c>
      <c r="B22" s="9" t="s">
        <v>138</v>
      </c>
      <c r="C22" s="122">
        <v>96.19765799999999</v>
      </c>
      <c r="D22" s="122">
        <v>171.18171909999998</v>
      </c>
      <c r="E22" s="48">
        <f t="shared" si="1"/>
        <v>77.947907110171016</v>
      </c>
      <c r="F22" s="122">
        <v>92.168139999999994</v>
      </c>
      <c r="G22" s="122">
        <v>114.90864999999999</v>
      </c>
      <c r="H22" s="48">
        <f t="shared" si="0"/>
        <v>24.672853330879853</v>
      </c>
    </row>
    <row r="23" spans="1:14" ht="15" customHeight="1">
      <c r="A23" s="47">
        <v>4039000</v>
      </c>
      <c r="B23" s="9" t="s">
        <v>139</v>
      </c>
      <c r="C23" s="122">
        <v>177.65144069999999</v>
      </c>
      <c r="D23" s="122">
        <v>43.4376666</v>
      </c>
      <c r="E23" s="48">
        <f t="shared" si="1"/>
        <v>-75.548936485489477</v>
      </c>
      <c r="F23" s="122">
        <v>545.91445999999996</v>
      </c>
      <c r="G23" s="122">
        <v>146.77016</v>
      </c>
      <c r="H23" s="48">
        <f t="shared" si="0"/>
        <v>-73.114806301338859</v>
      </c>
    </row>
    <row r="24" spans="1:14" ht="15" customHeight="1">
      <c r="A24" s="47">
        <v>4041000</v>
      </c>
      <c r="B24" s="9" t="s">
        <v>140</v>
      </c>
      <c r="C24" s="122">
        <v>9327.1519461999997</v>
      </c>
      <c r="D24" s="122">
        <v>9250.4670000000006</v>
      </c>
      <c r="E24" s="48">
        <f t="shared" si="1"/>
        <v>-0.82216893905370236</v>
      </c>
      <c r="F24" s="122">
        <v>19814.928199999998</v>
      </c>
      <c r="G24" s="122">
        <v>18300.953850000002</v>
      </c>
      <c r="H24" s="48">
        <f t="shared" si="0"/>
        <v>-7.6405744937294129</v>
      </c>
    </row>
    <row r="25" spans="1:14" ht="15" customHeight="1">
      <c r="A25" s="116">
        <v>4049000</v>
      </c>
      <c r="B25" s="9" t="s">
        <v>141</v>
      </c>
      <c r="C25" s="122">
        <v>960.02402700000005</v>
      </c>
      <c r="D25" s="122">
        <v>1426.4651177000001</v>
      </c>
      <c r="E25" s="48">
        <f t="shared" si="1"/>
        <v>48.5863975881512</v>
      </c>
      <c r="F25" s="122">
        <v>4163.83338</v>
      </c>
      <c r="G25" s="122">
        <v>7780.0787099999998</v>
      </c>
      <c r="H25" s="48">
        <f t="shared" si="0"/>
        <v>86.848944229367802</v>
      </c>
    </row>
    <row r="26" spans="1:14" ht="15" customHeight="1">
      <c r="A26" s="47">
        <v>4051000</v>
      </c>
      <c r="B26" s="9" t="s">
        <v>142</v>
      </c>
      <c r="C26" s="122">
        <v>5272.7780220999994</v>
      </c>
      <c r="D26" s="122">
        <v>3390.5587483999998</v>
      </c>
      <c r="E26" s="48">
        <f t="shared" si="1"/>
        <v>-35.696918508819842</v>
      </c>
      <c r="F26" s="122">
        <v>23014.544160000001</v>
      </c>
      <c r="G26" s="122">
        <v>15172.52715</v>
      </c>
      <c r="H26" s="48">
        <f t="shared" si="0"/>
        <v>-34.074179160279314</v>
      </c>
    </row>
    <row r="27" spans="1:14" ht="15" customHeight="1">
      <c r="A27" s="47">
        <v>4052000</v>
      </c>
      <c r="B27" s="9" t="s">
        <v>143</v>
      </c>
      <c r="C27" s="122">
        <v>104.0052</v>
      </c>
      <c r="D27" s="122">
        <v>178.06800000000001</v>
      </c>
      <c r="E27" s="48">
        <f t="shared" si="1"/>
        <v>71.210670235718993</v>
      </c>
      <c r="F27" s="122">
        <v>523.01058</v>
      </c>
      <c r="G27" s="122">
        <v>707.77164000000005</v>
      </c>
      <c r="H27" s="48">
        <f t="shared" si="0"/>
        <v>35.326447889448055</v>
      </c>
    </row>
    <row r="28" spans="1:14" ht="15" customHeight="1">
      <c r="A28" s="47">
        <v>4059000</v>
      </c>
      <c r="B28" s="9" t="s">
        <v>240</v>
      </c>
      <c r="C28" s="122">
        <v>18.963000000000001</v>
      </c>
      <c r="D28" s="122">
        <v>66.987300000000005</v>
      </c>
      <c r="E28" s="48">
        <f t="shared" si="1"/>
        <v>253.25264989716817</v>
      </c>
      <c r="F28" s="122">
        <v>17.540080000000003</v>
      </c>
      <c r="G28" s="122">
        <v>127.01034</v>
      </c>
      <c r="H28" s="48">
        <f t="shared" si="0"/>
        <v>624.11494132295843</v>
      </c>
    </row>
    <row r="29" spans="1:14" ht="15" customHeight="1">
      <c r="A29" s="47"/>
      <c r="C29" s="22"/>
      <c r="D29" s="22"/>
      <c r="E29" s="48"/>
      <c r="F29" s="22"/>
      <c r="G29" s="22"/>
      <c r="H29" s="48"/>
    </row>
    <row r="30" spans="1:14" ht="15" customHeight="1">
      <c r="A30" s="47">
        <v>4061000</v>
      </c>
      <c r="B30" s="9" t="s">
        <v>144</v>
      </c>
      <c r="C30" s="148">
        <v>15591.017902400001</v>
      </c>
      <c r="D30" s="148">
        <v>16521.8886747</v>
      </c>
      <c r="E30" s="48">
        <f t="shared" si="1"/>
        <v>5.9705580362184429</v>
      </c>
      <c r="F30" s="148">
        <v>61523.56611</v>
      </c>
      <c r="G30" s="148">
        <v>62746.535739999999</v>
      </c>
      <c r="H30" s="48">
        <f t="shared" si="0"/>
        <v>1.9878067988019721</v>
      </c>
    </row>
    <row r="31" spans="1:14" ht="15" customHeight="1">
      <c r="A31" s="47">
        <v>4062000</v>
      </c>
      <c r="B31" s="9" t="s">
        <v>145</v>
      </c>
      <c r="C31" s="148">
        <v>1072.9842798</v>
      </c>
      <c r="D31" s="148">
        <v>1507.9738167999999</v>
      </c>
      <c r="E31" s="48">
        <f t="shared" si="1"/>
        <v>40.540159365715979</v>
      </c>
      <c r="F31" s="148">
        <v>5136.0535</v>
      </c>
      <c r="G31" s="148">
        <v>7332.2447599999996</v>
      </c>
      <c r="H31" s="48">
        <f t="shared" si="0"/>
        <v>42.760287835786755</v>
      </c>
    </row>
    <row r="32" spans="1:14" ht="15" customHeight="1">
      <c r="A32" s="47">
        <v>4063000</v>
      </c>
      <c r="B32" s="9" t="s">
        <v>146</v>
      </c>
      <c r="C32" s="148">
        <v>1589.3371219999999</v>
      </c>
      <c r="D32" s="148">
        <v>736.39481999999998</v>
      </c>
      <c r="E32" s="48">
        <f t="shared" si="1"/>
        <v>-53.666543755466378</v>
      </c>
      <c r="F32" s="148">
        <v>7048.6476500000008</v>
      </c>
      <c r="G32" s="148">
        <v>3129.1468199999999</v>
      </c>
      <c r="H32" s="48">
        <f t="shared" si="0"/>
        <v>-55.606423027827191</v>
      </c>
    </row>
    <row r="33" spans="1:8" ht="15" customHeight="1">
      <c r="A33" s="47">
        <v>4064000</v>
      </c>
      <c r="B33" s="9" t="s">
        <v>147</v>
      </c>
      <c r="C33" s="148">
        <v>356.50783000000001</v>
      </c>
      <c r="D33" s="148">
        <v>329.00083050000001</v>
      </c>
      <c r="E33" s="48">
        <f t="shared" si="1"/>
        <v>-7.7156789235176104</v>
      </c>
      <c r="F33" s="148">
        <v>3165.6251400000001</v>
      </c>
      <c r="G33" s="148">
        <v>2523.83205</v>
      </c>
      <c r="H33" s="48">
        <f t="shared" si="0"/>
        <v>-20.273818333398765</v>
      </c>
    </row>
    <row r="34" spans="1:8" ht="15" customHeight="1">
      <c r="A34" s="47">
        <v>4069000</v>
      </c>
      <c r="B34" s="9" t="s">
        <v>148</v>
      </c>
      <c r="C34" s="148">
        <v>21708.257452100002</v>
      </c>
      <c r="D34" s="148">
        <v>28895.0755747</v>
      </c>
      <c r="E34" s="48">
        <f t="shared" si="1"/>
        <v>33.106379627466431</v>
      </c>
      <c r="F34" s="148">
        <v>82933.673810000008</v>
      </c>
      <c r="G34" s="148">
        <v>107885.74647</v>
      </c>
      <c r="H34" s="48">
        <f t="shared" si="0"/>
        <v>30.08678081374385</v>
      </c>
    </row>
    <row r="35" spans="1:8" ht="15" customHeight="1">
      <c r="A35" s="47"/>
      <c r="B35" s="9" t="s">
        <v>149</v>
      </c>
      <c r="C35" s="22">
        <f>SUM(C30:C34)</f>
        <v>40318.104586300004</v>
      </c>
      <c r="D35" s="22">
        <f>SUM(D30:D34)</f>
        <v>47990.333716699999</v>
      </c>
      <c r="E35" s="48">
        <f t="shared" si="1"/>
        <v>19.029240608217979</v>
      </c>
      <c r="F35" s="22">
        <f>SUM(F30:F34)</f>
        <v>159807.56621000002</v>
      </c>
      <c r="G35" s="22">
        <f>SUM(G30:G34)</f>
        <v>183617.50584</v>
      </c>
      <c r="H35" s="48">
        <f t="shared" si="0"/>
        <v>14.899131621034645</v>
      </c>
    </row>
    <row r="36" spans="1:8" ht="15" customHeight="1">
      <c r="A36" s="47"/>
      <c r="C36" s="22"/>
      <c r="D36" s="22"/>
      <c r="E36" s="48"/>
      <c r="F36" s="22"/>
      <c r="G36" s="22"/>
      <c r="H36" s="48"/>
    </row>
    <row r="37" spans="1:8" ht="15" customHeight="1">
      <c r="A37" s="47">
        <v>19011010</v>
      </c>
      <c r="B37" s="9" t="s">
        <v>150</v>
      </c>
      <c r="C37" s="148">
        <v>2683.0791101999998</v>
      </c>
      <c r="D37" s="148">
        <v>2215.5056971999998</v>
      </c>
      <c r="E37" s="48">
        <f t="shared" si="1"/>
        <v>-17.426747173516866</v>
      </c>
      <c r="F37" s="148">
        <v>16189.631069999999</v>
      </c>
      <c r="G37" s="148">
        <v>13277.116320000001</v>
      </c>
      <c r="H37" s="48">
        <f t="shared" si="0"/>
        <v>-17.990000744346791</v>
      </c>
    </row>
    <row r="38" spans="1:8" ht="15" customHeight="1">
      <c r="A38" s="47">
        <v>19019011</v>
      </c>
      <c r="B38" s="9" t="s">
        <v>151</v>
      </c>
      <c r="C38" s="148">
        <v>913.662329</v>
      </c>
      <c r="D38" s="148">
        <v>846.98368870000002</v>
      </c>
      <c r="E38" s="48">
        <f t="shared" si="1"/>
        <v>-7.297952228475868</v>
      </c>
      <c r="F38" s="148">
        <v>1804.5659699999999</v>
      </c>
      <c r="G38" s="148">
        <v>1580.96039</v>
      </c>
      <c r="H38" s="48">
        <f t="shared" si="0"/>
        <v>-12.391100337550965</v>
      </c>
    </row>
    <row r="39" spans="1:8" ht="15" customHeight="1">
      <c r="A39" s="47">
        <v>22029931</v>
      </c>
      <c r="B39" s="9" t="s">
        <v>152</v>
      </c>
      <c r="C39" s="148">
        <v>137.45332000000002</v>
      </c>
      <c r="D39" s="148">
        <v>0</v>
      </c>
      <c r="E39" s="204" t="s">
        <v>323</v>
      </c>
      <c r="F39" s="148">
        <v>214.75323999999998</v>
      </c>
      <c r="G39" s="148">
        <v>0</v>
      </c>
      <c r="H39" s="204" t="s">
        <v>323</v>
      </c>
    </row>
    <row r="40" spans="1:8" ht="15" customHeight="1">
      <c r="A40" s="47">
        <v>22029932</v>
      </c>
      <c r="B40" s="9" t="s">
        <v>153</v>
      </c>
      <c r="C40" s="148">
        <v>185.26756</v>
      </c>
      <c r="D40" s="148">
        <v>0</v>
      </c>
      <c r="E40" s="204" t="s">
        <v>323</v>
      </c>
      <c r="F40" s="148">
        <v>209.35082999999997</v>
      </c>
      <c r="G40" s="148">
        <v>0</v>
      </c>
      <c r="H40" s="204" t="s">
        <v>323</v>
      </c>
    </row>
    <row r="41" spans="1:8" ht="15" customHeight="1">
      <c r="A41" s="17"/>
      <c r="B41" s="9" t="s">
        <v>154</v>
      </c>
      <c r="C41" s="24"/>
      <c r="D41" s="24"/>
      <c r="E41" s="48"/>
      <c r="F41" s="24">
        <f>SUM(F7:F40)-F35</f>
        <v>279102.47041000001</v>
      </c>
      <c r="G41" s="24">
        <f>SUM(G7:G40)-G35</f>
        <v>316032.66214000003</v>
      </c>
      <c r="H41" s="48">
        <f t="shared" si="0"/>
        <v>13.231768130088483</v>
      </c>
    </row>
    <row r="42" spans="1:8" ht="25.5" customHeight="1">
      <c r="A42" s="236" t="s">
        <v>301</v>
      </c>
      <c r="B42" s="237"/>
      <c r="C42" s="237"/>
      <c r="D42" s="237"/>
      <c r="E42" s="237"/>
      <c r="F42" s="237"/>
      <c r="G42" s="237"/>
      <c r="H42" s="238"/>
    </row>
    <row r="43" spans="1:8" ht="15" customHeight="1">
      <c r="A43" s="10"/>
      <c r="B43" s="10"/>
      <c r="C43" s="10"/>
      <c r="D43" s="183"/>
      <c r="E43" s="10"/>
      <c r="F43" s="233"/>
      <c r="G43" s="233"/>
      <c r="H43" s="183"/>
    </row>
    <row r="44" spans="1:8" ht="15" customHeight="1">
      <c r="D44" s="183"/>
      <c r="E44" s="10"/>
      <c r="F44" s="183"/>
      <c r="G44" s="183"/>
      <c r="H44" s="183"/>
    </row>
    <row r="45" spans="1:8" ht="15" customHeight="1">
      <c r="D45" s="34"/>
      <c r="E45" s="34"/>
      <c r="F45" s="34"/>
      <c r="G45" s="34"/>
      <c r="H45" s="34"/>
    </row>
    <row r="46" spans="1:8" ht="15" customHeight="1">
      <c r="D46" s="10"/>
      <c r="E46" s="10"/>
      <c r="F46" s="34"/>
      <c r="G46" s="34"/>
      <c r="H46" s="49"/>
    </row>
    <row r="47" spans="1:8" ht="15" customHeight="1">
      <c r="D47" s="10"/>
      <c r="E47" s="10"/>
      <c r="F47" s="34"/>
      <c r="G47" s="34"/>
      <c r="H47" s="49"/>
    </row>
    <row r="48" spans="1:8">
      <c r="D48" s="10"/>
      <c r="E48" s="10"/>
      <c r="F48" s="34"/>
      <c r="G48" s="34"/>
      <c r="H48" s="49"/>
    </row>
    <row r="49" spans="4:8">
      <c r="D49" s="10"/>
      <c r="E49" s="10"/>
      <c r="F49" s="34"/>
      <c r="G49" s="34"/>
      <c r="H49" s="49"/>
    </row>
    <row r="50" spans="4:8">
      <c r="D50" s="10"/>
      <c r="E50" s="10"/>
      <c r="F50" s="34"/>
      <c r="G50" s="34"/>
      <c r="H50" s="49"/>
    </row>
    <row r="51" spans="4:8">
      <c r="D51" s="10"/>
      <c r="E51" s="10"/>
      <c r="F51" s="34"/>
      <c r="G51" s="34"/>
      <c r="H51" s="49"/>
    </row>
    <row r="52" spans="4:8">
      <c r="D52" s="10"/>
      <c r="E52" s="10"/>
      <c r="F52" s="34"/>
      <c r="G52" s="34"/>
      <c r="H52" s="49"/>
    </row>
    <row r="53" spans="4:8">
      <c r="D53" s="10"/>
      <c r="E53" s="10"/>
      <c r="F53" s="34"/>
      <c r="G53" s="34"/>
      <c r="H53" s="49"/>
    </row>
    <row r="54" spans="4:8">
      <c r="D54" s="10"/>
      <c r="E54" s="10"/>
      <c r="F54" s="34"/>
      <c r="G54" s="34"/>
      <c r="H54" s="49"/>
    </row>
    <row r="55" spans="4:8">
      <c r="D55" s="10"/>
      <c r="E55" s="10"/>
      <c r="F55" s="34"/>
      <c r="G55" s="34"/>
      <c r="H55" s="49"/>
    </row>
    <row r="56" spans="4:8">
      <c r="D56" s="10"/>
      <c r="E56" s="10"/>
      <c r="F56" s="34"/>
      <c r="G56" s="34"/>
      <c r="H56" s="49"/>
    </row>
    <row r="57" spans="4:8">
      <c r="D57" s="10"/>
      <c r="E57" s="10"/>
      <c r="F57" s="34"/>
      <c r="G57" s="34"/>
      <c r="H57" s="49"/>
    </row>
    <row r="58" spans="4:8">
      <c r="D58" s="10"/>
      <c r="E58" s="10"/>
      <c r="F58" s="34"/>
      <c r="G58" s="34"/>
      <c r="H58" s="49"/>
    </row>
    <row r="59" spans="4:8">
      <c r="D59" s="10"/>
      <c r="E59" s="10"/>
      <c r="F59" s="34"/>
      <c r="G59" s="34"/>
      <c r="H59" s="49"/>
    </row>
    <row r="60" spans="4:8">
      <c r="D60" s="10"/>
      <c r="E60" s="10"/>
      <c r="F60" s="34"/>
      <c r="G60" s="34"/>
      <c r="H60" s="49"/>
    </row>
    <row r="61" spans="4:8">
      <c r="D61" s="10"/>
      <c r="E61" s="10"/>
      <c r="F61" s="34"/>
      <c r="G61" s="34"/>
      <c r="H61" s="49"/>
    </row>
    <row r="62" spans="4:8">
      <c r="D62" s="10"/>
      <c r="E62" s="10"/>
      <c r="F62" s="34"/>
      <c r="G62" s="34"/>
      <c r="H62" s="49"/>
    </row>
    <row r="63" spans="4:8">
      <c r="D63" s="10"/>
      <c r="E63" s="10"/>
      <c r="F63" s="34"/>
      <c r="G63" s="34"/>
      <c r="H63" s="49"/>
    </row>
    <row r="64" spans="4:8">
      <c r="D64" s="10"/>
      <c r="E64" s="10"/>
      <c r="F64" s="34"/>
      <c r="G64" s="34"/>
      <c r="H64" s="49"/>
    </row>
    <row r="65" spans="4:8">
      <c r="D65" s="10"/>
      <c r="E65" s="10"/>
      <c r="F65" s="34"/>
      <c r="G65" s="34"/>
      <c r="H65" s="49"/>
    </row>
    <row r="66" spans="4:8">
      <c r="D66" s="10"/>
      <c r="E66" s="10"/>
      <c r="F66" s="34"/>
      <c r="G66" s="34"/>
      <c r="H66" s="49"/>
    </row>
    <row r="67" spans="4:8">
      <c r="D67" s="10"/>
      <c r="E67" s="10"/>
      <c r="F67" s="34"/>
      <c r="G67" s="34"/>
      <c r="H67" s="49"/>
    </row>
    <row r="68" spans="4:8">
      <c r="D68" s="10"/>
      <c r="E68" s="10"/>
      <c r="F68" s="34"/>
      <c r="G68" s="34"/>
      <c r="H68" s="49"/>
    </row>
    <row r="69" spans="4:8">
      <c r="D69" s="10"/>
      <c r="E69" s="10"/>
      <c r="F69" s="34"/>
      <c r="G69" s="34"/>
      <c r="H69" s="49"/>
    </row>
    <row r="70" spans="4:8">
      <c r="D70" s="10"/>
      <c r="E70" s="10"/>
      <c r="F70" s="34"/>
      <c r="G70" s="34"/>
      <c r="H70" s="49"/>
    </row>
    <row r="71" spans="4:8">
      <c r="D71" s="10"/>
      <c r="E71" s="10"/>
      <c r="F71" s="34"/>
      <c r="G71" s="34"/>
      <c r="H71" s="49"/>
    </row>
    <row r="72" spans="4:8">
      <c r="D72" s="10"/>
      <c r="E72" s="10"/>
      <c r="F72" s="34"/>
      <c r="G72" s="34"/>
      <c r="H72" s="49"/>
    </row>
    <row r="73" spans="4:8">
      <c r="D73" s="10"/>
      <c r="E73" s="10"/>
      <c r="F73" s="34"/>
      <c r="G73" s="34"/>
      <c r="H73" s="49"/>
    </row>
    <row r="74" spans="4:8">
      <c r="D74" s="10"/>
      <c r="E74" s="10"/>
      <c r="F74" s="34"/>
      <c r="G74" s="34"/>
      <c r="H74" s="49"/>
    </row>
    <row r="75" spans="4:8">
      <c r="D75" s="10"/>
      <c r="E75" s="10"/>
      <c r="F75" s="34"/>
      <c r="G75" s="34"/>
      <c r="H75" s="49"/>
    </row>
    <row r="76" spans="4:8">
      <c r="D76" s="10"/>
      <c r="E76" s="10"/>
      <c r="F76" s="34"/>
      <c r="G76" s="34"/>
      <c r="H76" s="49"/>
    </row>
    <row r="77" spans="4:8">
      <c r="D77" s="10"/>
      <c r="E77" s="10"/>
      <c r="F77" s="10"/>
      <c r="G77" s="10"/>
      <c r="H77" s="49"/>
    </row>
  </sheetData>
  <mergeCells count="8">
    <mergeCell ref="F43:G43"/>
    <mergeCell ref="B5:B6"/>
    <mergeCell ref="A1:H1"/>
    <mergeCell ref="A3:H3"/>
    <mergeCell ref="A4:H4"/>
    <mergeCell ref="C5:D5"/>
    <mergeCell ref="F5:G5"/>
    <mergeCell ref="A42:H42"/>
  </mergeCells>
  <printOptions horizontalCentered="1"/>
  <pageMargins left="0.55118110236220474" right="0.43307086614173229" top="0.94488188976377963" bottom="0.78740157480314965" header="0.51181102362204722" footer="0.19685039370078741"/>
  <pageSetup firstPageNumber="0" orientation="portrait" r:id="rId1"/>
  <headerFooter alignWithMargins="0"/>
  <ignoredErrors>
    <ignoredError sqref="E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33"/>
  <sheetViews>
    <sheetView zoomScale="112" zoomScaleNormal="112" zoomScaleSheetLayoutView="75" workbookViewId="0">
      <selection activeCell="A2" sqref="A2:D2"/>
    </sheetView>
  </sheetViews>
  <sheetFormatPr baseColWidth="10" defaultColWidth="10.90625" defaultRowHeight="12"/>
  <cols>
    <col min="1" max="1" width="17.36328125" style="9" customWidth="1"/>
    <col min="2" max="4" width="15.1796875" style="9" customWidth="1"/>
    <col min="5" max="32" width="6.453125" style="9" customWidth="1"/>
    <col min="33" max="33" width="5.1796875" style="9" customWidth="1"/>
    <col min="34" max="34" width="4.08984375" style="9" customWidth="1"/>
    <col min="35" max="16384" width="10.90625" style="9"/>
  </cols>
  <sheetData>
    <row r="1" spans="1:36" ht="15" customHeight="1">
      <c r="A1" s="10"/>
      <c r="B1" s="10"/>
      <c r="C1" s="10"/>
      <c r="D1" s="1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6" ht="15" customHeight="1">
      <c r="A2" s="227" t="s">
        <v>16</v>
      </c>
      <c r="B2" s="227"/>
      <c r="C2" s="227"/>
      <c r="D2" s="227"/>
    </row>
    <row r="3" spans="1:36" ht="15" customHeight="1">
      <c r="A3" s="183"/>
      <c r="B3" s="183"/>
      <c r="C3" s="183"/>
      <c r="D3" s="183"/>
    </row>
    <row r="4" spans="1:36" ht="15" customHeight="1">
      <c r="A4" s="230" t="s">
        <v>15</v>
      </c>
      <c r="B4" s="230"/>
      <c r="C4" s="230"/>
      <c r="D4" s="230"/>
    </row>
    <row r="5" spans="1:36" ht="15" customHeight="1">
      <c r="A5" s="239" t="s">
        <v>334</v>
      </c>
      <c r="B5" s="239"/>
      <c r="C5" s="239"/>
      <c r="D5" s="239"/>
    </row>
    <row r="6" spans="1:36" ht="15" customHeight="1">
      <c r="A6" s="231" t="s">
        <v>125</v>
      </c>
      <c r="B6" s="185" t="s">
        <v>155</v>
      </c>
      <c r="C6" s="189" t="s">
        <v>156</v>
      </c>
      <c r="D6" s="189" t="s">
        <v>157</v>
      </c>
      <c r="H6" s="25"/>
      <c r="I6" s="25"/>
    </row>
    <row r="7" spans="1:36" ht="15" customHeight="1">
      <c r="A7" s="234"/>
      <c r="B7" s="187" t="s">
        <v>158</v>
      </c>
      <c r="C7" s="21" t="s">
        <v>128</v>
      </c>
      <c r="D7" s="21" t="s">
        <v>159</v>
      </c>
      <c r="G7" s="25"/>
    </row>
    <row r="8" spans="1:36" ht="15" customHeight="1">
      <c r="A8" s="31" t="s">
        <v>160</v>
      </c>
      <c r="B8" s="153">
        <v>8483.4645</v>
      </c>
      <c r="C8" s="153">
        <v>27786.44455</v>
      </c>
      <c r="D8" s="41">
        <f t="shared" ref="D8:D13" si="0">C8/B8*1000</f>
        <v>3275.3652178305219</v>
      </c>
      <c r="F8" s="25"/>
      <c r="G8" s="25"/>
      <c r="H8" s="25"/>
      <c r="I8" s="25"/>
    </row>
    <row r="9" spans="1:36" ht="15" customHeight="1">
      <c r="A9" s="17" t="s">
        <v>161</v>
      </c>
      <c r="B9" s="148">
        <v>13045.879795399998</v>
      </c>
      <c r="C9" s="148">
        <v>32129.209630000001</v>
      </c>
      <c r="D9" s="41">
        <f t="shared" si="0"/>
        <v>2462.7859626093459</v>
      </c>
      <c r="E9" s="34"/>
      <c r="F9" s="25"/>
      <c r="G9" s="2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25"/>
      <c r="AG9" s="25"/>
    </row>
    <row r="10" spans="1:36" ht="15" customHeight="1">
      <c r="A10" s="17" t="s">
        <v>162</v>
      </c>
      <c r="B10" s="148">
        <v>10720.369784300001</v>
      </c>
      <c r="C10" s="148">
        <v>26227.80272</v>
      </c>
      <c r="D10" s="41">
        <f>C10/B10*1000</f>
        <v>2446.5389951763286</v>
      </c>
      <c r="G10" s="25"/>
      <c r="H10" s="25"/>
      <c r="I10" s="25"/>
      <c r="AI10" s="25"/>
      <c r="AJ10" s="25"/>
    </row>
    <row r="11" spans="1:36" ht="15" customHeight="1">
      <c r="A11" s="17" t="s">
        <v>163</v>
      </c>
      <c r="B11" s="148">
        <v>47990.333716699999</v>
      </c>
      <c r="C11" s="148">
        <v>183617.50584</v>
      </c>
      <c r="D11" s="41">
        <f t="shared" si="0"/>
        <v>3826.1352155612026</v>
      </c>
      <c r="F11" s="25"/>
      <c r="G11" s="25"/>
      <c r="I11" s="25"/>
    </row>
    <row r="12" spans="1:36" ht="26.45" customHeight="1">
      <c r="A12" s="118" t="s">
        <v>150</v>
      </c>
      <c r="B12" s="152">
        <v>2215.5056971999998</v>
      </c>
      <c r="C12" s="152">
        <v>13277.116320000001</v>
      </c>
      <c r="D12" s="120">
        <f t="shared" si="0"/>
        <v>5992.8152460992924</v>
      </c>
    </row>
    <row r="13" spans="1:36" ht="15" customHeight="1">
      <c r="A13" s="17" t="s">
        <v>164</v>
      </c>
      <c r="B13" s="148">
        <v>20161.799911800001</v>
      </c>
      <c r="C13" s="148">
        <v>32994.583080000011</v>
      </c>
      <c r="D13" s="41">
        <f t="shared" si="0"/>
        <v>1636.4899574610613</v>
      </c>
      <c r="G13" s="25"/>
    </row>
    <row r="14" spans="1:36" ht="15" customHeight="1">
      <c r="A14" s="17"/>
      <c r="B14" s="22"/>
      <c r="C14" s="22"/>
      <c r="D14" s="41"/>
      <c r="G14" s="25"/>
      <c r="H14" s="25"/>
      <c r="I14" s="25"/>
    </row>
    <row r="15" spans="1:36" ht="15" customHeight="1">
      <c r="A15" s="17" t="s">
        <v>154</v>
      </c>
      <c r="B15" s="22">
        <f>SUM(B8:B13)</f>
        <v>102617.3534054</v>
      </c>
      <c r="C15" s="22">
        <f>SUM(C8:C13)</f>
        <v>316032.66214000003</v>
      </c>
      <c r="D15" s="41"/>
      <c r="G15" s="25"/>
    </row>
    <row r="16" spans="1:36" ht="15" customHeight="1">
      <c r="A16" s="17"/>
      <c r="B16" s="20"/>
      <c r="C16" s="18"/>
      <c r="D16" s="18"/>
    </row>
    <row r="17" spans="1:34" ht="15" customHeight="1">
      <c r="A17" s="37" t="s">
        <v>123</v>
      </c>
      <c r="B17" s="42"/>
      <c r="C17" s="42"/>
      <c r="D17" s="43"/>
    </row>
    <row r="18" spans="1:34" ht="15" customHeight="1"/>
    <row r="19" spans="1:34" ht="15" customHeight="1"/>
    <row r="20" spans="1:34" ht="17.45" customHeight="1"/>
    <row r="21" spans="1:34" ht="17.45" customHeight="1">
      <c r="AF21" s="10" t="str">
        <f t="shared" ref="AF21:AF26" si="1">A8</f>
        <v>Leche entera en polvo</v>
      </c>
      <c r="AG21" s="25">
        <f t="shared" ref="AG21:AG26" si="2">C8</f>
        <v>27786.44455</v>
      </c>
      <c r="AH21" s="53">
        <f>AG21/$AG$27*100</f>
        <v>8.7922698754759789</v>
      </c>
    </row>
    <row r="22" spans="1:34" ht="17.45" customHeight="1">
      <c r="AF22" s="10" t="str">
        <f t="shared" si="1"/>
        <v>Leche descremada en polvo</v>
      </c>
      <c r="AG22" s="34">
        <f t="shared" si="2"/>
        <v>32129.209630000001</v>
      </c>
      <c r="AH22" s="53">
        <f t="shared" ref="AH22:AH27" si="3">AG22/$AG$27*100</f>
        <v>10.16642058844127</v>
      </c>
    </row>
    <row r="23" spans="1:34" ht="17.45" customHeight="1">
      <c r="AF23" s="10" t="str">
        <f t="shared" si="1"/>
        <v>Suero y lactosuero</v>
      </c>
      <c r="AG23" s="34">
        <f t="shared" si="2"/>
        <v>26227.80272</v>
      </c>
      <c r="AH23" s="53">
        <f t="shared" si="3"/>
        <v>8.2990797667556535</v>
      </c>
    </row>
    <row r="24" spans="1:34" ht="17.45" customHeight="1">
      <c r="AF24" s="10" t="str">
        <f t="shared" si="1"/>
        <v>Quesos</v>
      </c>
      <c r="AG24" s="34">
        <f t="shared" si="2"/>
        <v>183617.50584</v>
      </c>
      <c r="AH24" s="53">
        <f>AG24/$AG$27*100</f>
        <v>58.100800276984934</v>
      </c>
    </row>
    <row r="25" spans="1:34" ht="17.45" customHeight="1">
      <c r="AF25" s="10" t="str">
        <f t="shared" si="1"/>
        <v>Preparaciones para la alimentación infantil</v>
      </c>
      <c r="AG25" s="34">
        <f t="shared" si="2"/>
        <v>13277.116320000001</v>
      </c>
      <c r="AH25" s="53">
        <f t="shared" si="3"/>
        <v>4.2011848490895352</v>
      </c>
    </row>
    <row r="26" spans="1:34" ht="17.45" customHeight="1">
      <c r="AF26" s="10" t="str">
        <f t="shared" si="1"/>
        <v>Otros productos</v>
      </c>
      <c r="AG26" s="34">
        <f t="shared" si="2"/>
        <v>32994.583080000011</v>
      </c>
      <c r="AH26" s="53">
        <f t="shared" si="3"/>
        <v>10.440244643252623</v>
      </c>
    </row>
    <row r="27" spans="1:34" ht="17.45" customHeight="1">
      <c r="AF27" s="10"/>
      <c r="AG27" s="34">
        <f>SUM(AG21:AG26)</f>
        <v>316032.66214000003</v>
      </c>
      <c r="AH27" s="53">
        <f t="shared" si="3"/>
        <v>100</v>
      </c>
    </row>
    <row r="28" spans="1:34" ht="17.45" customHeight="1"/>
    <row r="29" spans="1:34" ht="17.45" customHeight="1">
      <c r="AF29" s="10"/>
    </row>
    <row r="30" spans="1:34" ht="17.45" customHeight="1"/>
    <row r="31" spans="1:34" ht="17.45" customHeight="1"/>
    <row r="32" spans="1:34" ht="17.45" customHeight="1"/>
    <row r="33" ht="17.45" customHeight="1"/>
  </sheetData>
  <mergeCells count="4">
    <mergeCell ref="A2:D2"/>
    <mergeCell ref="A4:D4"/>
    <mergeCell ref="A5:D5"/>
    <mergeCell ref="A6:A7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9"/>
  <sheetViews>
    <sheetView zoomScaleNormal="100" workbookViewId="0">
      <selection sqref="A1:J1"/>
    </sheetView>
  </sheetViews>
  <sheetFormatPr baseColWidth="10" defaultColWidth="10.90625" defaultRowHeight="12"/>
  <cols>
    <col min="1" max="1" width="12.453125" style="9" customWidth="1"/>
    <col min="2" max="10" width="6.08984375" style="9" customWidth="1"/>
    <col min="11" max="11" width="9.1796875" style="9" customWidth="1"/>
    <col min="12" max="12" width="6.6328125" style="9" customWidth="1"/>
    <col min="13" max="16" width="5.1796875" style="9" customWidth="1"/>
    <col min="17" max="35" width="9.1796875" style="9" customWidth="1"/>
    <col min="36" max="16384" width="10.90625" style="9"/>
  </cols>
  <sheetData>
    <row r="1" spans="1:27" ht="14.25" customHeight="1">
      <c r="A1" s="242" t="s">
        <v>17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27" ht="14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27" ht="14.25" customHeight="1">
      <c r="A3" s="240" t="s">
        <v>18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27" ht="14.25" customHeight="1">
      <c r="A4" s="31"/>
      <c r="B4" s="230" t="s">
        <v>165</v>
      </c>
      <c r="C4" s="230"/>
      <c r="D4" s="230" t="s">
        <v>166</v>
      </c>
      <c r="E4" s="230"/>
      <c r="F4" s="230" t="s">
        <v>167</v>
      </c>
      <c r="G4" s="230"/>
      <c r="H4" s="241" t="s">
        <v>168</v>
      </c>
      <c r="I4" s="241"/>
      <c r="J4" s="241"/>
    </row>
    <row r="5" spans="1:27" ht="14.25" customHeight="1">
      <c r="A5" s="17" t="s">
        <v>169</v>
      </c>
      <c r="B5" s="228" t="s">
        <v>126</v>
      </c>
      <c r="C5" s="228"/>
      <c r="D5" s="235" t="s">
        <v>128</v>
      </c>
      <c r="E5" s="235"/>
      <c r="F5" s="228" t="s">
        <v>170</v>
      </c>
      <c r="G5" s="228"/>
      <c r="H5" s="185" t="s">
        <v>165</v>
      </c>
      <c r="I5" s="185" t="s">
        <v>156</v>
      </c>
      <c r="J5" s="189" t="s">
        <v>156</v>
      </c>
    </row>
    <row r="6" spans="1:27" ht="14.25" customHeight="1">
      <c r="A6" s="17"/>
      <c r="B6" s="191">
        <v>2019</v>
      </c>
      <c r="C6" s="191">
        <v>2020</v>
      </c>
      <c r="D6" s="191">
        <v>2019</v>
      </c>
      <c r="E6" s="191">
        <v>2020</v>
      </c>
      <c r="F6" s="191">
        <v>2019</v>
      </c>
      <c r="G6" s="191">
        <v>2020</v>
      </c>
      <c r="H6" s="54" t="s">
        <v>158</v>
      </c>
      <c r="I6" s="54" t="s">
        <v>171</v>
      </c>
      <c r="J6" s="54" t="s">
        <v>172</v>
      </c>
    </row>
    <row r="7" spans="1:27" ht="14.25" customHeight="1">
      <c r="A7" s="31" t="s">
        <v>173</v>
      </c>
      <c r="B7" s="22">
        <v>130.6</v>
      </c>
      <c r="C7" s="22">
        <v>1060.325</v>
      </c>
      <c r="D7" s="22">
        <v>387.71666999999997</v>
      </c>
      <c r="E7" s="22">
        <v>3503.9250000000002</v>
      </c>
      <c r="F7" s="41">
        <f>D7/B7*1000</f>
        <v>2968.734073506891</v>
      </c>
      <c r="G7" s="41">
        <f>E7/C7*1000</f>
        <v>3304.57642703888</v>
      </c>
      <c r="H7" s="48">
        <f>+(C7/B7-1)*100</f>
        <v>711.88744257274129</v>
      </c>
      <c r="I7" s="48">
        <f>+(E7/D7-1)*100</f>
        <v>803.7333886108122</v>
      </c>
      <c r="J7" s="35">
        <f t="shared" ref="J7:J12" si="0">+(G7/F7-1)*100</f>
        <v>11.312645229125117</v>
      </c>
    </row>
    <row r="8" spans="1:27" ht="14.25" customHeight="1">
      <c r="A8" s="17" t="s">
        <v>174</v>
      </c>
      <c r="B8" s="22">
        <v>220</v>
      </c>
      <c r="C8" s="22">
        <v>211.25</v>
      </c>
      <c r="D8" s="22">
        <v>652.18200000000002</v>
      </c>
      <c r="E8" s="22">
        <v>699.59816000000001</v>
      </c>
      <c r="F8" s="41">
        <f t="shared" ref="F8:F20" si="1">D8/B8*1000</f>
        <v>2964.4636363636364</v>
      </c>
      <c r="G8" s="41">
        <f t="shared" ref="G8:G11" si="2">E8/C8*1000</f>
        <v>3311.7072662721894</v>
      </c>
      <c r="H8" s="48">
        <f>+(C8/B8-1)*100</f>
        <v>-3.9772727272727293</v>
      </c>
      <c r="I8" s="48">
        <f t="shared" ref="I8:I13" si="3">+(E8/D8-1)*100</f>
        <v>7.2703877138590167</v>
      </c>
      <c r="J8" s="35">
        <f t="shared" si="0"/>
        <v>11.713539867687484</v>
      </c>
    </row>
    <row r="9" spans="1:27" ht="14.25" customHeight="1">
      <c r="A9" s="17" t="s">
        <v>175</v>
      </c>
      <c r="B9" s="22">
        <v>151.19999999999999</v>
      </c>
      <c r="C9" s="22">
        <v>327.3125</v>
      </c>
      <c r="D9" s="22">
        <v>453.95229</v>
      </c>
      <c r="E9" s="22">
        <v>1124.9283600000001</v>
      </c>
      <c r="F9" s="41">
        <f t="shared" si="1"/>
        <v>3002.3299603174605</v>
      </c>
      <c r="G9" s="41">
        <f t="shared" si="2"/>
        <v>3436.8634256253581</v>
      </c>
      <c r="H9" s="48">
        <f>+(C9/B9-1)*100</f>
        <v>116.47652116402116</v>
      </c>
      <c r="I9" s="48">
        <f t="shared" si="3"/>
        <v>147.8076187257476</v>
      </c>
      <c r="J9" s="35">
        <f t="shared" si="0"/>
        <v>14.473208176690576</v>
      </c>
    </row>
    <row r="10" spans="1:27" ht="14.25" customHeight="1">
      <c r="A10" s="17" t="s">
        <v>176</v>
      </c>
      <c r="B10" s="22">
        <v>12.7</v>
      </c>
      <c r="C10" s="22">
        <v>805</v>
      </c>
      <c r="D10" s="22">
        <v>48.438479999999998</v>
      </c>
      <c r="E10" s="22">
        <v>2782.616</v>
      </c>
      <c r="F10" s="41">
        <f t="shared" si="1"/>
        <v>3814.0535433070868</v>
      </c>
      <c r="G10" s="41">
        <f t="shared" si="2"/>
        <v>3456.6658385093169</v>
      </c>
      <c r="H10" s="48">
        <f t="shared" ref="H10:H13" si="4">+(C10/B10-1)*100</f>
        <v>6238.5826771653547</v>
      </c>
      <c r="I10" s="48">
        <f>+(E10/D10-1)*100</f>
        <v>5644.6393858766833</v>
      </c>
      <c r="J10" s="35">
        <f t="shared" si="0"/>
        <v>-9.3702854650510865</v>
      </c>
      <c r="V10" s="175"/>
      <c r="W10" s="175"/>
      <c r="X10" s="175"/>
      <c r="Y10" s="175"/>
      <c r="Z10" s="175"/>
      <c r="AA10" s="175"/>
    </row>
    <row r="11" spans="1:27" ht="14.25" customHeight="1">
      <c r="A11" s="17" t="s">
        <v>177</v>
      </c>
      <c r="B11" s="22">
        <v>150.27500000000001</v>
      </c>
      <c r="C11" s="22">
        <v>388.45</v>
      </c>
      <c r="D11" s="22">
        <v>526.99552000000006</v>
      </c>
      <c r="E11" s="22">
        <v>1326.7472399999999</v>
      </c>
      <c r="F11" s="41">
        <f t="shared" si="1"/>
        <v>3506.8741973049409</v>
      </c>
      <c r="G11" s="41">
        <f t="shared" si="2"/>
        <v>3415.4903848629169</v>
      </c>
      <c r="H11" s="48">
        <f t="shared" si="4"/>
        <v>158.49276326734318</v>
      </c>
      <c r="I11" s="48">
        <f t="shared" si="3"/>
        <v>151.75683466910681</v>
      </c>
      <c r="J11" s="35">
        <f t="shared" si="0"/>
        <v>-2.6058480373277515</v>
      </c>
      <c r="V11" s="175"/>
      <c r="W11" s="175"/>
      <c r="X11" s="175"/>
      <c r="Y11" s="175"/>
      <c r="Z11" s="175"/>
      <c r="AA11" s="175"/>
    </row>
    <row r="12" spans="1:27" ht="14.25" customHeight="1">
      <c r="A12" s="17" t="s">
        <v>178</v>
      </c>
      <c r="B12" s="22">
        <v>335.15</v>
      </c>
      <c r="C12" s="22">
        <v>2871.125</v>
      </c>
      <c r="D12" s="22">
        <v>1181.0229999999999</v>
      </c>
      <c r="E12" s="22">
        <v>9295.0869999999995</v>
      </c>
      <c r="F12" s="41">
        <f t="shared" si="1"/>
        <v>3523.8639415187231</v>
      </c>
      <c r="G12" s="41">
        <f t="shared" ref="G12:G17" si="5">E12/C12*1000</f>
        <v>3237.4372414994118</v>
      </c>
      <c r="H12" s="48">
        <f t="shared" si="4"/>
        <v>756.66865582574974</v>
      </c>
      <c r="I12" s="48">
        <f>+(E12/D12-1)*100</f>
        <v>687.03691630052936</v>
      </c>
      <c r="J12" s="35">
        <f t="shared" si="0"/>
        <v>-8.1281997481397195</v>
      </c>
      <c r="V12" s="175"/>
      <c r="W12" s="175"/>
      <c r="X12" s="175"/>
      <c r="Y12" s="175"/>
      <c r="Z12" s="175"/>
      <c r="AA12" s="175"/>
    </row>
    <row r="13" spans="1:27" ht="14.25" customHeight="1">
      <c r="A13" s="17" t="s">
        <v>179</v>
      </c>
      <c r="B13" s="22">
        <v>418.67899999999997</v>
      </c>
      <c r="C13" s="22">
        <v>666.072</v>
      </c>
      <c r="D13" s="22">
        <v>1416.5730000000001</v>
      </c>
      <c r="E13" s="22">
        <v>2156.029</v>
      </c>
      <c r="F13" s="41">
        <f t="shared" si="1"/>
        <v>3383.4345644276409</v>
      </c>
      <c r="G13" s="41">
        <f t="shared" si="5"/>
        <v>3236.9308423113416</v>
      </c>
      <c r="H13" s="48">
        <f t="shared" si="4"/>
        <v>59.088944035884296</v>
      </c>
      <c r="I13" s="48">
        <f t="shared" si="3"/>
        <v>52.200345481665941</v>
      </c>
      <c r="J13" s="35">
        <f>+(G13/F13-1)*100</f>
        <v>-4.3300297176305129</v>
      </c>
      <c r="V13" s="175"/>
      <c r="W13" s="175"/>
      <c r="X13" s="175"/>
      <c r="Y13" s="175"/>
      <c r="Z13" s="175"/>
      <c r="AA13" s="175"/>
    </row>
    <row r="14" spans="1:27" ht="14.25" customHeight="1">
      <c r="A14" s="17" t="s">
        <v>180</v>
      </c>
      <c r="B14" s="22">
        <v>536.25</v>
      </c>
      <c r="C14" s="22">
        <v>923.4</v>
      </c>
      <c r="D14" s="22">
        <v>1874.519</v>
      </c>
      <c r="E14" s="22">
        <v>2945.0120000000002</v>
      </c>
      <c r="F14" s="41">
        <f t="shared" si="1"/>
        <v>3495.6065268065267</v>
      </c>
      <c r="G14" s="41">
        <f t="shared" si="5"/>
        <v>3189.3134069742264</v>
      </c>
      <c r="H14" s="48">
        <f>+(C14/B14-1)*100</f>
        <v>72.195804195804186</v>
      </c>
      <c r="I14" s="48">
        <f>+(E14/D14-1)*100</f>
        <v>57.107610005553447</v>
      </c>
      <c r="J14" s="35">
        <f>+(G14/F14-1)*100</f>
        <v>-8.7622310315377483</v>
      </c>
      <c r="V14" s="175"/>
      <c r="W14" s="175"/>
      <c r="X14" s="175"/>
      <c r="Y14" s="175"/>
      <c r="Z14" s="175"/>
      <c r="AA14" s="175"/>
    </row>
    <row r="15" spans="1:27" ht="14.25" customHeight="1">
      <c r="A15" s="17" t="s">
        <v>181</v>
      </c>
      <c r="B15" s="22">
        <v>280.25</v>
      </c>
      <c r="C15" s="22">
        <v>507.33</v>
      </c>
      <c r="D15" s="22">
        <v>929.24219999999991</v>
      </c>
      <c r="E15" s="22">
        <v>1647.7691599999998</v>
      </c>
      <c r="F15" s="41">
        <f t="shared" si="1"/>
        <v>3315.7616413916144</v>
      </c>
      <c r="G15" s="41">
        <f t="shared" si="5"/>
        <v>3247.9237577119425</v>
      </c>
      <c r="H15" s="48">
        <f>+(C15/B15-1)*100</f>
        <v>81.027653880463873</v>
      </c>
      <c r="I15" s="48">
        <f>+(E15/D15-1)*100</f>
        <v>77.323970004806057</v>
      </c>
      <c r="J15" s="35">
        <f>+(G15/F15-1)*100</f>
        <v>-2.0459216016263659</v>
      </c>
      <c r="W15" s="175"/>
      <c r="Z15" s="175"/>
    </row>
    <row r="16" spans="1:27" ht="14.25" customHeight="1">
      <c r="A16" s="17" t="s">
        <v>182</v>
      </c>
      <c r="B16" s="22">
        <v>152.52500000000001</v>
      </c>
      <c r="C16" s="22">
        <v>398.2</v>
      </c>
      <c r="D16" s="22">
        <v>499.97996000000001</v>
      </c>
      <c r="E16" s="22">
        <v>1304.9695900000002</v>
      </c>
      <c r="F16" s="41">
        <f>D16/B16*1000</f>
        <v>3278.019734469759</v>
      </c>
      <c r="G16" s="41">
        <f t="shared" si="5"/>
        <v>3277.1712456052237</v>
      </c>
      <c r="H16" s="48">
        <f>+(C16/B16-1)*100</f>
        <v>161.07195541714469</v>
      </c>
      <c r="I16" s="48">
        <f>+(E16/D16-1)*100</f>
        <v>161.0043790555126</v>
      </c>
      <c r="J16" s="35">
        <f>+(G16/F16-1)*100</f>
        <v>-2.5884190250990979E-2</v>
      </c>
      <c r="V16" s="175"/>
      <c r="W16" s="175"/>
      <c r="X16" s="175"/>
      <c r="Y16" s="175"/>
      <c r="Z16" s="175"/>
      <c r="AA16" s="175"/>
    </row>
    <row r="17" spans="1:27" ht="14.25" customHeight="1">
      <c r="A17" s="17" t="s">
        <v>183</v>
      </c>
      <c r="B17" s="22">
        <v>133.59999999999991</v>
      </c>
      <c r="C17" s="22">
        <v>325</v>
      </c>
      <c r="D17" s="22">
        <v>438.82129999999961</v>
      </c>
      <c r="E17" s="22">
        <v>999.76508999999999</v>
      </c>
      <c r="F17" s="41">
        <f t="shared" si="1"/>
        <v>3284.5905688622747</v>
      </c>
      <c r="G17" s="41">
        <f t="shared" si="5"/>
        <v>3076.2002769230771</v>
      </c>
      <c r="H17" s="48">
        <f>+(C17/B17-1)*100</f>
        <v>143.26347305389237</v>
      </c>
      <c r="I17" s="48">
        <f>+(E17/D17-1)*100</f>
        <v>127.82966323649303</v>
      </c>
      <c r="J17" s="35">
        <f>+(G17/F17-1)*100</f>
        <v>-6.3444830510909096</v>
      </c>
      <c r="V17" s="175"/>
      <c r="W17" s="175"/>
      <c r="X17" s="175"/>
      <c r="Y17" s="175"/>
      <c r="Z17" s="175"/>
      <c r="AA17" s="175"/>
    </row>
    <row r="18" spans="1:27" ht="14.25" customHeight="1">
      <c r="A18" s="17" t="s">
        <v>184</v>
      </c>
      <c r="B18" s="22">
        <v>25</v>
      </c>
      <c r="C18" s="22"/>
      <c r="D18" s="41">
        <v>78.405000000000001</v>
      </c>
      <c r="E18" s="41"/>
      <c r="F18" s="41">
        <f t="shared" si="1"/>
        <v>3136.2000000000003</v>
      </c>
      <c r="G18" s="41"/>
      <c r="H18" s="48"/>
      <c r="I18" s="48"/>
      <c r="J18" s="35"/>
      <c r="V18" s="175"/>
      <c r="W18" s="175"/>
      <c r="X18" s="175"/>
      <c r="Y18" s="175"/>
      <c r="Z18" s="175"/>
      <c r="AA18" s="175"/>
    </row>
    <row r="19" spans="1:27" ht="14.25" customHeight="1">
      <c r="A19" s="17" t="s">
        <v>326</v>
      </c>
      <c r="B19" s="22">
        <f>SUM(B7:B17)</f>
        <v>2521.2289999999998</v>
      </c>
      <c r="C19" s="22">
        <f>SUM(C7:C17)</f>
        <v>8483.4644999999982</v>
      </c>
      <c r="D19" s="22">
        <f>SUM(D7:D17)</f>
        <v>8409.4434199999996</v>
      </c>
      <c r="E19" s="22">
        <f>SUM(E7:E17)</f>
        <v>27786.446599999999</v>
      </c>
      <c r="F19" s="41">
        <f>D19/B19*1000</f>
        <v>3335.4540265878268</v>
      </c>
      <c r="G19" s="41">
        <f>E19/C19*1000</f>
        <v>3275.365459477081</v>
      </c>
      <c r="H19" s="48">
        <f>+(C19/B19-1)*100</f>
        <v>236.48131526331002</v>
      </c>
      <c r="I19" s="48">
        <f>+(E19/D19-1)*100</f>
        <v>230.41956776730416</v>
      </c>
      <c r="J19" s="35">
        <f>+(G19/F19-1)*100</f>
        <v>-1.8015108777324818</v>
      </c>
      <c r="V19" s="175"/>
      <c r="W19" s="175"/>
      <c r="X19" s="175"/>
      <c r="Y19" s="175"/>
      <c r="Z19" s="175"/>
      <c r="AA19" s="175"/>
    </row>
    <row r="20" spans="1:27" ht="14.25" customHeight="1">
      <c r="A20" s="17" t="s">
        <v>185</v>
      </c>
      <c r="B20" s="22">
        <f>SUM(B7:B18)</f>
        <v>2546.2289999999998</v>
      </c>
      <c r="C20" s="22"/>
      <c r="D20" s="22">
        <f>SUM(D7:D18)</f>
        <v>8487.8484200000003</v>
      </c>
      <c r="E20" s="22"/>
      <c r="F20" s="41">
        <f t="shared" si="1"/>
        <v>3333.4976626218618</v>
      </c>
      <c r="G20" s="41"/>
      <c r="H20" s="48"/>
      <c r="I20" s="48"/>
      <c r="J20" s="35"/>
    </row>
    <row r="21" spans="1:27" ht="14.25" customHeight="1">
      <c r="A21" s="37" t="s">
        <v>123</v>
      </c>
      <c r="B21" s="42"/>
      <c r="C21" s="42"/>
      <c r="D21" s="42"/>
      <c r="E21" s="42"/>
      <c r="F21" s="42"/>
      <c r="G21" s="42"/>
      <c r="H21" s="42"/>
      <c r="I21" s="42"/>
      <c r="J21" s="43"/>
      <c r="W21" s="175"/>
      <c r="Z21" s="175"/>
    </row>
    <row r="22" spans="1:27" ht="14.25" customHeight="1">
      <c r="A22" s="46"/>
      <c r="B22" s="10"/>
      <c r="C22" s="10"/>
      <c r="D22" s="10"/>
      <c r="E22" s="10"/>
      <c r="F22" s="10"/>
      <c r="G22" s="10"/>
      <c r="H22" s="10"/>
      <c r="I22" s="10"/>
      <c r="J22" s="10"/>
      <c r="W22" s="175"/>
      <c r="Z22" s="175"/>
    </row>
    <row r="23" spans="1:27" ht="14.25" customHeight="1">
      <c r="A23" s="10"/>
      <c r="V23" s="175"/>
      <c r="X23" s="175"/>
      <c r="Y23" s="175"/>
      <c r="Z23" s="175"/>
      <c r="AA23" s="175"/>
    </row>
    <row r="24" spans="1:27" ht="14.25" customHeight="1">
      <c r="A24" s="227" t="s">
        <v>19</v>
      </c>
      <c r="B24" s="227"/>
      <c r="C24" s="227"/>
      <c r="D24" s="227"/>
      <c r="E24" s="227"/>
      <c r="F24" s="227"/>
      <c r="G24" s="227"/>
      <c r="H24" s="227"/>
      <c r="I24" s="227"/>
      <c r="J24" s="227"/>
      <c r="V24" s="175"/>
      <c r="W24" s="175"/>
      <c r="X24" s="175"/>
      <c r="Y24" s="175"/>
      <c r="Z24" s="175"/>
      <c r="AA24" s="175"/>
    </row>
    <row r="25" spans="1:27" ht="14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W25" s="175"/>
      <c r="Y25" s="175"/>
      <c r="Z25" s="175"/>
      <c r="AA25" s="175"/>
    </row>
    <row r="26" spans="1:27" ht="14.25" customHeight="1">
      <c r="A26" s="240" t="s">
        <v>20</v>
      </c>
      <c r="B26" s="240"/>
      <c r="C26" s="240"/>
      <c r="D26" s="240"/>
      <c r="E26" s="240"/>
      <c r="F26" s="240"/>
      <c r="G26" s="240"/>
      <c r="H26" s="240"/>
      <c r="I26" s="240"/>
      <c r="J26" s="240"/>
      <c r="V26" s="175"/>
      <c r="W26" s="175"/>
      <c r="X26" s="175"/>
      <c r="Y26" s="175"/>
      <c r="Z26" s="175"/>
      <c r="AA26" s="175"/>
    </row>
    <row r="27" spans="1:27" ht="14.25" customHeight="1">
      <c r="A27" s="31"/>
      <c r="B27" s="230" t="s">
        <v>165</v>
      </c>
      <c r="C27" s="230"/>
      <c r="D27" s="230" t="s">
        <v>166</v>
      </c>
      <c r="E27" s="230"/>
      <c r="F27" s="230" t="s">
        <v>167</v>
      </c>
      <c r="G27" s="230"/>
      <c r="H27" s="241" t="s">
        <v>168</v>
      </c>
      <c r="I27" s="241"/>
      <c r="J27" s="241"/>
      <c r="V27" s="175"/>
      <c r="W27" s="175"/>
      <c r="X27" s="175"/>
      <c r="Y27" s="175"/>
      <c r="Z27" s="175"/>
      <c r="AA27" s="175"/>
    </row>
    <row r="28" spans="1:27" ht="14.25" customHeight="1">
      <c r="A28" s="17" t="s">
        <v>169</v>
      </c>
      <c r="B28" s="228" t="s">
        <v>126</v>
      </c>
      <c r="C28" s="228"/>
      <c r="D28" s="235" t="s">
        <v>128</v>
      </c>
      <c r="E28" s="235"/>
      <c r="F28" s="228" t="s">
        <v>170</v>
      </c>
      <c r="G28" s="228"/>
      <c r="H28" s="185" t="s">
        <v>165</v>
      </c>
      <c r="I28" s="185" t="s">
        <v>156</v>
      </c>
      <c r="J28" s="189" t="s">
        <v>156</v>
      </c>
      <c r="V28" s="175"/>
      <c r="W28" s="175"/>
      <c r="X28" s="175"/>
      <c r="Y28" s="175"/>
      <c r="Z28" s="175"/>
      <c r="AA28" s="175"/>
    </row>
    <row r="29" spans="1:27" ht="14.25" customHeight="1">
      <c r="A29" s="17"/>
      <c r="B29" s="191">
        <v>2019</v>
      </c>
      <c r="C29" s="191">
        <v>2020</v>
      </c>
      <c r="D29" s="191">
        <v>2019</v>
      </c>
      <c r="E29" s="191">
        <v>2020</v>
      </c>
      <c r="F29" s="191">
        <v>2019</v>
      </c>
      <c r="G29" s="191">
        <v>2020</v>
      </c>
      <c r="H29" s="54" t="s">
        <v>158</v>
      </c>
      <c r="I29" s="54" t="s">
        <v>171</v>
      </c>
      <c r="J29" s="54" t="s">
        <v>172</v>
      </c>
      <c r="V29" s="175"/>
      <c r="W29" s="175"/>
      <c r="X29" s="175"/>
      <c r="Y29" s="175"/>
      <c r="Z29" s="175"/>
      <c r="AA29" s="175"/>
    </row>
    <row r="30" spans="1:27" ht="14.25" customHeight="1">
      <c r="A30" s="31" t="s">
        <v>173</v>
      </c>
      <c r="B30" s="22">
        <v>623.11779999999999</v>
      </c>
      <c r="C30" s="22">
        <v>1240.7534800000001</v>
      </c>
      <c r="D30" s="22">
        <v>1384.96396</v>
      </c>
      <c r="E30" s="22">
        <v>3150.5939499999999</v>
      </c>
      <c r="F30" s="41">
        <f t="shared" ref="F30:F44" si="6">D30/B30*1000</f>
        <v>2222.635848309902</v>
      </c>
      <c r="G30" s="41">
        <f t="shared" ref="G30:G37" si="7">E30/C30*1000</f>
        <v>2539.2586043764309</v>
      </c>
      <c r="H30" s="48">
        <f t="shared" ref="H30:H37" si="8">+(C30/B30-1)*100</f>
        <v>99.120211298730368</v>
      </c>
      <c r="I30" s="48">
        <f t="shared" ref="I30:I37" si="9">+(E30/D30-1)*100</f>
        <v>127.48562713501946</v>
      </c>
      <c r="J30" s="35">
        <f t="shared" ref="J30:J37" si="10">+(G30/F30-1)*100</f>
        <v>14.245372507029863</v>
      </c>
      <c r="V30" s="175"/>
      <c r="W30" s="175"/>
      <c r="X30" s="175"/>
      <c r="Y30" s="175"/>
      <c r="Z30" s="175"/>
      <c r="AA30" s="175"/>
    </row>
    <row r="31" spans="1:27" ht="14.25" customHeight="1">
      <c r="A31" s="17" t="s">
        <v>174</v>
      </c>
      <c r="B31" s="22">
        <v>472.58800000000002</v>
      </c>
      <c r="C31" s="22">
        <v>421.05806999999999</v>
      </c>
      <c r="D31" s="22">
        <v>1026.229</v>
      </c>
      <c r="E31" s="22">
        <v>1075.9647</v>
      </c>
      <c r="F31" s="41">
        <f t="shared" si="6"/>
        <v>2171.5087983613635</v>
      </c>
      <c r="G31" s="41">
        <f t="shared" si="7"/>
        <v>2555.3831565323044</v>
      </c>
      <c r="H31" s="48">
        <f t="shared" si="8"/>
        <v>-10.903774535113042</v>
      </c>
      <c r="I31" s="48">
        <f t="shared" si="9"/>
        <v>4.8464524000003895</v>
      </c>
      <c r="J31" s="35">
        <f t="shared" si="10"/>
        <v>17.677771255664055</v>
      </c>
      <c r="V31" s="175"/>
      <c r="W31" s="175"/>
      <c r="X31" s="175"/>
      <c r="Y31" s="175"/>
      <c r="Z31" s="175"/>
      <c r="AA31" s="175"/>
    </row>
    <row r="32" spans="1:27" ht="14.25" customHeight="1">
      <c r="A32" s="17" t="s">
        <v>175</v>
      </c>
      <c r="B32" s="22">
        <v>2185.8310000000001</v>
      </c>
      <c r="C32" s="22">
        <v>264.40515000000005</v>
      </c>
      <c r="D32" s="22">
        <v>4862.4154800000006</v>
      </c>
      <c r="E32" s="22">
        <v>811.95866000000001</v>
      </c>
      <c r="F32" s="41">
        <f t="shared" si="6"/>
        <v>2224.5157471003017</v>
      </c>
      <c r="G32" s="41">
        <f t="shared" si="7"/>
        <v>3070.888218327063</v>
      </c>
      <c r="H32" s="48">
        <f t="shared" si="8"/>
        <v>-87.903678280708803</v>
      </c>
      <c r="I32" s="48">
        <f t="shared" si="9"/>
        <v>-83.3013311318267</v>
      </c>
      <c r="J32" s="35">
        <f t="shared" si="10"/>
        <v>38.047492913009215</v>
      </c>
      <c r="V32" s="175"/>
      <c r="W32" s="175"/>
      <c r="X32" s="175"/>
      <c r="Y32" s="175"/>
      <c r="Z32" s="175"/>
      <c r="AA32" s="175"/>
    </row>
    <row r="33" spans="1:27" ht="14.25" customHeight="1">
      <c r="A33" s="17" t="s">
        <v>176</v>
      </c>
      <c r="B33" s="22">
        <v>2179.654</v>
      </c>
      <c r="C33" s="22">
        <v>406.05453999999997</v>
      </c>
      <c r="D33" s="22">
        <v>5023.2629999999999</v>
      </c>
      <c r="E33" s="22">
        <v>1246.741</v>
      </c>
      <c r="F33" s="41">
        <f t="shared" si="6"/>
        <v>2304.6148608907652</v>
      </c>
      <c r="G33" s="41">
        <f t="shared" si="7"/>
        <v>3070.3781812167399</v>
      </c>
      <c r="H33" s="48">
        <f t="shared" si="8"/>
        <v>-81.37068819179558</v>
      </c>
      <c r="I33" s="48">
        <f t="shared" si="9"/>
        <v>-75.180654486934088</v>
      </c>
      <c r="J33" s="35">
        <f t="shared" si="10"/>
        <v>33.227387938911271</v>
      </c>
      <c r="V33" s="175"/>
      <c r="W33" s="175"/>
      <c r="X33" s="175"/>
      <c r="Y33" s="175"/>
      <c r="Z33" s="175"/>
      <c r="AA33" s="175"/>
    </row>
    <row r="34" spans="1:27" ht="14.25" customHeight="1">
      <c r="A34" s="17" t="s">
        <v>177</v>
      </c>
      <c r="B34" s="22">
        <v>1789.218856</v>
      </c>
      <c r="C34" s="22">
        <v>1785.5964077000001</v>
      </c>
      <c r="D34" s="22">
        <v>4216.5651900000003</v>
      </c>
      <c r="E34" s="22">
        <v>4431.4310500000001</v>
      </c>
      <c r="F34" s="41">
        <f t="shared" si="6"/>
        <v>2356.6514380619742</v>
      </c>
      <c r="G34" s="41">
        <f t="shared" si="7"/>
        <v>2481.7652135109633</v>
      </c>
      <c r="H34" s="48">
        <f t="shared" si="8"/>
        <v>-0.20245976549220224</v>
      </c>
      <c r="I34" s="48">
        <f t="shared" si="9"/>
        <v>5.0957556759605005</v>
      </c>
      <c r="J34" s="35">
        <f t="shared" si="10"/>
        <v>5.3089639574309899</v>
      </c>
      <c r="V34" s="175"/>
      <c r="W34" s="175"/>
      <c r="X34" s="175"/>
      <c r="Y34" s="175"/>
      <c r="Z34" s="175"/>
      <c r="AA34" s="175"/>
    </row>
    <row r="35" spans="1:27" ht="14.25" customHeight="1">
      <c r="A35" s="17" t="s">
        <v>178</v>
      </c>
      <c r="B35" s="22">
        <v>945.48500000000001</v>
      </c>
      <c r="C35" s="22">
        <v>1592.4459999999999</v>
      </c>
      <c r="D35" s="22">
        <v>2422.1819999999998</v>
      </c>
      <c r="E35" s="22">
        <v>3941.7939999999999</v>
      </c>
      <c r="F35" s="41">
        <f t="shared" si="6"/>
        <v>2561.8407483989695</v>
      </c>
      <c r="G35" s="41">
        <f t="shared" si="7"/>
        <v>2475.3077969362853</v>
      </c>
      <c r="H35" s="48">
        <f t="shared" si="8"/>
        <v>68.426363189262645</v>
      </c>
      <c r="I35" s="48">
        <f t="shared" si="9"/>
        <v>62.737317014163274</v>
      </c>
      <c r="J35" s="35">
        <f t="shared" si="10"/>
        <v>-3.3777646606942047</v>
      </c>
      <c r="L35" s="41"/>
      <c r="V35" s="175"/>
      <c r="W35" s="175"/>
      <c r="X35" s="175"/>
      <c r="Y35" s="175"/>
      <c r="Z35" s="175"/>
      <c r="AA35" s="175"/>
    </row>
    <row r="36" spans="1:27" ht="14.25" customHeight="1">
      <c r="A36" s="17" t="s">
        <v>179</v>
      </c>
      <c r="B36" s="22">
        <v>648.52599999999995</v>
      </c>
      <c r="C36" s="22">
        <v>1833.2929999999999</v>
      </c>
      <c r="D36" s="22">
        <v>1556.3009999999999</v>
      </c>
      <c r="E36" s="22">
        <v>4717.6059999999998</v>
      </c>
      <c r="F36" s="41">
        <f t="shared" si="6"/>
        <v>2399.7511279424416</v>
      </c>
      <c r="G36" s="41">
        <f t="shared" si="7"/>
        <v>2573.2962488811118</v>
      </c>
      <c r="H36" s="48">
        <f t="shared" si="8"/>
        <v>182.68612206758098</v>
      </c>
      <c r="I36" s="48">
        <f t="shared" si="9"/>
        <v>203.12940748608398</v>
      </c>
      <c r="J36" s="35">
        <f t="shared" si="10"/>
        <v>7.2317966191547844</v>
      </c>
      <c r="V36" s="175"/>
      <c r="W36" s="175"/>
      <c r="X36" s="175"/>
      <c r="Y36" s="175"/>
      <c r="Z36" s="175"/>
      <c r="AA36" s="175"/>
    </row>
    <row r="37" spans="1:27" ht="14.25" customHeight="1">
      <c r="A37" s="17" t="s">
        <v>180</v>
      </c>
      <c r="B37" s="22">
        <v>1821.39</v>
      </c>
      <c r="C37" s="22">
        <v>2282.0439999999999</v>
      </c>
      <c r="D37" s="22">
        <v>4693.3329999999996</v>
      </c>
      <c r="E37" s="22">
        <v>5251.8339999999998</v>
      </c>
      <c r="F37" s="41">
        <f t="shared" si="6"/>
        <v>2576.7864103788861</v>
      </c>
      <c r="G37" s="41">
        <f t="shared" si="7"/>
        <v>2301.3728043806341</v>
      </c>
      <c r="H37" s="48">
        <f t="shared" si="8"/>
        <v>25.291343424527412</v>
      </c>
      <c r="I37" s="48">
        <f t="shared" si="9"/>
        <v>11.899880106525584</v>
      </c>
      <c r="J37" s="35">
        <f t="shared" si="10"/>
        <v>-10.688259022514623</v>
      </c>
      <c r="V37" s="175"/>
      <c r="W37" s="175"/>
      <c r="X37" s="175"/>
      <c r="Y37" s="175"/>
      <c r="Z37" s="175"/>
      <c r="AA37" s="175"/>
    </row>
    <row r="38" spans="1:27" ht="14.25" customHeight="1">
      <c r="A38" s="17" t="s">
        <v>181</v>
      </c>
      <c r="B38" s="22">
        <v>713.07352509999998</v>
      </c>
      <c r="C38" s="22">
        <v>1817.6424</v>
      </c>
      <c r="D38" s="22">
        <v>1770.5503799999999</v>
      </c>
      <c r="E38" s="22">
        <v>4091.5894399999997</v>
      </c>
      <c r="F38" s="41">
        <f t="shared" si="6"/>
        <v>2482.9843174330467</v>
      </c>
      <c r="G38" s="41">
        <f t="shared" ref="G38" si="11">E38/C38*1000</f>
        <v>2251.0420311498015</v>
      </c>
      <c r="H38" s="48">
        <f t="shared" ref="H38" si="12">+(C38/B38-1)*100</f>
        <v>154.90252211300339</v>
      </c>
      <c r="I38" s="48">
        <f t="shared" ref="I38" si="13">+(E38/D38-1)*100</f>
        <v>131.09138752662886</v>
      </c>
      <c r="J38" s="35">
        <f t="shared" ref="J38" si="14">+(G38/F38-1)*100</f>
        <v>-9.3412706900634532</v>
      </c>
      <c r="V38" s="175"/>
      <c r="W38" s="175"/>
      <c r="X38" s="175"/>
      <c r="Y38" s="175"/>
      <c r="Z38" s="175"/>
      <c r="AA38" s="175"/>
    </row>
    <row r="39" spans="1:27" ht="14.25" customHeight="1">
      <c r="A39" s="17" t="s">
        <v>182</v>
      </c>
      <c r="B39" s="22">
        <v>541.13589999999999</v>
      </c>
      <c r="C39" s="22">
        <v>898.94630000000006</v>
      </c>
      <c r="D39" s="22">
        <v>1327.0737100000001</v>
      </c>
      <c r="E39" s="22">
        <v>2151.6010699999997</v>
      </c>
      <c r="F39" s="41">
        <f t="shared" si="6"/>
        <v>2452.3852695783075</v>
      </c>
      <c r="G39" s="41">
        <f t="shared" ref="G39:G40" si="15">E39/C39*1000</f>
        <v>2393.4700771336393</v>
      </c>
      <c r="H39" s="48">
        <f t="shared" ref="H39:H40" si="16">+(C39/B39-1)*100</f>
        <v>66.122096131489357</v>
      </c>
      <c r="I39" s="48">
        <f t="shared" ref="I39:I40" si="17">+(E39/D39-1)*100</f>
        <v>62.131240622647809</v>
      </c>
      <c r="J39" s="35">
        <f t="shared" ref="J39" si="18">+(G39/F39-1)*100</f>
        <v>-2.4023628414143405</v>
      </c>
      <c r="V39" s="175"/>
      <c r="W39" s="175"/>
      <c r="X39" s="175"/>
      <c r="Y39" s="175"/>
      <c r="Z39" s="175"/>
      <c r="AA39" s="175"/>
    </row>
    <row r="40" spans="1:27" ht="14.25" customHeight="1">
      <c r="A40" s="17" t="s">
        <v>183</v>
      </c>
      <c r="B40" s="22">
        <v>370.56361849999848</v>
      </c>
      <c r="C40" s="22">
        <v>503.65</v>
      </c>
      <c r="D40" s="22">
        <v>1037.0290400000049</v>
      </c>
      <c r="E40" s="22">
        <v>1258.0975000000001</v>
      </c>
      <c r="F40" s="41">
        <f t="shared" si="6"/>
        <v>2798.5182252855434</v>
      </c>
      <c r="G40" s="41">
        <f t="shared" si="15"/>
        <v>2497.9598927826869</v>
      </c>
      <c r="H40" s="48">
        <f t="shared" si="16"/>
        <v>35.914583854378577</v>
      </c>
      <c r="I40" s="48">
        <f t="shared" si="17"/>
        <v>21.317480173939394</v>
      </c>
      <c r="J40" s="35">
        <f>+(G40/F40-1)*100</f>
        <v>-10.739909777510537</v>
      </c>
      <c r="V40" s="175"/>
      <c r="W40" s="175"/>
      <c r="X40" s="175"/>
      <c r="Y40" s="175"/>
      <c r="Z40" s="175"/>
      <c r="AA40" s="175"/>
    </row>
    <row r="41" spans="1:27" ht="14.25" customHeight="1">
      <c r="A41" s="17" t="s">
        <v>184</v>
      </c>
      <c r="B41" s="22">
        <v>1201.4556769000001</v>
      </c>
      <c r="C41" s="22"/>
      <c r="D41" s="41">
        <v>3082.8532699999996</v>
      </c>
      <c r="E41" s="41"/>
      <c r="F41" s="41">
        <f t="shared" si="6"/>
        <v>2565.9317520180089</v>
      </c>
      <c r="G41" s="41"/>
      <c r="H41" s="48"/>
      <c r="I41" s="48"/>
      <c r="J41" s="35"/>
      <c r="V41" s="175"/>
      <c r="W41" s="175"/>
      <c r="X41" s="175"/>
      <c r="Y41" s="175"/>
      <c r="Z41" s="175"/>
      <c r="AA41" s="175"/>
    </row>
    <row r="42" spans="1:27" ht="14.25" customHeight="1">
      <c r="A42" s="17" t="s">
        <v>326</v>
      </c>
      <c r="B42" s="22">
        <f>SUM(B30:B40)</f>
        <v>12290.583699599998</v>
      </c>
      <c r="C42" s="22">
        <f>SUM(C30:C40)</f>
        <v>13045.8893477</v>
      </c>
      <c r="D42" s="22">
        <f>SUM(D30:D40)</f>
        <v>29319.905760000005</v>
      </c>
      <c r="E42" s="22">
        <f>SUM(E30:E40)</f>
        <v>32129.211369999997</v>
      </c>
      <c r="F42" s="41">
        <f t="shared" si="6"/>
        <v>2385.558446744416</v>
      </c>
      <c r="G42" s="41">
        <f>E42/C42*1000</f>
        <v>2462.784292713965</v>
      </c>
      <c r="H42" s="48">
        <f>+(C42/B42-1)*100</f>
        <v>6.1454009554044564</v>
      </c>
      <c r="I42" s="48">
        <f>+(E42/D42-1)*100</f>
        <v>9.5815642553415579</v>
      </c>
      <c r="J42" s="35">
        <f>+(G42/F42-1)*100</f>
        <v>3.2372229686906007</v>
      </c>
      <c r="V42" s="175"/>
      <c r="W42" s="175"/>
      <c r="X42" s="175"/>
      <c r="Y42" s="175"/>
      <c r="Z42" s="175"/>
      <c r="AA42" s="175"/>
    </row>
    <row r="43" spans="1:27" ht="14.25" customHeight="1">
      <c r="A43" s="17" t="s">
        <v>328</v>
      </c>
      <c r="B43" s="22">
        <f>B19+B42</f>
        <v>14811.812699599997</v>
      </c>
      <c r="C43" s="22">
        <f>C19+C42</f>
        <v>21529.353847699997</v>
      </c>
      <c r="D43" s="22">
        <f>D19+D42</f>
        <v>37729.349180000005</v>
      </c>
      <c r="E43" s="22">
        <f>E19+E42</f>
        <v>59915.65797</v>
      </c>
      <c r="F43" s="41">
        <f>D43/B43*1000</f>
        <v>2547.2472509066301</v>
      </c>
      <c r="G43" s="41">
        <f>E43/C43*1000</f>
        <v>2782.9752064946833</v>
      </c>
      <c r="H43" s="48">
        <f>+(C43/B43-1)*100</f>
        <v>45.35259312509001</v>
      </c>
      <c r="I43" s="48">
        <f>+(E43/D43-1)*100</f>
        <v>58.80384706386814</v>
      </c>
      <c r="J43" s="35">
        <f>+(G43/F43-1)*100</f>
        <v>9.2542235742585142</v>
      </c>
      <c r="V43" s="175"/>
      <c r="W43" s="175"/>
      <c r="X43" s="175"/>
      <c r="Y43" s="175"/>
      <c r="Z43" s="175"/>
      <c r="AA43" s="175"/>
    </row>
    <row r="44" spans="1:27" ht="14.25" customHeight="1">
      <c r="A44" s="17" t="s">
        <v>186</v>
      </c>
      <c r="B44" s="22">
        <f>SUM(B30:B41)</f>
        <v>13492.039376499997</v>
      </c>
      <c r="C44" s="22"/>
      <c r="D44" s="22">
        <f>SUM(D30:D41)</f>
        <v>32402.759030000005</v>
      </c>
      <c r="E44" s="22"/>
      <c r="F44" s="41">
        <f t="shared" si="6"/>
        <v>2401.6205501473778</v>
      </c>
      <c r="G44" s="41"/>
      <c r="H44" s="48"/>
      <c r="I44" s="48"/>
      <c r="J44" s="35"/>
    </row>
    <row r="45" spans="1:27" ht="14.25" customHeight="1">
      <c r="A45" s="20" t="s">
        <v>187</v>
      </c>
      <c r="B45" s="24">
        <f>B20+B44</f>
        <v>16038.268376499997</v>
      </c>
      <c r="C45" s="24"/>
      <c r="D45" s="24">
        <f>D20+D44</f>
        <v>40890.607450000003</v>
      </c>
      <c r="E45" s="24"/>
      <c r="F45" s="41">
        <f>D45/B45*1000</f>
        <v>2549.5649835810696</v>
      </c>
      <c r="G45" s="41"/>
      <c r="H45" s="48"/>
      <c r="I45" s="48"/>
      <c r="J45" s="35"/>
    </row>
    <row r="46" spans="1:27" ht="14.25" customHeight="1">
      <c r="A46" s="37" t="s">
        <v>188</v>
      </c>
      <c r="B46" s="42"/>
      <c r="C46" s="42"/>
      <c r="D46" s="42"/>
      <c r="E46" s="42"/>
      <c r="F46" s="42"/>
      <c r="G46" s="56"/>
      <c r="H46" s="42"/>
      <c r="I46" s="42"/>
      <c r="J46" s="43"/>
    </row>
    <row r="47" spans="1:27">
      <c r="A47" s="46"/>
    </row>
    <row r="48" spans="1:27">
      <c r="B48" s="25"/>
      <c r="C48" s="25"/>
      <c r="D48" s="25"/>
      <c r="E48" s="25"/>
    </row>
    <row r="49" spans="2:5">
      <c r="B49" s="25"/>
      <c r="C49" s="25"/>
      <c r="D49" s="25"/>
      <c r="E49" s="25"/>
    </row>
  </sheetData>
  <mergeCells count="18"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ignoredErrors>
    <ignoredError sqref="B19:B20 D44 D19:D20 C19 E19 B42:C42 D42:E42 B4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N44"/>
  <sheetViews>
    <sheetView zoomScale="91" zoomScaleNormal="91" workbookViewId="0"/>
  </sheetViews>
  <sheetFormatPr baseColWidth="10" defaultColWidth="10.90625" defaultRowHeight="12"/>
  <cols>
    <col min="1" max="1" width="8.453125" style="9" customWidth="1"/>
    <col min="2" max="5" width="8.36328125" style="9" customWidth="1"/>
    <col min="6" max="6" width="8" style="9" customWidth="1"/>
    <col min="7" max="7" width="8.453125" style="9" customWidth="1"/>
    <col min="8" max="8" width="7.81640625" style="9" customWidth="1"/>
    <col min="9" max="9" width="2.453125" style="9" customWidth="1"/>
    <col min="10" max="45" width="7.81640625" style="9" customWidth="1"/>
    <col min="46" max="46" width="2" style="9" customWidth="1"/>
    <col min="47" max="53" width="3" style="26" customWidth="1"/>
    <col min="54" max="56" width="3.453125" style="9" customWidth="1"/>
    <col min="57" max="57" width="4.08984375" style="9" customWidth="1"/>
    <col min="58" max="59" width="3.90625" style="9" customWidth="1"/>
    <col min="60" max="60" width="4.6328125" style="9" customWidth="1"/>
    <col min="61" max="61" width="5.08984375" style="9" customWidth="1"/>
    <col min="62" max="62" width="5" style="9" customWidth="1"/>
    <col min="63" max="63" width="6.26953125" style="9" customWidth="1"/>
    <col min="64" max="64" width="4.7265625" style="9" customWidth="1"/>
    <col min="65" max="65" width="5.26953125" style="9" customWidth="1"/>
    <col min="66" max="66" width="6.1796875" style="9" customWidth="1"/>
    <col min="67" max="67" width="6" style="9" customWidth="1"/>
    <col min="68" max="16384" width="10.90625" style="9"/>
  </cols>
  <sheetData>
    <row r="1" spans="1:65" ht="15" customHeight="1">
      <c r="A1" s="52"/>
    </row>
    <row r="2" spans="1:65" ht="15" customHeight="1"/>
    <row r="3" spans="1:65" ht="15" customHeight="1">
      <c r="AT3" s="26"/>
      <c r="AU3" s="57">
        <v>2002</v>
      </c>
      <c r="AV3" s="57">
        <v>2003</v>
      </c>
      <c r="AW3" s="57">
        <v>2004</v>
      </c>
      <c r="AX3" s="57">
        <v>2005</v>
      </c>
      <c r="AY3" s="26">
        <v>2006</v>
      </c>
      <c r="AZ3" s="26">
        <v>2007</v>
      </c>
      <c r="BA3" s="26">
        <v>2008</v>
      </c>
      <c r="BB3" s="9">
        <v>2009</v>
      </c>
      <c r="BC3" s="9">
        <v>2010</v>
      </c>
      <c r="BD3" s="9">
        <v>2011</v>
      </c>
      <c r="BE3" s="9">
        <v>2012</v>
      </c>
      <c r="BF3" s="9">
        <v>2013</v>
      </c>
      <c r="BG3" s="9">
        <v>2014</v>
      </c>
      <c r="BH3" s="9">
        <v>2015</v>
      </c>
      <c r="BI3" s="9">
        <v>2016</v>
      </c>
      <c r="BJ3" s="9">
        <v>2017</v>
      </c>
      <c r="BK3" s="9">
        <v>2018</v>
      </c>
      <c r="BL3" s="9">
        <v>2019</v>
      </c>
      <c r="BM3" s="9">
        <v>2020</v>
      </c>
    </row>
    <row r="4" spans="1:65" ht="15" customHeight="1">
      <c r="AT4" s="29" t="s">
        <v>173</v>
      </c>
      <c r="AU4" s="28"/>
      <c r="AV4" s="28">
        <v>1283.6596508402677</v>
      </c>
      <c r="AW4" s="28">
        <v>1912.8309303526378</v>
      </c>
      <c r="AX4" s="28">
        <v>1974.6812257837266</v>
      </c>
      <c r="AY4" s="27">
        <v>2210</v>
      </c>
      <c r="AZ4" s="27">
        <v>2488</v>
      </c>
      <c r="BA4" s="27">
        <v>4531</v>
      </c>
      <c r="BB4" s="25"/>
      <c r="BC4" s="25"/>
      <c r="BD4" s="25"/>
      <c r="BE4" s="25">
        <v>4094.3956249999997</v>
      </c>
      <c r="BF4" s="25">
        <v>3473.2519289340103</v>
      </c>
      <c r="BG4" s="25">
        <v>4791.8367346938776</v>
      </c>
      <c r="BH4" s="25">
        <v>3190.0316964285716</v>
      </c>
      <c r="BI4" s="25">
        <v>2757</v>
      </c>
      <c r="BJ4" s="25">
        <v>2406.3000000000002</v>
      </c>
      <c r="BK4" s="25">
        <v>3185</v>
      </c>
      <c r="BL4" s="25">
        <v>2968.734073506891</v>
      </c>
      <c r="BM4" s="25">
        <f>'c4  - 5'!G7</f>
        <v>3304.57642703888</v>
      </c>
    </row>
    <row r="5" spans="1:65" ht="15" customHeight="1">
      <c r="AT5" s="29" t="s">
        <v>174</v>
      </c>
      <c r="AU5" s="28"/>
      <c r="AV5" s="28">
        <v>1610.5391035902128</v>
      </c>
      <c r="AW5" s="28">
        <v>1871.573051997839</v>
      </c>
      <c r="AX5" s="28">
        <v>1690.9350100552401</v>
      </c>
      <c r="AY5" s="27">
        <v>2288</v>
      </c>
      <c r="AZ5" s="27"/>
      <c r="BA5" s="27"/>
      <c r="BB5" s="25">
        <v>1900</v>
      </c>
      <c r="BC5" s="25">
        <v>4081</v>
      </c>
      <c r="BD5" s="25">
        <v>3435</v>
      </c>
      <c r="BE5" s="25">
        <v>3895.5594000000001</v>
      </c>
      <c r="BF5" s="25">
        <v>3710.8850773447311</v>
      </c>
      <c r="BG5" s="25">
        <v>4761.4942528735628</v>
      </c>
      <c r="BH5" s="25">
        <v>3057.6373861673674</v>
      </c>
      <c r="BI5" s="25">
        <v>3011</v>
      </c>
      <c r="BJ5" s="25">
        <v>2997</v>
      </c>
      <c r="BK5" s="25">
        <v>3034</v>
      </c>
      <c r="BL5" s="25">
        <v>2964.4636363636364</v>
      </c>
      <c r="BM5" s="25">
        <f>'c4  - 5'!G8</f>
        <v>3311.7072662721894</v>
      </c>
    </row>
    <row r="6" spans="1:65" ht="15" customHeight="1">
      <c r="AT6" s="29" t="s">
        <v>175</v>
      </c>
      <c r="AU6" s="28">
        <v>1400</v>
      </c>
      <c r="AV6" s="28">
        <v>1724.2656325739215</v>
      </c>
      <c r="AW6" s="28">
        <v>1964.9792511645551</v>
      </c>
      <c r="AX6" s="28">
        <v>2227.3176044944394</v>
      </c>
      <c r="AY6" s="27">
        <v>2259</v>
      </c>
      <c r="AZ6" s="27">
        <v>2658</v>
      </c>
      <c r="BA6" s="27">
        <v>4942</v>
      </c>
      <c r="BB6" s="25">
        <v>2459</v>
      </c>
      <c r="BC6" s="25">
        <v>3788</v>
      </c>
      <c r="BD6" s="25">
        <v>3902</v>
      </c>
      <c r="BE6" s="25">
        <v>3889.9410265027291</v>
      </c>
      <c r="BF6" s="25">
        <v>3668.5952677279306</v>
      </c>
      <c r="BG6" s="25">
        <v>4753.5904436860064</v>
      </c>
      <c r="BH6" s="25">
        <v>3464.8855205424811</v>
      </c>
      <c r="BI6" s="25">
        <v>2587</v>
      </c>
      <c r="BJ6" s="25">
        <v>3087</v>
      </c>
      <c r="BK6" s="25">
        <v>3027.0782066408224</v>
      </c>
      <c r="BL6" s="25">
        <v>3002.3299603174605</v>
      </c>
      <c r="BM6" s="25">
        <f>'c4  - 5'!G9</f>
        <v>3436.8634256253581</v>
      </c>
    </row>
    <row r="7" spans="1:65" ht="15" customHeight="1">
      <c r="AT7" s="29" t="s">
        <v>176</v>
      </c>
      <c r="AU7" s="28">
        <v>1373.3333333333333</v>
      </c>
      <c r="AV7" s="28">
        <v>1653.3333333333333</v>
      </c>
      <c r="AW7" s="28">
        <v>2070.9279221490369</v>
      </c>
      <c r="AX7" s="28">
        <v>2196.0351847984966</v>
      </c>
      <c r="AY7" s="27">
        <v>2315</v>
      </c>
      <c r="AZ7" s="27">
        <v>2674</v>
      </c>
      <c r="BA7" s="27"/>
      <c r="BB7" s="25">
        <v>2244</v>
      </c>
      <c r="BC7" s="25"/>
      <c r="BD7" s="25">
        <v>4221</v>
      </c>
      <c r="BE7" s="25">
        <v>3861.4714568414452</v>
      </c>
      <c r="BF7" s="25">
        <v>4109.6090355060942</v>
      </c>
      <c r="BG7" s="25">
        <v>5247.0479999999998</v>
      </c>
      <c r="BH7" s="25">
        <v>3316.961982635084</v>
      </c>
      <c r="BI7" s="25">
        <v>2533</v>
      </c>
      <c r="BJ7" s="25">
        <v>3579</v>
      </c>
      <c r="BK7" s="25">
        <v>3077</v>
      </c>
      <c r="BL7" s="25">
        <v>3814.0535433070868</v>
      </c>
      <c r="BM7" s="25">
        <f>'c4  - 5'!G10</f>
        <v>3456.6658385093169</v>
      </c>
    </row>
    <row r="8" spans="1:65" ht="15" customHeight="1">
      <c r="AT8" s="29" t="s">
        <v>177</v>
      </c>
      <c r="AU8" s="28">
        <v>1158.4000000000001</v>
      </c>
      <c r="AV8" s="28">
        <v>1672.3809523809523</v>
      </c>
      <c r="AW8" s="28">
        <v>1939.6330096915835</v>
      </c>
      <c r="AX8" s="28">
        <v>2261.4320518182685</v>
      </c>
      <c r="AY8" s="27">
        <v>2319</v>
      </c>
      <c r="AZ8" s="27">
        <v>3164</v>
      </c>
      <c r="BA8" s="27">
        <v>5399</v>
      </c>
      <c r="BB8" s="25">
        <v>2095</v>
      </c>
      <c r="BC8" s="25">
        <v>3703</v>
      </c>
      <c r="BD8" s="25">
        <v>3946</v>
      </c>
      <c r="BE8" s="25">
        <v>3847.5435457397502</v>
      </c>
      <c r="BF8" s="25">
        <v>3480.6049990963315</v>
      </c>
      <c r="BG8" s="25">
        <v>5582.3473282442746</v>
      </c>
      <c r="BH8" s="25">
        <v>3641.9496026490065</v>
      </c>
      <c r="BI8" s="25">
        <v>2630.36</v>
      </c>
      <c r="BJ8" s="25">
        <v>3189</v>
      </c>
      <c r="BK8" s="25">
        <v>3167</v>
      </c>
      <c r="BL8" s="25">
        <v>3506.8741973049409</v>
      </c>
      <c r="BM8" s="25">
        <f>'c4  - 5'!G11</f>
        <v>3415.4903848629169</v>
      </c>
    </row>
    <row r="9" spans="1:65" ht="15" customHeight="1">
      <c r="AT9" s="29" t="s">
        <v>178</v>
      </c>
      <c r="AU9" s="28">
        <v>1456.5650954140162</v>
      </c>
      <c r="AV9" s="28">
        <v>1773.7931034482758</v>
      </c>
      <c r="AW9" s="28">
        <v>1979.6348196754323</v>
      </c>
      <c r="AX9" s="28">
        <v>2293.7071991713183</v>
      </c>
      <c r="AY9" s="27">
        <v>2486</v>
      </c>
      <c r="AZ9" s="27"/>
      <c r="BA9" s="27">
        <v>4701</v>
      </c>
      <c r="BB9" s="25">
        <v>2216</v>
      </c>
      <c r="BC9" s="25"/>
      <c r="BD9" s="25">
        <v>3912</v>
      </c>
      <c r="BE9" s="25">
        <v>3493.6089391876994</v>
      </c>
      <c r="BF9" s="25">
        <v>3621.6912217141685</v>
      </c>
      <c r="BG9" s="25">
        <v>4767.2868507787534</v>
      </c>
      <c r="BH9" s="25">
        <v>3200.0397535612351</v>
      </c>
      <c r="BI9" s="25">
        <v>2301</v>
      </c>
      <c r="BJ9" s="25">
        <v>3485</v>
      </c>
      <c r="BK9" s="25">
        <v>3164</v>
      </c>
      <c r="BL9" s="25">
        <v>3523.8639415187231</v>
      </c>
      <c r="BM9" s="25">
        <f>'c4  - 5'!G12</f>
        <v>3237.4372414994118</v>
      </c>
    </row>
    <row r="10" spans="1:65" ht="15" customHeight="1">
      <c r="AT10" s="29" t="s">
        <v>179</v>
      </c>
      <c r="AU10" s="28">
        <v>1285.8010794140325</v>
      </c>
      <c r="AV10" s="28">
        <v>1868.0769230769229</v>
      </c>
      <c r="AW10" s="28">
        <v>1918.9186717513971</v>
      </c>
      <c r="AX10" s="28">
        <v>2359.8796187283042</v>
      </c>
      <c r="AY10" s="27">
        <v>2325</v>
      </c>
      <c r="AZ10" s="27">
        <v>3627</v>
      </c>
      <c r="BA10" s="27">
        <v>4499</v>
      </c>
      <c r="BB10" s="25">
        <v>2214</v>
      </c>
      <c r="BC10" s="25">
        <v>3671</v>
      </c>
      <c r="BD10" s="25">
        <v>4268</v>
      </c>
      <c r="BE10" s="25">
        <v>3284.8156702218221</v>
      </c>
      <c r="BF10" s="25">
        <v>4506.6937142857141</v>
      </c>
      <c r="BG10" s="25">
        <v>4753.1127489415076</v>
      </c>
      <c r="BH10" s="25">
        <v>3042.4920193745015</v>
      </c>
      <c r="BI10" s="25">
        <v>2619</v>
      </c>
      <c r="BJ10" s="25">
        <v>3434</v>
      </c>
      <c r="BK10" s="25">
        <v>3246</v>
      </c>
      <c r="BL10" s="25">
        <v>3383.4345644276409</v>
      </c>
      <c r="BM10" s="25">
        <f>'c4  - 5'!G13</f>
        <v>3236.9308423113416</v>
      </c>
    </row>
    <row r="11" spans="1:65" ht="15" customHeight="1">
      <c r="AT11" s="29" t="s">
        <v>180</v>
      </c>
      <c r="AU11" s="28">
        <v>1192.217286107551</v>
      </c>
      <c r="AV11" s="28">
        <v>1802.6981450252949</v>
      </c>
      <c r="AW11" s="28">
        <v>2089.455571685261</v>
      </c>
      <c r="AX11" s="28">
        <v>2281.3099494756852</v>
      </c>
      <c r="AY11" s="27">
        <v>2401</v>
      </c>
      <c r="AZ11" s="27">
        <v>4531</v>
      </c>
      <c r="BA11" s="27">
        <v>8752.83</v>
      </c>
      <c r="BB11" s="25">
        <v>2265</v>
      </c>
      <c r="BC11" s="25">
        <v>3471</v>
      </c>
      <c r="BD11" s="25">
        <v>4364</v>
      </c>
      <c r="BE11" s="25">
        <v>3863.5670907469139</v>
      </c>
      <c r="BF11" s="25">
        <v>4526.9982089319783</v>
      </c>
      <c r="BG11" s="25">
        <v>4584.3861055349453</v>
      </c>
      <c r="BH11" s="25">
        <v>3058.2395751376866</v>
      </c>
      <c r="BI11" s="25">
        <v>2566</v>
      </c>
      <c r="BJ11" s="25">
        <v>2369.7229205096278</v>
      </c>
      <c r="BK11" s="25">
        <v>3331</v>
      </c>
      <c r="BL11" s="25">
        <v>3495.6065268065267</v>
      </c>
      <c r="BM11" s="25">
        <f>'c4  - 5'!G14</f>
        <v>3189.3134069742264</v>
      </c>
    </row>
    <row r="12" spans="1:65" ht="15" customHeight="1">
      <c r="AT12" s="29" t="s">
        <v>181</v>
      </c>
      <c r="AU12" s="28">
        <v>1257.7658303464755</v>
      </c>
      <c r="AV12" s="28">
        <v>1875.4701211867948</v>
      </c>
      <c r="AW12" s="28">
        <v>2033.8047239356101</v>
      </c>
      <c r="AX12" s="28">
        <v>2447</v>
      </c>
      <c r="AY12" s="27">
        <v>2349</v>
      </c>
      <c r="AZ12" s="27">
        <v>4371</v>
      </c>
      <c r="BA12" s="27"/>
      <c r="BB12" s="25">
        <v>2557</v>
      </c>
      <c r="BC12" s="25">
        <v>2502</v>
      </c>
      <c r="BD12" s="25">
        <v>3962</v>
      </c>
      <c r="BE12" s="25">
        <v>3416.5301272398042</v>
      </c>
      <c r="BF12" s="25">
        <v>5138.6434249809072</v>
      </c>
      <c r="BG12" s="25">
        <v>4431.6499569006037</v>
      </c>
      <c r="BH12" s="25">
        <v>2728.008828195048</v>
      </c>
      <c r="BI12" s="25">
        <v>2711.19</v>
      </c>
      <c r="BJ12" s="25">
        <v>3398.1064164666391</v>
      </c>
      <c r="BK12" s="25">
        <v>3281</v>
      </c>
      <c r="BL12" s="25">
        <v>3315.7616413916144</v>
      </c>
      <c r="BM12" s="25">
        <f>'c4  - 5'!G15</f>
        <v>3247.9237577119425</v>
      </c>
    </row>
    <row r="13" spans="1:65" ht="15" customHeight="1">
      <c r="J13" s="123"/>
      <c r="AT13" s="29" t="s">
        <v>182</v>
      </c>
      <c r="AU13" s="28">
        <v>1208.1314720347007</v>
      </c>
      <c r="AV13" s="28">
        <v>1820.2368137782562</v>
      </c>
      <c r="AW13" s="28">
        <v>2116.3057779363553</v>
      </c>
      <c r="AX13" s="28">
        <v>2270</v>
      </c>
      <c r="AY13" s="27">
        <v>2195</v>
      </c>
      <c r="AZ13" s="27">
        <v>3166</v>
      </c>
      <c r="BA13" s="27">
        <v>4924</v>
      </c>
      <c r="BB13" s="25">
        <v>3336</v>
      </c>
      <c r="BC13" s="25">
        <v>3562</v>
      </c>
      <c r="BD13" s="25">
        <v>4142</v>
      </c>
      <c r="BE13" s="25">
        <v>3411.454263892168</v>
      </c>
      <c r="BF13" s="25">
        <v>4948.4219707977736</v>
      </c>
      <c r="BG13" s="25">
        <v>4409.2761778330232</v>
      </c>
      <c r="BH13" s="25">
        <v>2056.8794692857759</v>
      </c>
      <c r="BI13" s="25">
        <v>2623</v>
      </c>
      <c r="BJ13" s="25">
        <v>3359</v>
      </c>
      <c r="BK13" s="25">
        <v>3286</v>
      </c>
      <c r="BL13" s="25">
        <v>3278.019734469759</v>
      </c>
      <c r="BM13" s="25">
        <f>'c4  - 5'!G16</f>
        <v>3277.1712456052237</v>
      </c>
    </row>
    <row r="14" spans="1:65" ht="15" customHeight="1">
      <c r="J14" s="123"/>
      <c r="AT14" s="29" t="s">
        <v>183</v>
      </c>
      <c r="AU14" s="28">
        <v>1239.9888377284778</v>
      </c>
      <c r="AV14" s="28">
        <v>1883.1664282308059</v>
      </c>
      <c r="AW14" s="28">
        <v>1827.5917349483434</v>
      </c>
      <c r="AX14" s="28">
        <v>2230</v>
      </c>
      <c r="AY14" s="27">
        <v>2811</v>
      </c>
      <c r="AZ14" s="27">
        <v>2476</v>
      </c>
      <c r="BA14" s="27">
        <v>3700</v>
      </c>
      <c r="BB14" s="25"/>
      <c r="BC14" s="25">
        <v>4142.51</v>
      </c>
      <c r="BD14" s="25">
        <v>4640</v>
      </c>
      <c r="BE14" s="25">
        <v>3640.2485888656488</v>
      </c>
      <c r="BF14" s="25">
        <v>5184.2963499999996</v>
      </c>
      <c r="BG14" s="25">
        <v>4415.9652890643138</v>
      </c>
      <c r="BH14" s="25">
        <v>2526.4205544065599</v>
      </c>
      <c r="BI14" s="25">
        <v>2876</v>
      </c>
      <c r="BJ14" s="25">
        <v>3327</v>
      </c>
      <c r="BK14" s="25">
        <v>3034</v>
      </c>
      <c r="BL14" s="25">
        <v>3284.5905688622747</v>
      </c>
      <c r="BM14" s="25">
        <f>'c4  - 5'!G17</f>
        <v>3076.2002769230771</v>
      </c>
    </row>
    <row r="15" spans="1:65" ht="15" customHeight="1">
      <c r="J15" s="123"/>
      <c r="AT15" s="29" t="s">
        <v>184</v>
      </c>
      <c r="AU15" s="28">
        <v>1297.674666477182</v>
      </c>
      <c r="AV15" s="28">
        <v>1915.0365448504986</v>
      </c>
      <c r="AW15" s="28">
        <v>1370.1346153846155</v>
      </c>
      <c r="AX15" s="28">
        <v>2252</v>
      </c>
      <c r="AY15" s="27">
        <v>2557</v>
      </c>
      <c r="AZ15" s="27"/>
      <c r="BA15" s="27"/>
      <c r="BB15" s="25">
        <v>2375.2800000000002</v>
      </c>
      <c r="BC15" s="25"/>
      <c r="BD15" s="25"/>
      <c r="BE15" s="25">
        <v>3391.4602500000005</v>
      </c>
      <c r="BF15" s="25">
        <v>5283.0424861265255</v>
      </c>
      <c r="BG15" s="25">
        <v>3080.6904857486952</v>
      </c>
      <c r="BH15" s="25">
        <v>2709.4897372873238</v>
      </c>
      <c r="BI15" s="25">
        <v>2837</v>
      </c>
      <c r="BJ15" s="25">
        <v>3282</v>
      </c>
      <c r="BK15" s="25">
        <v>3038</v>
      </c>
      <c r="BL15" s="25">
        <v>3136.2000000000003</v>
      </c>
      <c r="BM15" s="25"/>
    </row>
    <row r="16" spans="1:65" ht="15" customHeight="1">
      <c r="J16" s="123"/>
      <c r="AU16" s="28"/>
      <c r="AV16" s="29"/>
      <c r="AW16" s="29"/>
      <c r="AX16" s="29"/>
    </row>
    <row r="17" spans="10:66" ht="15" customHeight="1">
      <c r="J17" s="123"/>
      <c r="AU17" s="28"/>
      <c r="AV17" s="29"/>
      <c r="AW17" s="29"/>
      <c r="AX17" s="29"/>
    </row>
    <row r="18" spans="10:66" ht="15" customHeight="1">
      <c r="J18" s="123"/>
      <c r="AU18" s="28"/>
      <c r="AV18" s="29"/>
      <c r="AW18" s="29"/>
      <c r="AX18" s="29"/>
    </row>
    <row r="19" spans="10:66" ht="15" customHeight="1">
      <c r="J19" s="123"/>
      <c r="AU19" s="28"/>
      <c r="AV19" s="29"/>
      <c r="AW19" s="29"/>
      <c r="AX19" s="29"/>
    </row>
    <row r="20" spans="10:66" ht="15" customHeight="1">
      <c r="J20" s="123"/>
      <c r="AU20" s="28"/>
      <c r="AV20" s="29"/>
      <c r="AW20" s="29"/>
      <c r="AX20" s="29"/>
    </row>
    <row r="21" spans="10:66" ht="15" customHeight="1">
      <c r="J21" s="123"/>
      <c r="AU21" s="28"/>
      <c r="AV21" s="29"/>
      <c r="AW21" s="29"/>
      <c r="AX21" s="29"/>
    </row>
    <row r="22" spans="10:66" ht="15" customHeight="1">
      <c r="J22" s="123"/>
      <c r="AU22" s="28"/>
      <c r="AV22" s="29"/>
      <c r="AW22" s="29"/>
      <c r="AX22" s="29"/>
    </row>
    <row r="23" spans="10:66" ht="15" customHeight="1">
      <c r="J23" s="123"/>
      <c r="AU23" s="28"/>
      <c r="AV23" s="29"/>
      <c r="AW23" s="29"/>
      <c r="AX23" s="29"/>
    </row>
    <row r="24" spans="10:66" ht="15" customHeight="1">
      <c r="J24" s="123"/>
      <c r="AU24" s="28"/>
      <c r="AV24" s="29"/>
      <c r="AW24" s="29"/>
      <c r="AX24" s="29"/>
    </row>
    <row r="25" spans="10:66" ht="15" customHeight="1">
      <c r="J25" s="123"/>
      <c r="AU25" s="57">
        <v>2002</v>
      </c>
      <c r="AV25" s="57">
        <v>2003</v>
      </c>
      <c r="AW25" s="57">
        <v>2004</v>
      </c>
      <c r="AX25" s="57">
        <v>2005</v>
      </c>
      <c r="AY25" s="26">
        <v>2006</v>
      </c>
      <c r="AZ25" s="26">
        <v>2007</v>
      </c>
      <c r="BA25" s="26">
        <v>2008</v>
      </c>
      <c r="BB25" s="9">
        <v>2009</v>
      </c>
      <c r="BC25" s="9">
        <v>2010</v>
      </c>
      <c r="BD25" s="9">
        <v>2011</v>
      </c>
      <c r="BE25" s="9">
        <v>2012</v>
      </c>
      <c r="BF25" s="9">
        <v>2013</v>
      </c>
      <c r="BG25" s="9">
        <v>2014</v>
      </c>
      <c r="BH25" s="9">
        <v>2015</v>
      </c>
      <c r="BI25" s="9">
        <v>2016</v>
      </c>
      <c r="BJ25" s="9">
        <v>2017</v>
      </c>
      <c r="BK25" s="9">
        <v>2018</v>
      </c>
      <c r="BL25" s="9">
        <v>2019</v>
      </c>
      <c r="BM25" s="9">
        <v>2020</v>
      </c>
    </row>
    <row r="26" spans="10:66" ht="15" customHeight="1">
      <c r="J26" s="123"/>
      <c r="AT26" s="10" t="s">
        <v>173</v>
      </c>
      <c r="AU26" s="28">
        <v>1655</v>
      </c>
      <c r="AV26" s="28">
        <v>1342.7404608070217</v>
      </c>
      <c r="AW26" s="28">
        <v>1721.6315834327595</v>
      </c>
      <c r="AX26" s="28">
        <v>1861.2843601895734</v>
      </c>
      <c r="AY26" s="27">
        <v>2347</v>
      </c>
      <c r="AZ26" s="27">
        <v>2174</v>
      </c>
      <c r="BA26" s="27">
        <v>4885</v>
      </c>
      <c r="BB26" s="25">
        <v>2180</v>
      </c>
      <c r="BC26" s="25">
        <v>2201</v>
      </c>
      <c r="BD26" s="25">
        <v>3057</v>
      </c>
      <c r="BE26" s="25">
        <v>3376.5041997729854</v>
      </c>
      <c r="BF26" s="25">
        <v>3640.0893147807164</v>
      </c>
      <c r="BG26" s="25">
        <v>4431.5789473684208</v>
      </c>
      <c r="BH26" s="25">
        <v>3540.2768717919994</v>
      </c>
      <c r="BI26" s="25">
        <v>2019</v>
      </c>
      <c r="BJ26" s="25">
        <v>2256</v>
      </c>
      <c r="BK26" s="25">
        <v>2005</v>
      </c>
      <c r="BL26" s="25">
        <v>2222.635848309902</v>
      </c>
      <c r="BM26" s="25">
        <f>'c4  - 5'!G30</f>
        <v>2539.2586043764309</v>
      </c>
      <c r="BN26" s="25"/>
    </row>
    <row r="27" spans="10:66" ht="15" customHeight="1">
      <c r="AT27" s="10" t="s">
        <v>174</v>
      </c>
      <c r="AU27" s="28">
        <v>1663</v>
      </c>
      <c r="AV27" s="28">
        <v>1474.3209876543208</v>
      </c>
      <c r="AW27" s="28">
        <v>1679.9958523741457</v>
      </c>
      <c r="AX27" s="28">
        <v>1992.5671812464268</v>
      </c>
      <c r="AY27" s="27">
        <v>2258</v>
      </c>
      <c r="AZ27" s="27">
        <v>2295</v>
      </c>
      <c r="BA27" s="27">
        <v>3670.7</v>
      </c>
      <c r="BB27" s="25">
        <v>2115</v>
      </c>
      <c r="BC27" s="25"/>
      <c r="BD27" s="25">
        <v>2973</v>
      </c>
      <c r="BE27" s="25">
        <v>3362.222621399389</v>
      </c>
      <c r="BF27" s="25">
        <v>3716.2948861576265</v>
      </c>
      <c r="BG27" s="25">
        <v>4340</v>
      </c>
      <c r="BH27" s="25">
        <v>2883.3562144894972</v>
      </c>
      <c r="BI27" s="25">
        <v>2375</v>
      </c>
      <c r="BJ27" s="25">
        <v>2345</v>
      </c>
      <c r="BK27" s="25">
        <v>1896</v>
      </c>
      <c r="BL27" s="25">
        <v>2171.5087983613635</v>
      </c>
      <c r="BM27" s="25">
        <f>'c4  - 5'!G31</f>
        <v>2555.3831565323044</v>
      </c>
    </row>
    <row r="28" spans="10:66" ht="15" customHeight="1">
      <c r="AT28" s="10" t="s">
        <v>175</v>
      </c>
      <c r="AU28" s="28">
        <v>1625</v>
      </c>
      <c r="AV28" s="28">
        <v>1613.0959595959596</v>
      </c>
      <c r="AW28" s="28">
        <v>1721.9890762966329</v>
      </c>
      <c r="AX28" s="28">
        <v>2183.2473253618627</v>
      </c>
      <c r="AY28" s="27">
        <v>2323</v>
      </c>
      <c r="AZ28" s="27">
        <v>2369</v>
      </c>
      <c r="BA28" s="27">
        <v>3742</v>
      </c>
      <c r="BB28" s="25">
        <v>2230</v>
      </c>
      <c r="BC28" s="25">
        <v>2873</v>
      </c>
      <c r="BD28" s="25">
        <v>3001</v>
      </c>
      <c r="BE28" s="25">
        <v>3342.9144171260073</v>
      </c>
      <c r="BF28" s="25">
        <v>3826.5744216726066</v>
      </c>
      <c r="BG28" s="25">
        <v>4370.2938153305204</v>
      </c>
      <c r="BH28" s="25">
        <v>2703.641780666775</v>
      </c>
      <c r="BI28" s="25">
        <v>2162</v>
      </c>
      <c r="BJ28" s="25">
        <v>2384</v>
      </c>
      <c r="BK28" s="25">
        <v>1849.428989247968</v>
      </c>
      <c r="BL28" s="25">
        <v>2224.5157471003017</v>
      </c>
      <c r="BM28" s="25">
        <f>'c4  - 5'!G32</f>
        <v>3070.888218327063</v>
      </c>
    </row>
    <row r="29" spans="10:66" ht="15" customHeight="1">
      <c r="AT29" s="10" t="s">
        <v>176</v>
      </c>
      <c r="AU29" s="28">
        <v>1489</v>
      </c>
      <c r="AV29" s="28">
        <v>1714.2857142857142</v>
      </c>
      <c r="AW29" s="28">
        <v>1834.6153846153845</v>
      </c>
      <c r="AX29" s="28">
        <v>2164.4781454183644</v>
      </c>
      <c r="AY29" s="27">
        <v>2248</v>
      </c>
      <c r="AZ29" s="27">
        <v>1647</v>
      </c>
      <c r="BA29" s="27">
        <v>3397</v>
      </c>
      <c r="BB29" s="25">
        <v>2113</v>
      </c>
      <c r="BC29" s="25">
        <v>5212</v>
      </c>
      <c r="BD29" s="25">
        <v>3697</v>
      </c>
      <c r="BE29" s="25">
        <v>3212.0341709359363</v>
      </c>
      <c r="BF29" s="25">
        <v>3997.019335570079</v>
      </c>
      <c r="BG29" s="25"/>
      <c r="BH29" s="25">
        <v>2758.2387317465445</v>
      </c>
      <c r="BI29" s="25">
        <v>2139</v>
      </c>
      <c r="BJ29" s="25">
        <v>2493</v>
      </c>
      <c r="BK29" s="25">
        <v>1898</v>
      </c>
      <c r="BL29" s="25">
        <v>2304.6148608907652</v>
      </c>
      <c r="BM29" s="25">
        <f>'c4  - 5'!G33</f>
        <v>3070.3781812167399</v>
      </c>
    </row>
    <row r="30" spans="10:66" ht="15" customHeight="1">
      <c r="AT30" s="10" t="s">
        <v>177</v>
      </c>
      <c r="AU30" s="28">
        <v>1484</v>
      </c>
      <c r="AV30" s="28">
        <v>1707.6124567474048</v>
      </c>
      <c r="AW30" s="28">
        <v>1807.2991154192489</v>
      </c>
      <c r="AX30" s="28">
        <v>2106.8803770069594</v>
      </c>
      <c r="AY30" s="27">
        <v>2208</v>
      </c>
      <c r="AZ30" s="27">
        <v>2642</v>
      </c>
      <c r="BA30" s="27">
        <v>3402</v>
      </c>
      <c r="BB30" s="25">
        <v>2288</v>
      </c>
      <c r="BC30" s="25">
        <v>2656</v>
      </c>
      <c r="BD30" s="25">
        <v>3724</v>
      </c>
      <c r="BE30" s="25">
        <v>3095.082667913568</v>
      </c>
      <c r="BF30" s="25">
        <v>3833.4506184264924</v>
      </c>
      <c r="BG30" s="25">
        <v>4755.8826121441789</v>
      </c>
      <c r="BH30" s="25">
        <v>2582.8108155959126</v>
      </c>
      <c r="BI30" s="25">
        <v>2097.89</v>
      </c>
      <c r="BJ30" s="25">
        <v>2163</v>
      </c>
      <c r="BK30" s="25">
        <v>1875</v>
      </c>
      <c r="BL30" s="25">
        <v>2356.6514380619742</v>
      </c>
      <c r="BM30" s="25">
        <f>'c4  - 5'!G34</f>
        <v>2481.7652135109633</v>
      </c>
    </row>
    <row r="31" spans="10:66" ht="15" customHeight="1">
      <c r="AT31" s="10" t="s">
        <v>178</v>
      </c>
      <c r="AU31" s="28">
        <v>1388</v>
      </c>
      <c r="AV31" s="28">
        <v>1766.8500687757908</v>
      </c>
      <c r="AW31" s="28">
        <v>1972.1962556984072</v>
      </c>
      <c r="AX31" s="28">
        <v>2248.0712725828862</v>
      </c>
      <c r="AY31" s="27">
        <v>2087</v>
      </c>
      <c r="AZ31" s="27">
        <v>3531</v>
      </c>
      <c r="BA31" s="27">
        <v>3539</v>
      </c>
      <c r="BB31" s="25">
        <v>2224</v>
      </c>
      <c r="BC31" s="25">
        <v>3020</v>
      </c>
      <c r="BD31" s="25">
        <v>3783</v>
      </c>
      <c r="BE31" s="25">
        <v>3021.1429839591297</v>
      </c>
      <c r="BF31" s="25">
        <v>3748.7524801481754</v>
      </c>
      <c r="BG31" s="25">
        <v>4599.9400601457128</v>
      </c>
      <c r="BH31" s="25">
        <v>2844.0080300463528</v>
      </c>
      <c r="BI31" s="25">
        <v>2094</v>
      </c>
      <c r="BJ31" s="25">
        <v>2071</v>
      </c>
      <c r="BK31" s="25">
        <v>1897</v>
      </c>
      <c r="BL31" s="25">
        <v>2561.8407483989695</v>
      </c>
      <c r="BM31" s="25">
        <f>'c4  - 5'!G35</f>
        <v>2475.3077969362853</v>
      </c>
    </row>
    <row r="32" spans="10:66" ht="15" customHeight="1">
      <c r="AT32" s="10" t="s">
        <v>179</v>
      </c>
      <c r="AU32" s="28">
        <v>1395</v>
      </c>
      <c r="AV32" s="28">
        <v>1753.9808917197452</v>
      </c>
      <c r="AW32" s="28">
        <v>2022.7564353336986</v>
      </c>
      <c r="AX32" s="28">
        <v>2240.2190954773869</v>
      </c>
      <c r="AY32" s="27">
        <v>2236</v>
      </c>
      <c r="AZ32" s="27">
        <v>3558</v>
      </c>
      <c r="BA32" s="27">
        <v>3402</v>
      </c>
      <c r="BB32" s="25">
        <v>2156</v>
      </c>
      <c r="BC32" s="25">
        <v>3336</v>
      </c>
      <c r="BD32" s="25">
        <v>3652</v>
      </c>
      <c r="BE32" s="25">
        <v>2804.1651541619058</v>
      </c>
      <c r="BF32" s="25">
        <v>3870.2558146830756</v>
      </c>
      <c r="BG32" s="25">
        <v>4684.8796496078767</v>
      </c>
      <c r="BH32" s="25">
        <v>2560.8420834342369</v>
      </c>
      <c r="BI32" s="25">
        <v>2118</v>
      </c>
      <c r="BJ32" s="25">
        <v>2125</v>
      </c>
      <c r="BK32" s="25">
        <v>2145</v>
      </c>
      <c r="BL32" s="25">
        <v>2399.7511279424416</v>
      </c>
      <c r="BM32" s="25">
        <f>'c4  - 5'!G36</f>
        <v>2573.2962488811118</v>
      </c>
    </row>
    <row r="33" spans="46:65" ht="15" customHeight="1">
      <c r="AT33" s="10" t="s">
        <v>180</v>
      </c>
      <c r="AU33" s="28">
        <v>1360</v>
      </c>
      <c r="AV33" s="28">
        <v>1706.8852459016393</v>
      </c>
      <c r="AW33" s="28">
        <v>2042.5731485370293</v>
      </c>
      <c r="AX33" s="28">
        <v>2301.9812952516713</v>
      </c>
      <c r="AY33" s="27">
        <v>2301</v>
      </c>
      <c r="AZ33" s="27">
        <v>5898</v>
      </c>
      <c r="BA33" s="27">
        <v>3531.97</v>
      </c>
      <c r="BB33" s="25">
        <v>2107</v>
      </c>
      <c r="BC33" s="25">
        <v>3184</v>
      </c>
      <c r="BD33" s="25">
        <v>3519</v>
      </c>
      <c r="BE33" s="25">
        <v>2985.8107040157342</v>
      </c>
      <c r="BF33" s="25">
        <v>4158.4219778478109</v>
      </c>
      <c r="BG33" s="25">
        <v>4426.9603652928517</v>
      </c>
      <c r="BH33" s="25">
        <v>2568.1540834032617</v>
      </c>
      <c r="BI33" s="25">
        <v>2130</v>
      </c>
      <c r="BJ33" s="25">
        <v>2260.8641002352015</v>
      </c>
      <c r="BK33" s="25">
        <v>2013</v>
      </c>
      <c r="BL33" s="25">
        <v>2576.7864103788861</v>
      </c>
      <c r="BM33" s="25">
        <f>'c4  - 5'!G37</f>
        <v>2301.3728043806341</v>
      </c>
    </row>
    <row r="34" spans="46:65" ht="15" customHeight="1">
      <c r="AT34" s="10" t="s">
        <v>181</v>
      </c>
      <c r="AU34" s="28">
        <v>1234</v>
      </c>
      <c r="AV34" s="28">
        <v>1752.5492861998639</v>
      </c>
      <c r="AW34" s="28">
        <v>2071.725567416313</v>
      </c>
      <c r="AX34" s="28">
        <v>2295</v>
      </c>
      <c r="AY34" s="27">
        <v>2182</v>
      </c>
      <c r="AZ34" s="27">
        <v>4380</v>
      </c>
      <c r="BA34" s="27">
        <v>3589.3</v>
      </c>
      <c r="BB34" s="25">
        <v>2291</v>
      </c>
      <c r="BC34" s="25">
        <v>3130</v>
      </c>
      <c r="BD34" s="25">
        <v>3589</v>
      </c>
      <c r="BE34" s="25">
        <v>3159.6181632124726</v>
      </c>
      <c r="BF34" s="25">
        <v>4322.8985412933134</v>
      </c>
      <c r="BG34" s="25">
        <v>4326.0791328262649</v>
      </c>
      <c r="BH34" s="25">
        <v>2146.9374410327791</v>
      </c>
      <c r="BI34" s="25">
        <v>2240.14</v>
      </c>
      <c r="BJ34" s="25">
        <v>2056.9130180999896</v>
      </c>
      <c r="BK34" s="25">
        <v>1971</v>
      </c>
      <c r="BL34" s="25">
        <v>2482.9843174330467</v>
      </c>
      <c r="BM34" s="25">
        <f>'c4  - 5'!G38</f>
        <v>2251.0420311498015</v>
      </c>
    </row>
    <row r="35" spans="46:65" ht="15" customHeight="1">
      <c r="AT35" s="10" t="s">
        <v>182</v>
      </c>
      <c r="AU35" s="28">
        <v>1398</v>
      </c>
      <c r="AV35" s="28">
        <v>1761.9783616692425</v>
      </c>
      <c r="AW35" s="28">
        <v>2129.9621052631578</v>
      </c>
      <c r="AX35" s="28">
        <v>2397</v>
      </c>
      <c r="AY35" s="27">
        <v>2449</v>
      </c>
      <c r="AZ35" s="27">
        <v>8290</v>
      </c>
      <c r="BA35" s="27">
        <v>3635</v>
      </c>
      <c r="BB35" s="25">
        <v>2138</v>
      </c>
      <c r="BC35" s="25">
        <v>3006</v>
      </c>
      <c r="BD35" s="25">
        <v>3522</v>
      </c>
      <c r="BE35" s="25">
        <v>3222.4872056253639</v>
      </c>
      <c r="BF35" s="25">
        <v>4161.8368995998771</v>
      </c>
      <c r="BG35" s="25">
        <v>3799.8743323908261</v>
      </c>
      <c r="BH35" s="25">
        <v>2182.270485613969</v>
      </c>
      <c r="BI35" s="25">
        <v>2189</v>
      </c>
      <c r="BJ35" s="25">
        <v>2178</v>
      </c>
      <c r="BK35" s="25">
        <v>2045.5</v>
      </c>
      <c r="BL35" s="25">
        <v>2452.3852695783075</v>
      </c>
      <c r="BM35" s="25">
        <f>'c4  - 5'!G39</f>
        <v>2393.4700771336393</v>
      </c>
    </row>
    <row r="36" spans="46:65" ht="15" customHeight="1">
      <c r="AT36" s="10" t="s">
        <v>183</v>
      </c>
      <c r="AU36" s="28">
        <v>1272</v>
      </c>
      <c r="AV36" s="28">
        <v>1793.1034482758621</v>
      </c>
      <c r="AW36" s="28">
        <v>2001.4420562771709</v>
      </c>
      <c r="AX36" s="28">
        <v>2377</v>
      </c>
      <c r="AY36" s="27">
        <v>1528</v>
      </c>
      <c r="AZ36" s="27">
        <v>3072</v>
      </c>
      <c r="BA36" s="27">
        <v>3707</v>
      </c>
      <c r="BB36" s="25">
        <v>2199.67</v>
      </c>
      <c r="BC36" s="25">
        <v>2992</v>
      </c>
      <c r="BD36" s="25">
        <v>3527</v>
      </c>
      <c r="BE36" s="25">
        <v>3654.79178232912</v>
      </c>
      <c r="BF36" s="25">
        <v>4332.1112396172866</v>
      </c>
      <c r="BG36" s="25">
        <v>3664.8585288861041</v>
      </c>
      <c r="BH36" s="25">
        <v>2311.5907195762006</v>
      </c>
      <c r="BI36" s="25">
        <v>2275</v>
      </c>
      <c r="BJ36" s="25">
        <v>2210.143962032098</v>
      </c>
      <c r="BK36" s="25">
        <v>2100</v>
      </c>
      <c r="BL36" s="25">
        <v>2798.5182252855434</v>
      </c>
      <c r="BM36" s="25">
        <f>'c4  - 5'!G40</f>
        <v>2497.9598927826869</v>
      </c>
    </row>
    <row r="37" spans="46:65" ht="15" customHeight="1">
      <c r="AT37" s="10" t="s">
        <v>184</v>
      </c>
      <c r="AU37" s="28">
        <v>1327</v>
      </c>
      <c r="AV37" s="28">
        <v>1793.4426229508199</v>
      </c>
      <c r="AW37" s="28">
        <v>1884.1175637728011</v>
      </c>
      <c r="AX37" s="28">
        <v>2361</v>
      </c>
      <c r="AY37" s="27">
        <v>2465</v>
      </c>
      <c r="AZ37" s="27">
        <v>3551</v>
      </c>
      <c r="BA37" s="27">
        <v>3603</v>
      </c>
      <c r="BB37" s="25">
        <v>2200</v>
      </c>
      <c r="BC37" s="25">
        <v>3213.4</v>
      </c>
      <c r="BD37" s="25">
        <v>3445</v>
      </c>
      <c r="BE37" s="25">
        <v>3687.005719268976</v>
      </c>
      <c r="BF37" s="25">
        <v>4469.8576394504544</v>
      </c>
      <c r="BG37" s="25">
        <v>3703.6990595611283</v>
      </c>
      <c r="BH37" s="25">
        <v>2118.9703642594986</v>
      </c>
      <c r="BI37" s="25">
        <v>2285</v>
      </c>
      <c r="BJ37" s="25">
        <v>2425.4503320284502</v>
      </c>
      <c r="BK37" s="25">
        <v>2003</v>
      </c>
      <c r="BL37" s="25">
        <v>2565.9317520180089</v>
      </c>
      <c r="BM37" s="25"/>
    </row>
    <row r="38" spans="46:65" ht="15" customHeight="1">
      <c r="AU38" s="28"/>
      <c r="AV38" s="29"/>
      <c r="AW38" s="29"/>
      <c r="AX38" s="29"/>
    </row>
    <row r="39" spans="46:65" ht="15" customHeight="1"/>
    <row r="40" spans="46:65" ht="15" customHeight="1"/>
    <row r="41" spans="46:65" ht="15" customHeight="1"/>
    <row r="42" spans="46:65" ht="15" customHeight="1"/>
    <row r="43" spans="46:65" ht="15" customHeight="1"/>
    <row r="44" spans="46:65" ht="15" customHeight="1"/>
  </sheetData>
  <printOptions horizontalCentered="1"/>
  <pageMargins left="0.59055118110236227" right="0.51181102362204722" top="0.94488188976377963" bottom="0.78740157480314965" header="0.51181102362204722" footer="0.19685039370078741"/>
  <pageSetup firstPageNumber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1" ma:contentTypeDescription="Crear nuevo documento." ma:contentTypeScope="" ma:versionID="f1d5f753c040db797bbfd2a582ddaf50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4b42192c080eb47daff7bcea2eae82e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CE87CB-0349-4240-8E9F-34AD6CFD5E57}">
  <ds:schemaRefs>
    <ds:schemaRef ds:uri="http://purl.org/dc/elements/1.1/"/>
    <ds:schemaRef ds:uri="2a291665-8406-47bb-b05a-056747c33d89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96871e6-bdc9-42b7-aa1f-35506ebfd5a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ADB759F-1D14-460F-B603-D3A0A035D4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C49815-B5FD-4A09-B2E3-B3E20174B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25</vt:i4>
      </vt:variant>
    </vt:vector>
  </HeadingPairs>
  <TitlesOfParts>
    <vt:vector size="51" baseType="lpstr">
      <vt:lpstr>tapa</vt:lpstr>
      <vt:lpstr>part</vt:lpstr>
      <vt:lpstr>cont</vt:lpstr>
      <vt:lpstr>introd</vt:lpstr>
      <vt:lpstr>c1</vt:lpstr>
      <vt:lpstr>c2</vt:lpstr>
      <vt:lpstr>c3</vt:lpstr>
      <vt:lpstr>c4  - 5</vt:lpstr>
      <vt:lpstr>g2 - 3</vt:lpstr>
      <vt:lpstr>c6</vt:lpstr>
      <vt:lpstr>c7</vt:lpstr>
      <vt:lpstr>c8</vt:lpstr>
      <vt:lpstr>c9</vt:lpstr>
      <vt:lpstr>c10</vt:lpstr>
      <vt:lpstr>c11</vt:lpstr>
      <vt:lpstr>c12 - 13</vt:lpstr>
      <vt:lpstr>g10 - 11</vt:lpstr>
      <vt:lpstr>c14</vt:lpstr>
      <vt:lpstr>c15</vt:lpstr>
      <vt:lpstr>c16</vt:lpstr>
      <vt:lpstr>c17</vt:lpstr>
      <vt:lpstr>c18</vt:lpstr>
      <vt:lpstr>c19</vt:lpstr>
      <vt:lpstr>g 19-20</vt:lpstr>
      <vt:lpstr>c20</vt:lpstr>
      <vt:lpstr>Recuperado_Hoja1</vt:lpstr>
      <vt:lpstr>'c1'!Área_de_impresión</vt:lpstr>
      <vt:lpstr>'c10'!Área_de_impresión</vt:lpstr>
      <vt:lpstr>'c11'!Área_de_impresión</vt:lpstr>
      <vt:lpstr>'c12 - 13'!Área_de_impresión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'c3'!Área_de_impresión</vt:lpstr>
      <vt:lpstr>'c4  - 5'!Área_de_impresión</vt:lpstr>
      <vt:lpstr>'c6'!Área_de_impresión</vt:lpstr>
      <vt:lpstr>'c7'!Área_de_impresión</vt:lpstr>
      <vt:lpstr>'c8'!Área_de_impresión</vt:lpstr>
      <vt:lpstr>'c9'!Área_de_impresión</vt:lpstr>
      <vt:lpstr>cont!Área_de_impresión</vt:lpstr>
      <vt:lpstr>'g 19-20'!Área_de_impresión</vt:lpstr>
      <vt:lpstr>'g10 - 11'!Área_de_impresión</vt:lpstr>
      <vt:lpstr>'g2 - 3'!Área_de_impresión</vt:lpstr>
      <vt:lpstr>introd!Área_de_impresión</vt:lpstr>
      <vt:lpstr>part!Área_de_impresión</vt:lpstr>
      <vt:lpstr>tapa!Área_de_impresión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Guillermo Pino González</cp:lastModifiedBy>
  <cp:revision/>
  <cp:lastPrinted>2020-12-21T17:57:18Z</cp:lastPrinted>
  <dcterms:created xsi:type="dcterms:W3CDTF">2008-12-10T19:16:04Z</dcterms:created>
  <dcterms:modified xsi:type="dcterms:W3CDTF">2020-12-22T17:51:23Z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