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34" documentId="8_{D0199732-CFB5-4131-8898-A6FB8BEC8004}" xr6:coauthVersionLast="45" xr6:coauthVersionMax="45" xr10:uidLastSave="{AD2E7A85-9421-40B1-9992-6FC54EC0F18B}"/>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export!$B$2:$K$40</definedName>
    <definedName name="_xlnm.Print_Area" localSheetId="14">'ficha de costos'!$B$2:$E$34</definedName>
    <definedName name="_xlnm.Print_Area" localSheetId="16">import!$B$2:$K$103</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91" l="1"/>
  <c r="C13" i="91"/>
  <c r="E13" i="91"/>
  <c r="F24" i="90"/>
  <c r="D43" i="81"/>
  <c r="E43" i="81"/>
  <c r="G21" i="81"/>
  <c r="D21" i="81"/>
  <c r="C21" i="81"/>
  <c r="I15" i="81"/>
  <c r="J15" i="81"/>
  <c r="E15" i="81"/>
  <c r="F15" i="81"/>
  <c r="D21" i="77"/>
  <c r="E21" i="77"/>
  <c r="C21" i="77"/>
  <c r="F15" i="77"/>
  <c r="G15" i="77"/>
  <c r="I14" i="81" l="1"/>
  <c r="J14" i="81"/>
  <c r="E14" i="81"/>
  <c r="F14" i="81"/>
  <c r="D42" i="81" l="1"/>
  <c r="E42" i="81"/>
  <c r="D41" i="81"/>
  <c r="E41" i="81"/>
  <c r="F14" i="77" l="1"/>
  <c r="G14" i="77"/>
  <c r="J13" i="81" l="1"/>
  <c r="I13" i="81"/>
  <c r="F13" i="81"/>
  <c r="E13" i="81"/>
  <c r="F13" i="77"/>
  <c r="G13" i="77"/>
  <c r="D40" i="81" l="1"/>
  <c r="E40" i="81"/>
  <c r="I12" i="81"/>
  <c r="J12" i="81"/>
  <c r="E12" i="81"/>
  <c r="F12" i="81"/>
  <c r="F12" i="77" l="1"/>
  <c r="G12" i="77"/>
  <c r="D39" i="81" l="1"/>
  <c r="E39" i="81"/>
  <c r="I11" i="81"/>
  <c r="J11" i="81"/>
  <c r="E11" i="81"/>
  <c r="F11" i="81"/>
  <c r="F11" i="77"/>
  <c r="G11" i="77"/>
  <c r="D38" i="81" l="1"/>
  <c r="E38" i="81"/>
  <c r="F21" i="81"/>
  <c r="I10" i="81"/>
  <c r="J10" i="81"/>
  <c r="E10" i="81"/>
  <c r="F10" i="81"/>
  <c r="F10" i="77"/>
  <c r="G10" i="77"/>
  <c r="D37" i="81"/>
  <c r="E37" i="81"/>
  <c r="J9" i="81"/>
  <c r="I9" i="81"/>
  <c r="E9" i="81"/>
  <c r="F9" i="81"/>
  <c r="G9" i="77"/>
  <c r="F9" i="77"/>
  <c r="E36" i="81"/>
  <c r="D36" i="81"/>
  <c r="H21" i="81"/>
  <c r="J21" i="81" s="1"/>
  <c r="E11" i="91"/>
  <c r="E12" i="91"/>
  <c r="E14" i="91"/>
  <c r="E15" i="91" s="1"/>
  <c r="H20" i="81"/>
  <c r="G20" i="81"/>
  <c r="D20" i="81"/>
  <c r="C20" i="81"/>
  <c r="E20" i="77"/>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B29" i="86" s="1"/>
  <c r="AC28" i="86"/>
  <c r="AD28" i="86"/>
  <c r="AE28" i="86"/>
  <c r="AF28" i="86"/>
  <c r="AF29" i="86" s="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E26" i="91" s="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AD29" i="86" l="1"/>
  <c r="Z29" i="86"/>
  <c r="C15" i="91"/>
  <c r="E22" i="91"/>
  <c r="D21" i="91"/>
  <c r="D26" i="91"/>
  <c r="Y29" i="86"/>
  <c r="D15" i="91"/>
  <c r="C20" i="91"/>
  <c r="D22" i="91"/>
  <c r="C21" i="91"/>
  <c r="E20" i="91"/>
  <c r="C22" i="91"/>
  <c r="C26" i="91"/>
  <c r="G20" i="77"/>
  <c r="D20" i="91"/>
  <c r="E21" i="91"/>
  <c r="J20" i="81"/>
  <c r="AE29" i="86"/>
  <c r="AA29" i="86"/>
  <c r="F20" i="81"/>
</calcChain>
</file>

<file path=xl/sharedStrings.xml><?xml version="1.0" encoding="utf-8"?>
<sst xmlns="http://schemas.openxmlformats.org/spreadsheetml/2006/main" count="668" uniqueCount="275">
  <si>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</si>
  <si>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</si>
  <si>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</si>
  <si>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</si>
  <si>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</si>
  <si>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</si>
  <si>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</si>
  <si>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</si>
  <si>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</si>
  <si>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</si>
  <si>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</si>
  <si>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</si>
  <si>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</si>
  <si>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</si>
  <si>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</si>
  <si>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</si>
  <si>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</si>
  <si>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</si>
  <si>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</si>
  <si>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</si>
  <si>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</si>
  <si>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</si>
  <si>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</si>
  <si>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</si>
  <si>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</si>
  <si>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</si>
  <si>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</si>
  <si>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</si>
  <si>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</si>
  <si>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</si>
  <si>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</si>
  <si>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</si>
  <si>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</si>
  <si>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</si>
  <si>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</si>
  <si>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</si>
  <si>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</si>
  <si>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</si>
  <si>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</si>
  <si>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</si>
  <si>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</si>
  <si>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</si>
  <si>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</si>
  <si>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</si>
  <si>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</si>
  <si>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</si>
  <si>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</si>
  <si>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</si>
  <si>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</si>
  <si>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</si>
  <si>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</si>
  <si>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</si>
  <si>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</si>
  <si>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</si>
  <si>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</si>
  <si>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</si>
  <si>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</si>
  <si>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</si>
  <si>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</si>
  <si>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</si>
  <si>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</si>
  <si>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</si>
  <si>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</si>
  <si>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</si>
  <si>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</si>
  <si>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</si>
  <si>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</si>
  <si>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</si>
  <si>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</si>
  <si>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</si>
  <si>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</si>
  <si>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</si>
  <si>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</si>
  <si>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</si>
  <si>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</si>
  <si>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</si>
  <si>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</si>
  <si>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</si>
  <si>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</si>
  <si>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</si>
  <si>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</si>
  <si>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</si>
  <si>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</si>
  <si>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</si>
  <si>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</si>
  <si>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</si>
  <si>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</si>
  <si>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</si>
  <si>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</si>
  <si>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</si>
  <si>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</si>
  <si>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</si>
  <si>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</si>
  <si>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</si>
  <si>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</si>
  <si>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</si>
  <si>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</si>
  <si>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</si>
  <si>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</si>
  <si>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</si>
  <si>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</si>
  <si>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</si>
  <si>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</si>
  <si>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</si>
  <si>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</si>
  <si>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</si>
  <si>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</si>
  <si>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</si>
  <si>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</si>
  <si>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</si>
  <si>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</si>
  <si>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</si>
  <si>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</si>
  <si>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</si>
  <si>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</si>
  <si>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</si>
  <si>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</si>
  <si>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</si>
  <si>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</si>
  <si>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</si>
  <si>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</si>
  <si>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</si>
  <si>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</si>
  <si>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</si>
  <si>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</si>
  <si>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</si>
  <si>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</si>
  <si>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</si>
  <si>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</si>
  <si>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</si>
  <si>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</si>
  <si>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</si>
  <si>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</si>
  <si>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</si>
  <si>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</si>
  <si>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</si>
  <si>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</si>
  <si>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</si>
  <si>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</si>
  <si>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</si>
  <si>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</si>
  <si>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</si>
  <si>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</si>
  <si>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</si>
  <si>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</si>
  <si>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</si>
  <si>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</si>
  <si>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</si>
  <si>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</si>
  <si>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</si>
  <si>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</si>
  <si>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</si>
  <si>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</si>
  <si>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</si>
  <si>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</si>
  <si>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</si>
  <si>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</si>
  <si>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</si>
  <si>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</si>
  <si>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</si>
  <si>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</si>
  <si>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</si>
  <si>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</si>
  <si>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</si>
  <si>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</si>
  <si>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</si>
  <si>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</si>
  <si>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</si>
  <si>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</si>
  <si>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</si>
  <si>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</si>
  <si>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</si>
  <si>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</si>
  <si>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</si>
  <si>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</si>
  <si>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</si>
  <si>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</si>
  <si>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</si>
  <si>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</si>
  <si>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</si>
  <si>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</si>
  <si>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</si>
  <si>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</si>
  <si>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</si>
  <si>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</si>
  <si>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</si>
  <si>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</si>
  <si>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</si>
  <si>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</si>
  <si>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</si>
  <si>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</si>
  <si>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</si>
  <si>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</si>
  <si>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</si>
  <si>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</si>
  <si>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</si>
  <si>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</si>
  <si>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</si>
  <si>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</si>
  <si>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</si>
  <si>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</si>
  <si>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</si>
  <si>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</si>
  <si>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</si>
  <si>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</si>
  <si>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</si>
  <si>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</si>
  <si>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</si>
  <si>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</si>
  <si>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</si>
  <si>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</si>
  <si>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</si>
  <si>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</si>
  <si>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</si>
  <si>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</si>
  <si>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</si>
  <si>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</si>
  <si>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</si>
  <si>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</si>
  <si>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</si>
  <si>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</si>
  <si>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</si>
  <si>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</si>
  <si>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</si>
  <si>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</si>
  <si>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</si>
  <si>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</si>
  <si>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</si>
  <si>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</si>
  <si>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</si>
  <si>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</si>
  <si>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</si>
  <si>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</si>
  <si>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Suiza</t>
  </si>
  <si>
    <t>Ñuble</t>
  </si>
  <si>
    <t>Cuba</t>
  </si>
  <si>
    <t>Chile</t>
  </si>
  <si>
    <t xml:space="preserve">Total </t>
  </si>
  <si>
    <t>Suecia</t>
  </si>
  <si>
    <t>2018/19</t>
  </si>
  <si>
    <t>India</t>
  </si>
  <si>
    <t>Guatemala</t>
  </si>
  <si>
    <t>Eslovenia</t>
  </si>
  <si>
    <t>Letonia</t>
  </si>
  <si>
    <t>Japón</t>
  </si>
  <si>
    <t>Australia</t>
  </si>
  <si>
    <t>Desirée</t>
  </si>
  <si>
    <t>Terminal Hortofrutícola Agro Chillán</t>
  </si>
  <si>
    <t>2019</t>
  </si>
  <si>
    <t>Congeladas</t>
  </si>
  <si>
    <t>Total Congeladas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</si>
  <si>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</si>
  <si>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</si>
  <si>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</si>
  <si>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</si>
  <si>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</si>
  <si>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</si>
  <si>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Yagana</t>
  </si>
  <si>
    <t>Puyehue</t>
  </si>
  <si>
    <t>2019/20</t>
  </si>
  <si>
    <t>Nueva Zelanda</t>
  </si>
  <si>
    <t>* Cifra en aclaración pues se trataría de papa fresca para consumo.</t>
  </si>
  <si>
    <t>14.460*</t>
  </si>
  <si>
    <t>1.649*</t>
  </si>
  <si>
    <t>Karú</t>
  </si>
  <si>
    <t>Septiembre 2020</t>
  </si>
  <si>
    <r>
      <t>Información de mercado nacional y comercio exterior hasta agosto</t>
    </r>
    <r>
      <rPr>
        <sz val="11"/>
        <color indexed="8"/>
        <rFont val="Arial"/>
        <family val="2"/>
      </rPr>
      <t xml:space="preserve"> de 2020</t>
    </r>
  </si>
  <si>
    <t>Promedio ene-ago</t>
  </si>
  <si>
    <r>
      <t xml:space="preserve">(3) El precio de la papa utilizado corresponde al precio promedio mayorista regional de </t>
    </r>
    <r>
      <rPr>
        <sz val="10"/>
        <color rgb="FFFF0000"/>
        <rFont val="Arial"/>
        <family val="2"/>
      </rPr>
      <t>agosto</t>
    </r>
    <r>
      <rPr>
        <sz val="10"/>
        <rFont val="Arial"/>
        <family val="2"/>
      </rPr>
      <t xml:space="preserve"> de 2020.</t>
    </r>
  </si>
  <si>
    <r>
      <t xml:space="preserve">1. </t>
    </r>
    <r>
      <rPr>
        <u/>
        <sz val="11"/>
        <rFont val="Arial"/>
        <family val="2"/>
      </rPr>
      <t>Precios de la papa en mercados mayoristas</t>
    </r>
    <r>
      <rPr>
        <sz val="11"/>
        <rFont val="Arial"/>
        <family val="2"/>
      </rPr>
      <t>: leve baja en agosto.
El precio promedio ponderado mensual de la papa en los mercados mayoristas en agosto de 2020 fue $6.404 por saco de 25 kilos, valor 0,4% más bajo que el mes anterior y 9% más bajo que el mismo mes del año 2019 (cuadro 1 y gráfico 1).
En el precio diario del saco de 25 kilos se observa una relativa estabilidad en las primeras semanas de agosto y una fuerte alza al final de ese mes (cuadro 2 y gráfico 2). En los distintos terminales mayoristas monitoreados por Odepa se observa una tendencia similar (cuadro 3 y gráfico 3).</t>
    </r>
  </si>
  <si>
    <r>
      <t xml:space="preserve">2. </t>
    </r>
    <r>
      <rPr>
        <u/>
        <sz val="11"/>
        <rFont val="Arial"/>
        <family val="2"/>
      </rPr>
      <t>Precio de la papa en mercados minoristas</t>
    </r>
    <r>
      <rPr>
        <sz val="11"/>
        <rFont val="Arial"/>
        <family val="2"/>
      </rPr>
      <t xml:space="preserve">: suben en supermercados y baja en ferias de Santiago. 
En el monitoreo de precios al consumidor que realiza Odepa en la ciudad de Santiago, se observó que el precio promedio mensual de agosto de 2020 en supermercados fue $1.172 por kilo, 2,6% mayor respecto al mes anterior y 0,9% mayor al mismo mes del año anterior. En ferias el precio promedio fue $470 por kilo, 8,5% menor al mes anterior y 1,8% menor al mismo mes del año 2019 (cuadro 4 y gráfico 4).
En el precio semanal a consumidor que Odepa recoge en regiones se observan, en general, los menores precios en Ñuble y La Araucanía tanto en ferias como supermercados (cuadro 5, gráficos 5 y 6). </t>
    </r>
  </si>
  <si>
    <r>
      <t xml:space="preserve">3. </t>
    </r>
    <r>
      <rPr>
        <u/>
        <sz val="11"/>
        <rFont val="Arial"/>
        <family val="2"/>
      </rPr>
      <t>Superficie, producción y rendimiento</t>
    </r>
    <r>
      <rPr>
        <sz val="11"/>
        <rFont val="Arial"/>
        <family val="2"/>
      </rPr>
      <t>: encuesta de cosecha señala una producción 10,8% superior para 2019/20. 
La encuesta de cosecha de cultivos anuales e industriales que realiza INE en convenio con Odepa, indicó una producción de 1.288.154 toneladas para la papa en la temporada 2019/20, un 10,8% mayor a la temporada anterior. El rendimiento promedio nacional del cultivo fue de 29,2 toneladas por hectárea, esto es 4,9% mayor a la anterior temporada (cuadro 6 y gráfico 7). 
Según los resultados regionales 2019/20 las regiones con mayor producción de papa fueron Los Lagos con 462.451 toneladas y La Araucanía con 349.145 (cuadro 7 y gráfico 8).</t>
    </r>
  </si>
  <si>
    <t>ene-ago 2019</t>
  </si>
  <si>
    <t>ene-ago 2020</t>
  </si>
  <si>
    <r>
      <t xml:space="preserve">5. </t>
    </r>
    <r>
      <rPr>
        <u/>
        <sz val="11"/>
        <rFont val="Arial"/>
        <family val="2"/>
      </rPr>
      <t>Comercio exterior papa fresca y procesada</t>
    </r>
    <r>
      <rPr>
        <sz val="11"/>
        <rFont val="Arial"/>
        <family val="2"/>
      </rPr>
      <t>: suben exportaciones y bajan importaciones.
Entre enero y agosto de 2020 las exportaciones sumaron USD 2,5 millones, cifra 3,4% mayor a la registrada en el mismo período del año anterior, explicada principalmente por las mayores ventas de papas frecas para consumo a Brasil, Argentina y Uruguay y de papa semilla a Guatemala.
Las importaciones a agosto de 2020 sumaron USD 52 millones, lo que representa una baja de 35,8% en comparación con igual período del año anterior. Las papas preparadas congeladas son el principal producto importado y las que muestran la mayor baja durante este período.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</si>
</sst>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77">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0" fontId="56" fillId="0" borderId="17" xfId="0" applyFont="1" applyBorder="1"/>
    <xf numFmtId="0" fontId="56" fillId="0" borderId="65" xfId="0" applyFont="1" applyBorder="1"/>
    <xf numFmtId="3" fontId="56" fillId="0" borderId="60" xfId="0" applyNumberFormat="1" applyFont="1" applyBorder="1" applyAlignment="1">
      <alignment horizontal="right"/>
    </xf>
    <xf numFmtId="3" fontId="56" fillId="0" borderId="56" xfId="0" applyNumberFormat="1" applyFont="1" applyBorder="1" applyAlignment="1">
      <alignment horizontal="right"/>
    </xf>
    <xf numFmtId="170" fontId="56" fillId="0" borderId="61" xfId="0" applyNumberFormat="1" applyFont="1" applyBorder="1" applyAlignment="1">
      <alignment horizontal="right"/>
    </xf>
    <xf numFmtId="3" fontId="56" fillId="0" borderId="62" xfId="0" applyNumberFormat="1" applyFont="1" applyBorder="1" applyAlignment="1">
      <alignment horizontal="right"/>
    </xf>
    <xf numFmtId="3" fontId="56" fillId="0" borderId="63" xfId="0" applyNumberFormat="1" applyFont="1" applyBorder="1" applyAlignment="1">
      <alignment horizontal="right"/>
    </xf>
    <xf numFmtId="170" fontId="56" fillId="0" borderId="64" xfId="0" applyNumberFormat="1" applyFont="1" applyBorder="1" applyAlignment="1">
      <alignment horizontal="right"/>
    </xf>
    <xf numFmtId="0" fontId="56" fillId="0" borderId="59" xfId="0" applyFont="1" applyBorder="1"/>
    <xf numFmtId="0" fontId="56" fillId="0" borderId="58" xfId="0" applyFont="1" applyBorder="1"/>
    <xf numFmtId="170" fontId="56" fillId="0" borderId="66" xfId="0" applyNumberFormat="1" applyFont="1" applyBorder="1" applyAlignment="1">
      <alignment horizontal="right"/>
    </xf>
    <xf numFmtId="0" fontId="56" fillId="0" borderId="68" xfId="0" applyFont="1" applyBorder="1"/>
    <xf numFmtId="0" fontId="56" fillId="0" borderId="69" xfId="0" applyFont="1" applyBorder="1"/>
    <xf numFmtId="3" fontId="56" fillId="0" borderId="70" xfId="0" applyNumberFormat="1" applyFont="1" applyBorder="1" applyAlignment="1">
      <alignment horizontal="right"/>
    </xf>
    <xf numFmtId="170" fontId="56" fillId="0" borderId="71" xfId="0" applyNumberFormat="1" applyFont="1" applyBorder="1" applyAlignment="1">
      <alignment horizontal="right"/>
    </xf>
    <xf numFmtId="0" fontId="37" fillId="0" borderId="21" xfId="0" applyFont="1" applyBorder="1"/>
    <xf numFmtId="3" fontId="37" fillId="0" borderId="12" xfId="0" applyNumberFormat="1" applyFont="1" applyBorder="1" applyAlignment="1">
      <alignment horizontal="right"/>
    </xf>
    <xf numFmtId="3" fontId="37" fillId="0" borderId="46" xfId="0" applyNumberFormat="1" applyFont="1" applyBorder="1" applyAlignment="1">
      <alignment horizontal="right"/>
    </xf>
    <xf numFmtId="170" fontId="37" fillId="0" borderId="14" xfId="0" applyNumberFormat="1" applyFont="1" applyBorder="1" applyAlignment="1">
      <alignment horizontal="right"/>
    </xf>
    <xf numFmtId="0" fontId="37" fillId="0" borderId="24" xfId="0" applyFont="1" applyBorder="1"/>
    <xf numFmtId="3" fontId="37" fillId="0" borderId="15" xfId="0" applyNumberFormat="1" applyFont="1" applyBorder="1" applyAlignment="1">
      <alignment horizontal="right"/>
    </xf>
    <xf numFmtId="3" fontId="37" fillId="0" borderId="0" xfId="0" applyNumberFormat="1" applyFont="1" applyAlignment="1">
      <alignment horizontal="right"/>
    </xf>
    <xf numFmtId="170" fontId="37" fillId="0" borderId="16" xfId="0" applyNumberFormat="1" applyFont="1" applyBorder="1" applyAlignment="1">
      <alignment horizontal="right"/>
    </xf>
    <xf numFmtId="0" fontId="37" fillId="0" borderId="23" xfId="0" applyFont="1" applyBorder="1"/>
    <xf numFmtId="0" fontId="37" fillId="0" borderId="22" xfId="0" applyFont="1" applyBorder="1"/>
    <xf numFmtId="3" fontId="37" fillId="0" borderId="60" xfId="0" applyNumberFormat="1" applyFont="1" applyBorder="1" applyAlignment="1">
      <alignment horizontal="right"/>
    </xf>
    <xf numFmtId="3" fontId="37" fillId="0" borderId="56" xfId="0" applyNumberFormat="1" applyFont="1" applyBorder="1" applyAlignment="1">
      <alignment horizontal="right"/>
    </xf>
    <xf numFmtId="170" fontId="37" fillId="0" borderId="61" xfId="0" applyNumberFormat="1" applyFont="1" applyBorder="1" applyAlignment="1">
      <alignment horizontal="right"/>
    </xf>
    <xf numFmtId="0" fontId="37" fillId="0" borderId="22" xfId="0" applyFont="1" applyBorder="1" applyAlignment="1">
      <alignment horizontal="left" vertical="center" wrapText="1"/>
    </xf>
    <xf numFmtId="0" fontId="37" fillId="0" borderId="59" xfId="0" applyFont="1" applyBorder="1"/>
    <xf numFmtId="0" fontId="37" fillId="0" borderId="57" xfId="0" applyFont="1" applyBorder="1"/>
    <xf numFmtId="3" fontId="37" fillId="0" borderId="19" xfId="0" applyNumberFormat="1" applyFont="1" applyBorder="1" applyAlignment="1">
      <alignment horizontal="right"/>
    </xf>
    <xf numFmtId="3" fontId="37" fillId="0" borderId="11" xfId="0" applyNumberFormat="1" applyFont="1" applyBorder="1" applyAlignment="1">
      <alignment horizontal="right"/>
    </xf>
    <xf numFmtId="170" fontId="37" fillId="0" borderId="20" xfId="0" applyNumberFormat="1" applyFont="1" applyBorder="1" applyAlignment="1">
      <alignment horizontal="right"/>
    </xf>
    <xf numFmtId="170" fontId="37" fillId="0" borderId="66" xfId="0" applyNumberFormat="1" applyFont="1" applyBorder="1" applyAlignment="1">
      <alignment horizontal="right"/>
    </xf>
    <xf numFmtId="170" fontId="37" fillId="0" borderId="67"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16" xfId="0" applyFont="1" applyFill="1" applyBorder="1" applyAlignment="1">
      <alignment horizontal="left" vertical="center"/>
    </xf>
    <xf numFmtId="0" fontId="37" fillId="0" borderId="21" xfId="0" applyFont="1" applyBorder="1" applyAlignment="1">
      <alignment horizontal="left" vertical="center" wrapText="1"/>
    </xf>
    <xf numFmtId="0" fontId="37" fillId="0" borderId="24" xfId="0" applyFont="1" applyBorder="1" applyAlignment="1">
      <alignment horizontal="left" vertical="center" wrapText="1"/>
    </xf>
    <xf numFmtId="0" fontId="37" fillId="0" borderId="23" xfId="0" applyFont="1" applyBorder="1" applyAlignment="1">
      <alignment horizontal="left" vertical="center" wrapText="1"/>
    </xf>
    <xf numFmtId="0" fontId="37" fillId="0" borderId="72" xfId="0" applyFont="1" applyBorder="1" applyAlignment="1">
      <alignment horizontal="left" vertical="center" wrapText="1"/>
    </xf>
    <xf numFmtId="0" fontId="37" fillId="0" borderId="73" xfId="0" applyFont="1" applyBorder="1" applyAlignment="1">
      <alignment horizontal="left" vertical="center" wrapText="1"/>
    </xf>
    <xf numFmtId="0" fontId="37" fillId="0" borderId="74" xfId="0" applyFont="1" applyBorder="1" applyAlignment="1">
      <alignment horizontal="left" vertical="center" wrapText="1"/>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3" fontId="0" fillId="0" borderId="56" xfId="0" applyNumberFormat="1" applyBorder="1" applyAlignment="1">
      <alignment horizontal="right"/>
    </xf>
    <xf numFmtId="170" fontId="0" fillId="0" borderId="61" xfId="0" applyNumberFormat="1" applyBorder="1" applyAlignment="1">
      <alignment horizontal="right"/>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8410480265198409"/>
          <c:y val="3.0670479767220503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856926148344237"/>
        </c:manualLayout>
      </c:layout>
      <c:lineChart>
        <c:grouping val="standard"/>
        <c:varyColors val="0"/>
        <c:ser>
          <c:idx val="0"/>
          <c:order val="0"/>
          <c:tx>
            <c:v>Total</c:v>
          </c:tx>
          <c:spPr>
            <a:ln w="28575" cap="rnd">
              <a:solidFill>
                <a:schemeClr val="accent1"/>
              </a:solidFill>
              <a:round/>
            </a:ln>
            <a:effectLst/>
          </c:spPr>
          <c:marker>
            <c:symbol val="none"/>
          </c:marker>
          <c:cat>
            <c:strLit>
              <c:ptCount val="182"/>
              <c:pt idx="0">
                <c:v>02-01-20</c:v>
              </c:pt>
              <c:pt idx="1">
                <c:v>03-01-20</c:v>
              </c:pt>
              <c:pt idx="2">
                <c:v>06-01-20</c:v>
              </c:pt>
              <c:pt idx="3">
                <c:v>07-01-20</c:v>
              </c:pt>
              <c:pt idx="4">
                <c:v>08-01-20</c:v>
              </c:pt>
              <c:pt idx="5">
                <c:v>09-01-20</c:v>
              </c:pt>
              <c:pt idx="6">
                <c:v>10-01-20</c:v>
              </c:pt>
              <c:pt idx="7">
                <c:v>13-01-20</c:v>
              </c:pt>
              <c:pt idx="8">
                <c:v>14-01-20</c:v>
              </c:pt>
              <c:pt idx="9">
                <c:v>15-01-20</c:v>
              </c:pt>
              <c:pt idx="10">
                <c:v>16-01-20</c:v>
              </c:pt>
              <c:pt idx="11">
                <c:v>17-01-20</c:v>
              </c:pt>
              <c:pt idx="12">
                <c:v>20-01-20</c:v>
              </c:pt>
              <c:pt idx="13">
                <c:v>21-01-20</c:v>
              </c:pt>
              <c:pt idx="14">
                <c:v>22-01-20</c:v>
              </c:pt>
              <c:pt idx="15">
                <c:v>23-01-20</c:v>
              </c:pt>
              <c:pt idx="16">
                <c:v>24-01-20</c:v>
              </c:pt>
              <c:pt idx="17">
                <c:v>27-01-20</c:v>
              </c:pt>
              <c:pt idx="18">
                <c:v>28-01-20</c:v>
              </c:pt>
              <c:pt idx="19">
                <c:v>29-01-20</c:v>
              </c:pt>
              <c:pt idx="20">
                <c:v>30-01-20</c:v>
              </c:pt>
              <c:pt idx="21">
                <c:v>31-01-20</c:v>
              </c:pt>
              <c:pt idx="22">
                <c:v>03-02-20</c:v>
              </c:pt>
              <c:pt idx="23">
                <c:v>04-02-20</c:v>
              </c:pt>
              <c:pt idx="24">
                <c:v>05-02-20</c:v>
              </c:pt>
              <c:pt idx="25">
                <c:v>06-02-20</c:v>
              </c:pt>
              <c:pt idx="26">
                <c:v>07-02-20</c:v>
              </c:pt>
              <c:pt idx="27">
                <c:v>10-02-20</c:v>
              </c:pt>
              <c:pt idx="28">
                <c:v>11-02-20</c:v>
              </c:pt>
              <c:pt idx="29">
                <c:v>12-02-20</c:v>
              </c:pt>
              <c:pt idx="30">
                <c:v>13-02-20</c:v>
              </c:pt>
              <c:pt idx="31">
                <c:v>14-02-20</c:v>
              </c:pt>
              <c:pt idx="32">
                <c:v>17-02-20</c:v>
              </c:pt>
              <c:pt idx="33">
                <c:v>18-02-20</c:v>
              </c:pt>
              <c:pt idx="34">
                <c:v>19-02-20</c:v>
              </c:pt>
              <c:pt idx="35">
                <c:v>20-02-20</c:v>
              </c:pt>
              <c:pt idx="36">
                <c:v>21-02-20</c:v>
              </c:pt>
              <c:pt idx="37">
                <c:v>24-02-20</c:v>
              </c:pt>
              <c:pt idx="38">
                <c:v>25-02-20</c:v>
              </c:pt>
              <c:pt idx="39">
                <c:v>26-02-20</c:v>
              </c:pt>
              <c:pt idx="40">
                <c:v>27-02-20</c:v>
              </c:pt>
              <c:pt idx="41">
                <c:v>28-02-20</c:v>
              </c:pt>
              <c:pt idx="42">
                <c:v>02-03-20</c:v>
              </c:pt>
              <c:pt idx="43">
                <c:v>03-03-20</c:v>
              </c:pt>
              <c:pt idx="44">
                <c:v>04-03-20</c:v>
              </c:pt>
              <c:pt idx="45">
                <c:v>05-03-20</c:v>
              </c:pt>
              <c:pt idx="46">
                <c:v>06-03-20</c:v>
              </c:pt>
              <c:pt idx="47">
                <c:v>09-03-20</c:v>
              </c:pt>
              <c:pt idx="48">
                <c:v>10-03-20</c:v>
              </c:pt>
              <c:pt idx="49">
                <c:v>11-03-20</c:v>
              </c:pt>
              <c:pt idx="50">
                <c:v>12-03-20</c:v>
              </c:pt>
              <c:pt idx="51">
                <c:v>13-03-20</c:v>
              </c:pt>
              <c:pt idx="52">
                <c:v>16-03-20</c:v>
              </c:pt>
              <c:pt idx="53">
                <c:v>17-03-20</c:v>
              </c:pt>
              <c:pt idx="54">
                <c:v>18-03-20</c:v>
              </c:pt>
              <c:pt idx="55">
                <c:v>19-03-20</c:v>
              </c:pt>
              <c:pt idx="56">
                <c:v>20-03-20</c:v>
              </c:pt>
              <c:pt idx="57">
                <c:v>23-03-20</c:v>
              </c:pt>
              <c:pt idx="58">
                <c:v>24-03-20</c:v>
              </c:pt>
              <c:pt idx="59">
                <c:v>25-03-20</c:v>
              </c:pt>
              <c:pt idx="60">
                <c:v>26-03-20</c:v>
              </c:pt>
              <c:pt idx="61">
                <c:v>27-03-20</c:v>
              </c:pt>
              <c:pt idx="62">
                <c:v>30-03-20</c:v>
              </c:pt>
              <c:pt idx="63">
                <c:v>31-03-20</c:v>
              </c:pt>
              <c:pt idx="64">
                <c:v>01-04-20</c:v>
              </c:pt>
              <c:pt idx="65">
                <c:v>02-04-20</c:v>
              </c:pt>
              <c:pt idx="66">
                <c:v>03-04-20</c:v>
              </c:pt>
              <c:pt idx="67">
                <c:v>06-04-20</c:v>
              </c:pt>
              <c:pt idx="68">
                <c:v>07-04-20</c:v>
              </c:pt>
              <c:pt idx="69">
                <c:v>08-04-20</c:v>
              </c:pt>
              <c:pt idx="70">
                <c:v>09-04-20</c:v>
              </c:pt>
              <c:pt idx="71">
                <c:v>13-04-20</c:v>
              </c:pt>
              <c:pt idx="72">
                <c:v>14-04-20</c:v>
              </c:pt>
              <c:pt idx="73">
                <c:v>15-04-20</c:v>
              </c:pt>
              <c:pt idx="74">
                <c:v>16-04-20</c:v>
              </c:pt>
              <c:pt idx="75">
                <c:v>17-04-20</c:v>
              </c:pt>
              <c:pt idx="76">
                <c:v>20-04-20</c:v>
              </c:pt>
              <c:pt idx="77">
                <c:v>21-04-20</c:v>
              </c:pt>
              <c:pt idx="78">
                <c:v>22-04-20</c:v>
              </c:pt>
              <c:pt idx="79">
                <c:v>23-04-20</c:v>
              </c:pt>
              <c:pt idx="80">
                <c:v>24-04-20</c:v>
              </c:pt>
              <c:pt idx="81">
                <c:v>27-04-20</c:v>
              </c:pt>
              <c:pt idx="82">
                <c:v>28-04-20</c:v>
              </c:pt>
              <c:pt idx="83">
                <c:v>29-04-20</c:v>
              </c:pt>
              <c:pt idx="84">
                <c:v>30-04-20</c:v>
              </c:pt>
              <c:pt idx="85">
                <c:v>04-05-20</c:v>
              </c:pt>
              <c:pt idx="86">
                <c:v>05-05-20</c:v>
              </c:pt>
              <c:pt idx="87">
                <c:v>06-05-20</c:v>
              </c:pt>
              <c:pt idx="88">
                <c:v>07-05-20</c:v>
              </c:pt>
              <c:pt idx="89">
                <c:v>08-05-20</c:v>
              </c:pt>
              <c:pt idx="90">
                <c:v>11-05-20</c:v>
              </c:pt>
              <c:pt idx="91">
                <c:v>12-05-20</c:v>
              </c:pt>
              <c:pt idx="92">
                <c:v>13-05-20</c:v>
              </c:pt>
              <c:pt idx="93">
                <c:v>14-05-20</c:v>
              </c:pt>
              <c:pt idx="94">
                <c:v>15-05-20</c:v>
              </c:pt>
              <c:pt idx="95">
                <c:v>18-05-20</c:v>
              </c:pt>
              <c:pt idx="96">
                <c:v>19-05-20</c:v>
              </c:pt>
              <c:pt idx="97">
                <c:v>20-05-20</c:v>
              </c:pt>
              <c:pt idx="98">
                <c:v>22-05-20</c:v>
              </c:pt>
              <c:pt idx="99">
                <c:v>25-05-20</c:v>
              </c:pt>
              <c:pt idx="100">
                <c:v>26-05-20</c:v>
              </c:pt>
              <c:pt idx="101">
                <c:v>27-05-20</c:v>
              </c:pt>
              <c:pt idx="102">
                <c:v>28-05-20</c:v>
              </c:pt>
              <c:pt idx="103">
                <c:v>29-05-20</c:v>
              </c:pt>
              <c:pt idx="104">
                <c:v>01-06-20</c:v>
              </c:pt>
              <c:pt idx="105">
                <c:v>02-06-20</c:v>
              </c:pt>
              <c:pt idx="106">
                <c:v>03-06-20</c:v>
              </c:pt>
              <c:pt idx="107">
                <c:v>04-06-20</c:v>
              </c:pt>
              <c:pt idx="108">
                <c:v>05-06-20</c:v>
              </c:pt>
              <c:pt idx="109">
                <c:v>08-06-20</c:v>
              </c:pt>
              <c:pt idx="110">
                <c:v>09-06-20</c:v>
              </c:pt>
              <c:pt idx="111">
                <c:v>10-06-20</c:v>
              </c:pt>
              <c:pt idx="112">
                <c:v>11-06-20</c:v>
              </c:pt>
              <c:pt idx="113">
                <c:v>12-06-20</c:v>
              </c:pt>
              <c:pt idx="114">
                <c:v>15-06-20</c:v>
              </c:pt>
              <c:pt idx="115">
                <c:v>16-06-20</c:v>
              </c:pt>
              <c:pt idx="116">
                <c:v>17-06-20</c:v>
              </c:pt>
              <c:pt idx="117">
                <c:v>18-06-20</c:v>
              </c:pt>
              <c:pt idx="118">
                <c:v>19-06-20</c:v>
              </c:pt>
              <c:pt idx="119">
                <c:v>22-06-20</c:v>
              </c:pt>
              <c:pt idx="120">
                <c:v>23-06-20</c:v>
              </c:pt>
              <c:pt idx="121">
                <c:v>24-06-20</c:v>
              </c:pt>
              <c:pt idx="122">
                <c:v>25-06-20</c:v>
              </c:pt>
              <c:pt idx="123">
                <c:v>26-06-20</c:v>
              </c:pt>
              <c:pt idx="124">
                <c:v>30-06-20</c:v>
              </c:pt>
              <c:pt idx="125">
                <c:v>01-07-20</c:v>
              </c:pt>
              <c:pt idx="126">
                <c:v>02-07-20</c:v>
              </c:pt>
              <c:pt idx="127">
                <c:v>03-07-20</c:v>
              </c:pt>
              <c:pt idx="128">
                <c:v>06-07-20</c:v>
              </c:pt>
              <c:pt idx="129">
                <c:v>07-07-20</c:v>
              </c:pt>
              <c:pt idx="130">
                <c:v>08-07-20</c:v>
              </c:pt>
              <c:pt idx="131">
                <c:v>09-07-20</c:v>
              </c:pt>
              <c:pt idx="132">
                <c:v>10-07-20</c:v>
              </c:pt>
              <c:pt idx="133">
                <c:v>13-07-20</c:v>
              </c:pt>
              <c:pt idx="134">
                <c:v>14-07-20</c:v>
              </c:pt>
              <c:pt idx="135">
                <c:v>15-07-20</c:v>
              </c:pt>
              <c:pt idx="136">
                <c:v>17-07-20</c:v>
              </c:pt>
              <c:pt idx="137">
                <c:v>20-07-20</c:v>
              </c:pt>
              <c:pt idx="138">
                <c:v>21-07-20</c:v>
              </c:pt>
              <c:pt idx="139">
                <c:v>22-07-20</c:v>
              </c:pt>
              <c:pt idx="140">
                <c:v>23-07-20</c:v>
              </c:pt>
              <c:pt idx="141">
                <c:v>24-07-20</c:v>
              </c:pt>
              <c:pt idx="142">
                <c:v>27-07-20</c:v>
              </c:pt>
              <c:pt idx="143">
                <c:v>28-07-20</c:v>
              </c:pt>
              <c:pt idx="144">
                <c:v>29-07-20</c:v>
              </c:pt>
              <c:pt idx="145">
                <c:v>30-07-20</c:v>
              </c:pt>
              <c:pt idx="146">
                <c:v>31-07-20</c:v>
              </c:pt>
              <c:pt idx="147">
                <c:v>03-08-20</c:v>
              </c:pt>
              <c:pt idx="148">
                <c:v>04-08-20</c:v>
              </c:pt>
              <c:pt idx="149">
                <c:v>05-08-20</c:v>
              </c:pt>
              <c:pt idx="150">
                <c:v>06-08-20</c:v>
              </c:pt>
              <c:pt idx="151">
                <c:v>07-08-20</c:v>
              </c:pt>
              <c:pt idx="152">
                <c:v>10-08-20</c:v>
              </c:pt>
              <c:pt idx="153">
                <c:v>11-08-20</c:v>
              </c:pt>
              <c:pt idx="154">
                <c:v>12-08-20</c:v>
              </c:pt>
              <c:pt idx="155">
                <c:v>13-08-20</c:v>
              </c:pt>
              <c:pt idx="156">
                <c:v>14-08-20</c:v>
              </c:pt>
              <c:pt idx="157">
                <c:v>17-08-20</c:v>
              </c:pt>
              <c:pt idx="158">
                <c:v>18-08-20</c:v>
              </c:pt>
              <c:pt idx="159">
                <c:v>19-08-20</c:v>
              </c:pt>
              <c:pt idx="160">
                <c:v>20-08-20</c:v>
              </c:pt>
              <c:pt idx="161">
                <c:v>21-08-20</c:v>
              </c:pt>
              <c:pt idx="162">
                <c:v>24-08-20</c:v>
              </c:pt>
              <c:pt idx="163">
                <c:v>25-08-20</c:v>
              </c:pt>
              <c:pt idx="164">
                <c:v>26-08-20</c:v>
              </c:pt>
              <c:pt idx="165">
                <c:v>27-08-20</c:v>
              </c:pt>
              <c:pt idx="166">
                <c:v>28-08-20</c:v>
              </c:pt>
              <c:pt idx="167">
                <c:v>31-08-20</c:v>
              </c:pt>
              <c:pt idx="168">
                <c:v>01-09-20</c:v>
              </c:pt>
              <c:pt idx="169">
                <c:v>02-09-20</c:v>
              </c:pt>
              <c:pt idx="170">
                <c:v>03-09-20</c:v>
              </c:pt>
              <c:pt idx="171">
                <c:v>04-09-20</c:v>
              </c:pt>
              <c:pt idx="172">
                <c:v>07-09-20</c:v>
              </c:pt>
              <c:pt idx="173">
                <c:v>08-09-20</c:v>
              </c:pt>
              <c:pt idx="174">
                <c:v>09-09-20</c:v>
              </c:pt>
              <c:pt idx="175">
                <c:v>10-09-20</c:v>
              </c:pt>
              <c:pt idx="176">
                <c:v>11-09-20</c:v>
              </c:pt>
              <c:pt idx="177">
                <c:v>14-09-20</c:v>
              </c:pt>
              <c:pt idx="178">
                <c:v>15-09-20</c:v>
              </c:pt>
              <c:pt idx="179">
                <c:v>16-09-20</c:v>
              </c:pt>
              <c:pt idx="180">
                <c:v>17-09-20</c:v>
              </c:pt>
              <c:pt idx="181">
                <c:v>21-09-20</c:v>
              </c:pt>
            </c:strLit>
          </c:cat>
          <c:val>
            <c:numLit>
              <c:formatCode>General</c:formatCode>
              <c:ptCount val="182"/>
              <c:pt idx="0">
                <c:v>5055.7420849420851</c:v>
              </c:pt>
              <c:pt idx="1">
                <c:v>6628.6010101010097</c:v>
              </c:pt>
              <c:pt idx="2">
                <c:v>6518.6662068965516</c:v>
              </c:pt>
              <c:pt idx="3">
                <c:v>7693.9219491159984</c:v>
              </c:pt>
              <c:pt idx="4">
                <c:v>6685.543607112616</c:v>
              </c:pt>
              <c:pt idx="5">
                <c:v>7500.0443519830033</c:v>
              </c:pt>
              <c:pt idx="6">
                <c:v>7001.231891610214</c:v>
              </c:pt>
              <c:pt idx="7">
                <c:v>7024.6750496360028</c:v>
              </c:pt>
              <c:pt idx="8">
                <c:v>7324.5767847971238</c:v>
              </c:pt>
              <c:pt idx="9">
                <c:v>6926.0648634453783</c:v>
              </c:pt>
              <c:pt idx="10">
                <c:v>7628.1855357819004</c:v>
              </c:pt>
              <c:pt idx="11">
                <c:v>6948.849338454972</c:v>
              </c:pt>
              <c:pt idx="12">
                <c:v>6620.2419032387043</c:v>
              </c:pt>
              <c:pt idx="13">
                <c:v>7000.8669492597746</c:v>
              </c:pt>
              <c:pt idx="14">
                <c:v>7463.9788944723614</c:v>
              </c:pt>
              <c:pt idx="15">
                <c:v>7299.6291866028705</c:v>
              </c:pt>
              <c:pt idx="16">
                <c:v>7018.9276879162699</c:v>
              </c:pt>
              <c:pt idx="17">
                <c:v>7139.8842631140715</c:v>
              </c:pt>
              <c:pt idx="18">
                <c:v>6793.9187946884576</c:v>
              </c:pt>
              <c:pt idx="19">
                <c:v>6649.0570252792477</c:v>
              </c:pt>
              <c:pt idx="20">
                <c:v>6817.0522070356265</c:v>
              </c:pt>
              <c:pt idx="21">
                <c:v>6889.1537275064265</c:v>
              </c:pt>
              <c:pt idx="22">
                <c:v>6904.9942378208489</c:v>
              </c:pt>
              <c:pt idx="23">
                <c:v>6811.7078464106844</c:v>
              </c:pt>
              <c:pt idx="24">
                <c:v>6700.2646761133601</c:v>
              </c:pt>
              <c:pt idx="25">
                <c:v>6644.831161780673</c:v>
              </c:pt>
              <c:pt idx="26">
                <c:v>7303.1545784224845</c:v>
              </c:pt>
              <c:pt idx="27">
                <c:v>6764.6925823086076</c:v>
              </c:pt>
              <c:pt idx="28">
                <c:v>6126.092558311736</c:v>
              </c:pt>
              <c:pt idx="29">
                <c:v>6581.5753653444681</c:v>
              </c:pt>
              <c:pt idx="30">
                <c:v>6632.6534653465351</c:v>
              </c:pt>
              <c:pt idx="31">
                <c:v>6375.570272259014</c:v>
              </c:pt>
              <c:pt idx="32">
                <c:v>6788.8481308411219</c:v>
              </c:pt>
              <c:pt idx="33">
                <c:v>6858.5172413793107</c:v>
              </c:pt>
              <c:pt idx="34">
                <c:v>6848.309370352008</c:v>
              </c:pt>
              <c:pt idx="35">
                <c:v>6715.1675675675679</c:v>
              </c:pt>
              <c:pt idx="36">
                <c:v>6526.3051948051952</c:v>
              </c:pt>
              <c:pt idx="37">
                <c:v>6894.8351246284019</c:v>
              </c:pt>
              <c:pt idx="38">
                <c:v>6597.3104967340114</c:v>
              </c:pt>
              <c:pt idx="39">
                <c:v>6258.3731958762883</c:v>
              </c:pt>
              <c:pt idx="40">
                <c:v>6024.7962586417243</c:v>
              </c:pt>
              <c:pt idx="41">
                <c:v>7356.64069591528</c:v>
              </c:pt>
              <c:pt idx="42">
                <c:v>6812.2405345211582</c:v>
              </c:pt>
              <c:pt idx="43">
                <c:v>6406.7084924531737</c:v>
              </c:pt>
              <c:pt idx="44">
                <c:v>6503.7893309222427</c:v>
              </c:pt>
              <c:pt idx="45">
                <c:v>7035.4935266701195</c:v>
              </c:pt>
              <c:pt idx="46">
                <c:v>6871.2713414634145</c:v>
              </c:pt>
              <c:pt idx="47">
                <c:v>6450.0721167079546</c:v>
              </c:pt>
              <c:pt idx="48">
                <c:v>6282.7774451097803</c:v>
              </c:pt>
              <c:pt idx="49">
                <c:v>6168.2876185593441</c:v>
              </c:pt>
              <c:pt idx="50">
                <c:v>6335.2927717108687</c:v>
              </c:pt>
              <c:pt idx="51">
                <c:v>6294.9146023468056</c:v>
              </c:pt>
              <c:pt idx="52">
                <c:v>6190.0765765765764</c:v>
              </c:pt>
              <c:pt idx="53">
                <c:v>6190.7946787148594</c:v>
              </c:pt>
              <c:pt idx="54">
                <c:v>6848.535913978495</c:v>
              </c:pt>
              <c:pt idx="55">
                <c:v>7723.8724727838262</c:v>
              </c:pt>
              <c:pt idx="56">
                <c:v>9140.2824427480919</c:v>
              </c:pt>
              <c:pt idx="57">
                <c:v>8813.4591932457788</c:v>
              </c:pt>
              <c:pt idx="58">
                <c:v>8482.5916131469585</c:v>
              </c:pt>
              <c:pt idx="59">
                <c:v>9533.1076665270211</c:v>
              </c:pt>
              <c:pt idx="60">
                <c:v>9657.8074837310196</c:v>
              </c:pt>
              <c:pt idx="61">
                <c:v>9090.5404878048776</c:v>
              </c:pt>
              <c:pt idx="62">
                <c:v>7787.8140868542296</c:v>
              </c:pt>
              <c:pt idx="63">
                <c:v>8078.3806661251019</c:v>
              </c:pt>
              <c:pt idx="64">
                <c:v>7919.190269994906</c:v>
              </c:pt>
              <c:pt idx="65">
                <c:v>7335.8322978150563</c:v>
              </c:pt>
              <c:pt idx="66">
                <c:v>7378.7159185123774</c:v>
              </c:pt>
              <c:pt idx="67">
                <c:v>7043.3878276532205</c:v>
              </c:pt>
              <c:pt idx="68">
                <c:v>7143.2081188739203</c:v>
              </c:pt>
              <c:pt idx="69">
                <c:v>6950.4259693925451</c:v>
              </c:pt>
              <c:pt idx="70">
                <c:v>6970.3322432170544</c:v>
              </c:pt>
              <c:pt idx="71">
                <c:v>6814.4604185623293</c:v>
              </c:pt>
              <c:pt idx="72">
                <c:v>7281.8039277051876</c:v>
              </c:pt>
              <c:pt idx="73">
                <c:v>7115.3973308599989</c:v>
              </c:pt>
              <c:pt idx="74">
                <c:v>6647.3914166147269</c:v>
              </c:pt>
              <c:pt idx="75">
                <c:v>7110.5817038703353</c:v>
              </c:pt>
              <c:pt idx="76">
                <c:v>6351.841901508682</c:v>
              </c:pt>
              <c:pt idx="77">
                <c:v>6930.9000474458326</c:v>
              </c:pt>
              <c:pt idx="78">
                <c:v>6650.6706180702995</c:v>
              </c:pt>
              <c:pt idx="79">
                <c:v>6717.4052531922125</c:v>
              </c:pt>
              <c:pt idx="80">
                <c:v>6854.0024618839889</c:v>
              </c:pt>
              <c:pt idx="81">
                <c:v>6567.9415584415583</c:v>
              </c:pt>
              <c:pt idx="82">
                <c:v>6452.8532264867144</c:v>
              </c:pt>
              <c:pt idx="83">
                <c:v>6651.3517731726351</c:v>
              </c:pt>
              <c:pt idx="84">
                <c:v>6368.6532474503492</c:v>
              </c:pt>
              <c:pt idx="85">
                <c:v>6233.6106382978724</c:v>
              </c:pt>
              <c:pt idx="86">
                <c:v>6207.8784067085953</c:v>
              </c:pt>
              <c:pt idx="87">
                <c:v>6416.6842105263158</c:v>
              </c:pt>
              <c:pt idx="88">
                <c:v>6312.0913399396813</c:v>
              </c:pt>
              <c:pt idx="89">
                <c:v>6015.5662931839406</c:v>
              </c:pt>
              <c:pt idx="90">
                <c:v>6353.9432706222869</c:v>
              </c:pt>
              <c:pt idx="91">
                <c:v>6257.0174757281557</c:v>
              </c:pt>
              <c:pt idx="92">
                <c:v>5849.4793130366897</c:v>
              </c:pt>
              <c:pt idx="93">
                <c:v>6083.342611336032</c:v>
              </c:pt>
              <c:pt idx="94">
                <c:v>6328.7178082191776</c:v>
              </c:pt>
              <c:pt idx="95">
                <c:v>6355.9345670852608</c:v>
              </c:pt>
              <c:pt idx="96">
                <c:v>6350.8746383799426</c:v>
              </c:pt>
              <c:pt idx="97">
                <c:v>6100.7782987273949</c:v>
              </c:pt>
              <c:pt idx="98">
                <c:v>6447.9905771495878</c:v>
              </c:pt>
              <c:pt idx="99">
                <c:v>6035.8391655450878</c:v>
              </c:pt>
              <c:pt idx="100">
                <c:v>6199.5461716937352</c:v>
              </c:pt>
              <c:pt idx="101">
                <c:v>5866.7216867469879</c:v>
              </c:pt>
              <c:pt idx="102">
                <c:v>5914.6478111165761</c:v>
              </c:pt>
              <c:pt idx="103">
                <c:v>6141.9859885832902</c:v>
              </c:pt>
              <c:pt idx="104">
                <c:v>5709.1918918918918</c:v>
              </c:pt>
              <c:pt idx="105">
                <c:v>6066.8782439970892</c:v>
              </c:pt>
              <c:pt idx="106">
                <c:v>5863.4873271889401</c:v>
              </c:pt>
              <c:pt idx="107">
                <c:v>6137.2356634575135</c:v>
              </c:pt>
              <c:pt idx="108">
                <c:v>5591.7588972431076</c:v>
              </c:pt>
              <c:pt idx="109">
                <c:v>5904.9807407407407</c:v>
              </c:pt>
              <c:pt idx="110">
                <c:v>5903.7436791630344</c:v>
              </c:pt>
              <c:pt idx="111">
                <c:v>5748.4618204031767</c:v>
              </c:pt>
              <c:pt idx="112">
                <c:v>5814.273749093546</c:v>
              </c:pt>
              <c:pt idx="113">
                <c:v>5702.7692307692305</c:v>
              </c:pt>
              <c:pt idx="114">
                <c:v>5812.003704847175</c:v>
              </c:pt>
              <c:pt idx="115">
                <c:v>6286.8488605898119</c:v>
              </c:pt>
              <c:pt idx="116">
                <c:v>6387.2304439746304</c:v>
              </c:pt>
              <c:pt idx="117">
                <c:v>6310.5706430791297</c:v>
              </c:pt>
              <c:pt idx="118">
                <c:v>6161.2198544698549</c:v>
              </c:pt>
              <c:pt idx="119">
                <c:v>6273.7318041464487</c:v>
              </c:pt>
              <c:pt idx="120">
                <c:v>7159.7215556474966</c:v>
              </c:pt>
              <c:pt idx="121">
                <c:v>7135.0654506437768</c:v>
              </c:pt>
              <c:pt idx="122">
                <c:v>6966.3133788670148</c:v>
              </c:pt>
              <c:pt idx="123">
                <c:v>6856.6457274826789</c:v>
              </c:pt>
              <c:pt idx="124">
                <c:v>6735.0857736240914</c:v>
              </c:pt>
              <c:pt idx="125">
                <c:v>6995.0284150705111</c:v>
              </c:pt>
              <c:pt idx="126">
                <c:v>6913.2132936507933</c:v>
              </c:pt>
              <c:pt idx="127">
                <c:v>6812.7110849056608</c:v>
              </c:pt>
              <c:pt idx="128">
                <c:v>6958.8896870189838</c:v>
              </c:pt>
              <c:pt idx="129">
                <c:v>6600.9413758048122</c:v>
              </c:pt>
              <c:pt idx="130">
                <c:v>6455.0877742946705</c:v>
              </c:pt>
              <c:pt idx="131">
                <c:v>6642.1385662795356</c:v>
              </c:pt>
              <c:pt idx="132">
                <c:v>6103.5342934293431</c:v>
              </c:pt>
              <c:pt idx="133">
                <c:v>6108.6991769547321</c:v>
              </c:pt>
              <c:pt idx="134">
                <c:v>6378.6505216095384</c:v>
              </c:pt>
              <c:pt idx="135">
                <c:v>6134.1632428466619</c:v>
              </c:pt>
              <c:pt idx="136">
                <c:v>6222.7934714375397</c:v>
              </c:pt>
              <c:pt idx="137">
                <c:v>6137.4372775800712</c:v>
              </c:pt>
              <c:pt idx="138">
                <c:v>6134.5518930957687</c:v>
              </c:pt>
              <c:pt idx="139">
                <c:v>6229.5373320329436</c:v>
              </c:pt>
              <c:pt idx="140">
                <c:v>6576.1603786251344</c:v>
              </c:pt>
              <c:pt idx="141">
                <c:v>6514.4615568718964</c:v>
              </c:pt>
              <c:pt idx="142">
                <c:v>6693.4846625766868</c:v>
              </c:pt>
              <c:pt idx="143">
                <c:v>6488.2863070539415</c:v>
              </c:pt>
              <c:pt idx="144">
                <c:v>6321.1959254443</c:v>
              </c:pt>
              <c:pt idx="145">
                <c:v>6315.667095667096</c:v>
              </c:pt>
              <c:pt idx="146">
                <c:v>6089.5141651597351</c:v>
              </c:pt>
              <c:pt idx="147">
                <c:v>6334.0046868342561</c:v>
              </c:pt>
              <c:pt idx="148">
                <c:v>6203.7537514428623</c:v>
              </c:pt>
              <c:pt idx="149">
                <c:v>6202.9630698211195</c:v>
              </c:pt>
              <c:pt idx="150">
                <c:v>6135.532023911187</c:v>
              </c:pt>
              <c:pt idx="151">
                <c:v>6076.939597315436</c:v>
              </c:pt>
              <c:pt idx="152">
                <c:v>6181.25</c:v>
              </c:pt>
              <c:pt idx="153">
                <c:v>6366.262845849802</c:v>
              </c:pt>
              <c:pt idx="154">
                <c:v>6371.7426693629932</c:v>
              </c:pt>
              <c:pt idx="155">
                <c:v>6347.7169642857143</c:v>
              </c:pt>
              <c:pt idx="156">
                <c:v>5975.1195043964826</c:v>
              </c:pt>
              <c:pt idx="157">
                <c:v>6155.9688235294116</c:v>
              </c:pt>
              <c:pt idx="158">
                <c:v>6291.3237258347981</c:v>
              </c:pt>
              <c:pt idx="159">
                <c:v>5892.3593607305938</c:v>
              </c:pt>
              <c:pt idx="160">
                <c:v>6071.6439615545341</c:v>
              </c:pt>
              <c:pt idx="161">
                <c:v>6171.0316513761472</c:v>
              </c:pt>
              <c:pt idx="162">
                <c:v>6354.8330800955073</c:v>
              </c:pt>
              <c:pt idx="163">
                <c:v>6272.7214363438516</c:v>
              </c:pt>
              <c:pt idx="164">
                <c:v>6753.0410502187951</c:v>
              </c:pt>
              <c:pt idx="165">
                <c:v>7093.5864586790576</c:v>
              </c:pt>
              <c:pt idx="166">
                <c:v>7705.7508166122261</c:v>
              </c:pt>
              <c:pt idx="167">
                <c:v>7563.0727661851261</c:v>
              </c:pt>
              <c:pt idx="168">
                <c:v>8612.1255853554703</c:v>
              </c:pt>
              <c:pt idx="169">
                <c:v>9905.1349118942726</c:v>
              </c:pt>
              <c:pt idx="170">
                <c:v>8775.4088375796182</c:v>
              </c:pt>
              <c:pt idx="171">
                <c:v>8744.1107963487575</c:v>
              </c:pt>
              <c:pt idx="172">
                <c:v>9560.0907096528044</c:v>
              </c:pt>
              <c:pt idx="173">
                <c:v>8151.699420289855</c:v>
              </c:pt>
              <c:pt idx="174">
                <c:v>8123.9202857680011</c:v>
              </c:pt>
              <c:pt idx="175">
                <c:v>8673.6276002029426</c:v>
              </c:pt>
              <c:pt idx="176">
                <c:v>8419.3320000000003</c:v>
              </c:pt>
              <c:pt idx="177">
                <c:v>8028.7022867194373</c:v>
              </c:pt>
              <c:pt idx="178">
                <c:v>8587.190508021391</c:v>
              </c:pt>
              <c:pt idx="179">
                <c:v>8029.5909285408643</c:v>
              </c:pt>
              <c:pt idx="180">
                <c:v>8495.4041875284474</c:v>
              </c:pt>
              <c:pt idx="181">
                <c:v>8068.3698802772524</c:v>
              </c:pt>
            </c:numLit>
          </c:val>
          <c:smooth val="0"/>
          <c:extLst>
            <c:ext xmlns:c16="http://schemas.microsoft.com/office/drawing/2014/chart" uri="{C3380CC4-5D6E-409C-BE32-E72D297353CC}">
              <c16:uniqueId val="{00000001-BFA7-4D0B-AFDF-A0E18F92CC1C}"/>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mayorista3'!$C$6:$C$35</c:f>
              <c:numCache>
                <c:formatCode>#,##0</c:formatCode>
                <c:ptCount val="30"/>
                <c:pt idx="1">
                  <c:v>8750</c:v>
                </c:pt>
                <c:pt idx="6">
                  <c:v>9250</c:v>
                </c:pt>
                <c:pt idx="8">
                  <c:v>8250</c:v>
                </c:pt>
                <c:pt idx="13">
                  <c:v>8500</c:v>
                </c:pt>
                <c:pt idx="16">
                  <c:v>9250</c:v>
                </c:pt>
                <c:pt idx="18">
                  <c:v>9875</c:v>
                </c:pt>
                <c:pt idx="20">
                  <c:v>12500</c:v>
                </c:pt>
                <c:pt idx="21">
                  <c:v>9750</c:v>
                </c:pt>
                <c:pt idx="23">
                  <c:v>10500</c:v>
                </c:pt>
                <c:pt idx="26">
                  <c:v>9250</c:v>
                </c:pt>
                <c:pt idx="28">
                  <c:v>10500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mayorista3'!$D$6:$D$35</c:f>
              <c:numCache>
                <c:formatCode>#,##0</c:formatCode>
                <c:ptCount val="30"/>
                <c:pt idx="0">
                  <c:v>7500</c:v>
                </c:pt>
                <c:pt idx="1">
                  <c:v>7500</c:v>
                </c:pt>
                <c:pt idx="2">
                  <c:v>7500</c:v>
                </c:pt>
                <c:pt idx="3">
                  <c:v>7500</c:v>
                </c:pt>
                <c:pt idx="4">
                  <c:v>7500</c:v>
                </c:pt>
                <c:pt idx="5">
                  <c:v>7500</c:v>
                </c:pt>
                <c:pt idx="6">
                  <c:v>7500</c:v>
                </c:pt>
                <c:pt idx="7">
                  <c:v>7500</c:v>
                </c:pt>
                <c:pt idx="8">
                  <c:v>7250</c:v>
                </c:pt>
                <c:pt idx="9">
                  <c:v>7500</c:v>
                </c:pt>
                <c:pt idx="10">
                  <c:v>7250</c:v>
                </c:pt>
                <c:pt idx="12">
                  <c:v>7500</c:v>
                </c:pt>
                <c:pt idx="13">
                  <c:v>7250</c:v>
                </c:pt>
                <c:pt idx="14">
                  <c:v>7500</c:v>
                </c:pt>
                <c:pt idx="15">
                  <c:v>7500</c:v>
                </c:pt>
                <c:pt idx="17">
                  <c:v>10500</c:v>
                </c:pt>
                <c:pt idx="18">
                  <c:v>10500</c:v>
                </c:pt>
                <c:pt idx="19">
                  <c:v>10500</c:v>
                </c:pt>
                <c:pt idx="20">
                  <c:v>10750</c:v>
                </c:pt>
                <c:pt idx="21">
                  <c:v>10750</c:v>
                </c:pt>
                <c:pt idx="22">
                  <c:v>10250</c:v>
                </c:pt>
                <c:pt idx="23">
                  <c:v>10250</c:v>
                </c:pt>
                <c:pt idx="24">
                  <c:v>9750</c:v>
                </c:pt>
                <c:pt idx="26">
                  <c:v>9750</c:v>
                </c:pt>
                <c:pt idx="27">
                  <c:v>9250</c:v>
                </c:pt>
                <c:pt idx="28">
                  <c:v>8900</c:v>
                </c:pt>
                <c:pt idx="29">
                  <c:v>9750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mayorista3'!$E$6:$E$35</c:f>
              <c:numCache>
                <c:formatCode>#,##0</c:formatCode>
                <c:ptCount val="30"/>
                <c:pt idx="0">
                  <c:v>5936</c:v>
                </c:pt>
                <c:pt idx="1">
                  <c:v>5911</c:v>
                </c:pt>
                <c:pt idx="2">
                  <c:v>5903</c:v>
                </c:pt>
                <c:pt idx="3">
                  <c:v>6079</c:v>
                </c:pt>
                <c:pt idx="4">
                  <c:v>5700</c:v>
                </c:pt>
                <c:pt idx="5">
                  <c:v>6019</c:v>
                </c:pt>
                <c:pt idx="6">
                  <c:v>5909</c:v>
                </c:pt>
                <c:pt idx="7">
                  <c:v>5894</c:v>
                </c:pt>
                <c:pt idx="8">
                  <c:v>6152.6750000000002</c:v>
                </c:pt>
                <c:pt idx="9">
                  <c:v>6141</c:v>
                </c:pt>
                <c:pt idx="10">
                  <c:v>6473.1538461538457</c:v>
                </c:pt>
                <c:pt idx="11">
                  <c:v>6126</c:v>
                </c:pt>
                <c:pt idx="12">
                  <c:v>6251.382488479263</c:v>
                </c:pt>
                <c:pt idx="13">
                  <c:v>6152</c:v>
                </c:pt>
                <c:pt idx="14">
                  <c:v>6156</c:v>
                </c:pt>
                <c:pt idx="15">
                  <c:v>7713.1571428571433</c:v>
                </c:pt>
                <c:pt idx="16">
                  <c:v>8257</c:v>
                </c:pt>
                <c:pt idx="17">
                  <c:v>8765</c:v>
                </c:pt>
                <c:pt idx="18">
                  <c:v>8522.4705882352937</c:v>
                </c:pt>
                <c:pt idx="19">
                  <c:v>8229.4590163934427</c:v>
                </c:pt>
                <c:pt idx="20">
                  <c:v>7726</c:v>
                </c:pt>
                <c:pt idx="21">
                  <c:v>7934.608695652174</c:v>
                </c:pt>
                <c:pt idx="22">
                  <c:v>8286</c:v>
                </c:pt>
                <c:pt idx="23">
                  <c:v>7827.1090909090908</c:v>
                </c:pt>
                <c:pt idx="24">
                  <c:v>7765</c:v>
                </c:pt>
                <c:pt idx="25">
                  <c:v>8166.5740740740739</c:v>
                </c:pt>
                <c:pt idx="26">
                  <c:v>8104.217391304348</c:v>
                </c:pt>
                <c:pt idx="27">
                  <c:v>8421.875</c:v>
                </c:pt>
                <c:pt idx="28">
                  <c:v>8269</c:v>
                </c:pt>
                <c:pt idx="29">
                  <c:v>8153.9230769230771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mayorista3'!$F$6:$F$35</c:f>
              <c:numCache>
                <c:formatCode>#,##0</c:formatCode>
                <c:ptCount val="30"/>
                <c:pt idx="0">
                  <c:v>6049.9459459459458</c:v>
                </c:pt>
                <c:pt idx="1">
                  <c:v>6040.5291139240508</c:v>
                </c:pt>
                <c:pt idx="2">
                  <c:v>6293.5149253731342</c:v>
                </c:pt>
                <c:pt idx="3">
                  <c:v>6169.4476534296027</c:v>
                </c:pt>
                <c:pt idx="4">
                  <c:v>5855.5481960150782</c:v>
                </c:pt>
                <c:pt idx="5">
                  <c:v>6037.8421052631575</c:v>
                </c:pt>
                <c:pt idx="6">
                  <c:v>6005.3775216138329</c:v>
                </c:pt>
                <c:pt idx="7">
                  <c:v>5641.2161290322583</c:v>
                </c:pt>
                <c:pt idx="8">
                  <c:v>5830.6688311688313</c:v>
                </c:pt>
                <c:pt idx="9">
                  <c:v>5943.7864768683276</c:v>
                </c:pt>
                <c:pt idx="10">
                  <c:v>6272.8197674418607</c:v>
                </c:pt>
                <c:pt idx="11">
                  <c:v>6277.4460431654679</c:v>
                </c:pt>
                <c:pt idx="12">
                  <c:v>6861.2806804374241</c:v>
                </c:pt>
                <c:pt idx="13">
                  <c:v>7087.8973810796369</c:v>
                </c:pt>
                <c:pt idx="14">
                  <c:v>8069.7751937984494</c:v>
                </c:pt>
                <c:pt idx="15">
                  <c:v>7814.6892430278886</c:v>
                </c:pt>
                <c:pt idx="16">
                  <c:v>9038.001889168765</c:v>
                </c:pt>
                <c:pt idx="17">
                  <c:v>10406.4140625</c:v>
                </c:pt>
                <c:pt idx="18">
                  <c:v>8701.6695702671313</c:v>
                </c:pt>
                <c:pt idx="19">
                  <c:v>8766.3261304521802</c:v>
                </c:pt>
                <c:pt idx="20">
                  <c:v>9759.4409058740275</c:v>
                </c:pt>
                <c:pt idx="21">
                  <c:v>7916.6799256505574</c:v>
                </c:pt>
                <c:pt idx="22">
                  <c:v>7953.769975786925</c:v>
                </c:pt>
                <c:pt idx="23">
                  <c:v>8701.0538662033014</c:v>
                </c:pt>
                <c:pt idx="24">
                  <c:v>8393.6755447941887</c:v>
                </c:pt>
                <c:pt idx="25">
                  <c:v>8310.6953125</c:v>
                </c:pt>
                <c:pt idx="26">
                  <c:v>8619.9265091863508</c:v>
                </c:pt>
                <c:pt idx="27">
                  <c:v>7985.9764705882353</c:v>
                </c:pt>
                <c:pt idx="28">
                  <c:v>8454.1850558659225</c:v>
                </c:pt>
                <c:pt idx="29">
                  <c:v>7758.1081081081084</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mayorista3'!$G$6:$G$35</c:f>
              <c:numCache>
                <c:formatCode>#,##0</c:formatCode>
                <c:ptCount val="30"/>
                <c:pt idx="1">
                  <c:v>7520.7603305785124</c:v>
                </c:pt>
                <c:pt idx="2">
                  <c:v>7318.898550724638</c:v>
                </c:pt>
                <c:pt idx="3">
                  <c:v>7719.292682926829</c:v>
                </c:pt>
                <c:pt idx="4">
                  <c:v>6910.3880597014922</c:v>
                </c:pt>
                <c:pt idx="6">
                  <c:v>7489.5773195876291</c:v>
                </c:pt>
                <c:pt idx="7">
                  <c:v>6982.8135593220341</c:v>
                </c:pt>
                <c:pt idx="9">
                  <c:v>8165</c:v>
                </c:pt>
                <c:pt idx="10">
                  <c:v>8091</c:v>
                </c:pt>
                <c:pt idx="11">
                  <c:v>7621.6216216216217</c:v>
                </c:pt>
                <c:pt idx="12">
                  <c:v>7243.3589743589746</c:v>
                </c:pt>
                <c:pt idx="13">
                  <c:v>8003.7154471544718</c:v>
                </c:pt>
                <c:pt idx="14">
                  <c:v>8384.7230769230773</c:v>
                </c:pt>
                <c:pt idx="15">
                  <c:v>8419</c:v>
                </c:pt>
                <c:pt idx="16">
                  <c:v>9012.3734939759033</c:v>
                </c:pt>
                <c:pt idx="17">
                  <c:v>9500.0520833333339</c:v>
                </c:pt>
                <c:pt idx="18">
                  <c:v>9351.27027027027</c:v>
                </c:pt>
                <c:pt idx="19">
                  <c:v>10000</c:v>
                </c:pt>
                <c:pt idx="20">
                  <c:v>9444</c:v>
                </c:pt>
                <c:pt idx="21">
                  <c:v>9480.14</c:v>
                </c:pt>
                <c:pt idx="22">
                  <c:v>9381</c:v>
                </c:pt>
                <c:pt idx="24">
                  <c:v>9168.574257425742</c:v>
                </c:pt>
                <c:pt idx="26">
                  <c:v>9473.1531531531527</c:v>
                </c:pt>
                <c:pt idx="27">
                  <c:v>8436.9747899159665</c:v>
                </c:pt>
                <c:pt idx="28">
                  <c:v>8620.8620689655181</c:v>
                </c:pt>
                <c:pt idx="29">
                  <c:v>10000</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mayorista3'!$H$6:$H$35</c:f>
              <c:numCache>
                <c:formatCode>#,##0</c:formatCode>
                <c:ptCount val="30"/>
                <c:pt idx="0">
                  <c:v>6000</c:v>
                </c:pt>
                <c:pt idx="1">
                  <c:v>5000</c:v>
                </c:pt>
                <c:pt idx="2">
                  <c:v>5500</c:v>
                </c:pt>
                <c:pt idx="3">
                  <c:v>5500</c:v>
                </c:pt>
                <c:pt idx="4">
                  <c:v>5000</c:v>
                </c:pt>
                <c:pt idx="5">
                  <c:v>5500</c:v>
                </c:pt>
                <c:pt idx="6">
                  <c:v>5875</c:v>
                </c:pt>
                <c:pt idx="7">
                  <c:v>5800</c:v>
                </c:pt>
                <c:pt idx="8">
                  <c:v>5500</c:v>
                </c:pt>
                <c:pt idx="9">
                  <c:v>5500</c:v>
                </c:pt>
                <c:pt idx="10">
                  <c:v>6000</c:v>
                </c:pt>
                <c:pt idx="11">
                  <c:v>5000</c:v>
                </c:pt>
                <c:pt idx="12">
                  <c:v>5000</c:v>
                </c:pt>
                <c:pt idx="13">
                  <c:v>5960</c:v>
                </c:pt>
                <c:pt idx="14">
                  <c:v>6555.5555555555557</c:v>
                </c:pt>
                <c:pt idx="15">
                  <c:v>6500</c:v>
                </c:pt>
                <c:pt idx="16">
                  <c:v>7000</c:v>
                </c:pt>
                <c:pt idx="17">
                  <c:v>7000</c:v>
                </c:pt>
                <c:pt idx="18">
                  <c:v>7500</c:v>
                </c:pt>
                <c:pt idx="19">
                  <c:v>7500</c:v>
                </c:pt>
                <c:pt idx="20">
                  <c:v>7000</c:v>
                </c:pt>
                <c:pt idx="21">
                  <c:v>7000</c:v>
                </c:pt>
                <c:pt idx="22">
                  <c:v>7000</c:v>
                </c:pt>
                <c:pt idx="23">
                  <c:v>7000</c:v>
                </c:pt>
                <c:pt idx="24">
                  <c:v>7588.2352941176468</c:v>
                </c:pt>
                <c:pt idx="25">
                  <c:v>7000</c:v>
                </c:pt>
                <c:pt idx="26">
                  <c:v>7100</c:v>
                </c:pt>
                <c:pt idx="27">
                  <c:v>6700</c:v>
                </c:pt>
                <c:pt idx="28">
                  <c:v>7000</c:v>
                </c:pt>
                <c:pt idx="29">
                  <c:v>8000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mayorista3'!$I$6:$I$35</c:f>
              <c:numCache>
                <c:formatCode>#,##0</c:formatCode>
                <c:ptCount val="30"/>
                <c:pt idx="0">
                  <c:v>5250</c:v>
                </c:pt>
                <c:pt idx="1">
                  <c:v>5250</c:v>
                </c:pt>
                <c:pt idx="2">
                  <c:v>5250</c:v>
                </c:pt>
                <c:pt idx="3">
                  <c:v>5250</c:v>
                </c:pt>
                <c:pt idx="4">
                  <c:v>5250</c:v>
                </c:pt>
                <c:pt idx="5">
                  <c:v>5250</c:v>
                </c:pt>
                <c:pt idx="6">
                  <c:v>5250</c:v>
                </c:pt>
                <c:pt idx="7">
                  <c:v>5250</c:v>
                </c:pt>
                <c:pt idx="9">
                  <c:v>5250</c:v>
                </c:pt>
                <c:pt idx="10">
                  <c:v>5250</c:v>
                </c:pt>
                <c:pt idx="11">
                  <c:v>6731</c:v>
                </c:pt>
                <c:pt idx="12">
                  <c:v>6731</c:v>
                </c:pt>
                <c:pt idx="13">
                  <c:v>6250</c:v>
                </c:pt>
                <c:pt idx="15">
                  <c:v>5250</c:v>
                </c:pt>
                <c:pt idx="16">
                  <c:v>5250</c:v>
                </c:pt>
                <c:pt idx="17">
                  <c:v>5250</c:v>
                </c:pt>
                <c:pt idx="19">
                  <c:v>8227</c:v>
                </c:pt>
                <c:pt idx="20">
                  <c:v>8265</c:v>
                </c:pt>
                <c:pt idx="22">
                  <c:v>8306.2857142857138</c:v>
                </c:pt>
                <c:pt idx="24">
                  <c:v>8250</c:v>
                </c:pt>
                <c:pt idx="25">
                  <c:v>8786</c:v>
                </c:pt>
                <c:pt idx="27">
                  <c:v>8769</c:v>
                </c:pt>
                <c:pt idx="28">
                  <c:v>7786</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mayorista3'!$J$6:$J$35</c:f>
              <c:numCache>
                <c:formatCode>#,##0</c:formatCode>
                <c:ptCount val="30"/>
                <c:pt idx="1">
                  <c:v>6250</c:v>
                </c:pt>
                <c:pt idx="2">
                  <c:v>6250</c:v>
                </c:pt>
                <c:pt idx="3">
                  <c:v>6167</c:v>
                </c:pt>
                <c:pt idx="4">
                  <c:v>6250</c:v>
                </c:pt>
                <c:pt idx="6">
                  <c:v>6250</c:v>
                </c:pt>
                <c:pt idx="7">
                  <c:v>6250</c:v>
                </c:pt>
                <c:pt idx="8">
                  <c:v>6250</c:v>
                </c:pt>
                <c:pt idx="9">
                  <c:v>6250</c:v>
                </c:pt>
                <c:pt idx="11">
                  <c:v>6750</c:v>
                </c:pt>
                <c:pt idx="12">
                  <c:v>6250</c:v>
                </c:pt>
                <c:pt idx="13">
                  <c:v>6750</c:v>
                </c:pt>
                <c:pt idx="14">
                  <c:v>6750</c:v>
                </c:pt>
                <c:pt idx="16">
                  <c:v>7750</c:v>
                </c:pt>
                <c:pt idx="21">
                  <c:v>9750</c:v>
                </c:pt>
                <c:pt idx="24">
                  <c:v>8750</c:v>
                </c:pt>
                <c:pt idx="26">
                  <c:v>8917</c:v>
                </c:pt>
                <c:pt idx="28">
                  <c:v>8750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mayorista3'!$K$6:$K$35</c:f>
              <c:numCache>
                <c:formatCode>#,##0</c:formatCode>
                <c:ptCount val="30"/>
                <c:pt idx="0">
                  <c:v>6541.666666666667</c:v>
                </c:pt>
                <c:pt idx="1">
                  <c:v>6590.909090909091</c:v>
                </c:pt>
                <c:pt idx="2">
                  <c:v>6424.242424242424</c:v>
                </c:pt>
                <c:pt idx="3">
                  <c:v>6575.757575757576</c:v>
                </c:pt>
                <c:pt idx="4">
                  <c:v>6424.242424242424</c:v>
                </c:pt>
                <c:pt idx="5">
                  <c:v>6416.666666666667</c:v>
                </c:pt>
                <c:pt idx="6">
                  <c:v>6583.333333333333</c:v>
                </c:pt>
                <c:pt idx="7">
                  <c:v>6500</c:v>
                </c:pt>
                <c:pt idx="8">
                  <c:v>6000</c:v>
                </c:pt>
                <c:pt idx="9">
                  <c:v>6333.333333333333</c:v>
                </c:pt>
                <c:pt idx="10">
                  <c:v>6382.7160493827159</c:v>
                </c:pt>
                <c:pt idx="11">
                  <c:v>6560.560606060606</c:v>
                </c:pt>
                <c:pt idx="12">
                  <c:v>7328.8289473684208</c:v>
                </c:pt>
                <c:pt idx="13">
                  <c:v>7447.101449275362</c:v>
                </c:pt>
                <c:pt idx="14">
                  <c:v>7494.8979591836733</c:v>
                </c:pt>
                <c:pt idx="15">
                  <c:v>6928.7142857142853</c:v>
                </c:pt>
                <c:pt idx="16">
                  <c:v>6555.5555555555557</c:v>
                </c:pt>
                <c:pt idx="17">
                  <c:v>7270.833333333333</c:v>
                </c:pt>
                <c:pt idx="18">
                  <c:v>6932.4576271186443</c:v>
                </c:pt>
                <c:pt idx="19">
                  <c:v>7545.454545454545</c:v>
                </c:pt>
                <c:pt idx="20">
                  <c:v>6794</c:v>
                </c:pt>
                <c:pt idx="21">
                  <c:v>7120.1481481481478</c:v>
                </c:pt>
                <c:pt idx="22">
                  <c:v>7276.9504950495048</c:v>
                </c:pt>
                <c:pt idx="23">
                  <c:v>7954</c:v>
                </c:pt>
                <c:pt idx="24">
                  <c:v>7754.1269841269841</c:v>
                </c:pt>
                <c:pt idx="25">
                  <c:v>6545.454545454545</c:v>
                </c:pt>
                <c:pt idx="26">
                  <c:v>7500</c:v>
                </c:pt>
                <c:pt idx="27">
                  <c:v>7545.454545454545</c:v>
                </c:pt>
                <c:pt idx="28">
                  <c:v>7600</c:v>
                </c:pt>
                <c:pt idx="29">
                  <c:v>8090.909090909091</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44053</c:v>
                </c:pt>
                <c:pt idx="1">
                  <c:v>44054</c:v>
                </c:pt>
                <c:pt idx="2">
                  <c:v>44055</c:v>
                </c:pt>
                <c:pt idx="3">
                  <c:v>44056</c:v>
                </c:pt>
                <c:pt idx="4">
                  <c:v>44057</c:v>
                </c:pt>
                <c:pt idx="5">
                  <c:v>44060</c:v>
                </c:pt>
                <c:pt idx="6">
                  <c:v>44061</c:v>
                </c:pt>
                <c:pt idx="7">
                  <c:v>44062</c:v>
                </c:pt>
                <c:pt idx="8">
                  <c:v>44063</c:v>
                </c:pt>
                <c:pt idx="9">
                  <c:v>44064</c:v>
                </c:pt>
                <c:pt idx="10">
                  <c:v>44067</c:v>
                </c:pt>
                <c:pt idx="11">
                  <c:v>44068</c:v>
                </c:pt>
                <c:pt idx="12">
                  <c:v>44069</c:v>
                </c:pt>
                <c:pt idx="13">
                  <c:v>44070</c:v>
                </c:pt>
                <c:pt idx="14">
                  <c:v>44071</c:v>
                </c:pt>
                <c:pt idx="15">
                  <c:v>44074</c:v>
                </c:pt>
                <c:pt idx="16">
                  <c:v>44075</c:v>
                </c:pt>
                <c:pt idx="17">
                  <c:v>44076</c:v>
                </c:pt>
                <c:pt idx="18">
                  <c:v>44077</c:v>
                </c:pt>
                <c:pt idx="19">
                  <c:v>44078</c:v>
                </c:pt>
                <c:pt idx="20">
                  <c:v>44081</c:v>
                </c:pt>
                <c:pt idx="21">
                  <c:v>44082</c:v>
                </c:pt>
                <c:pt idx="22">
                  <c:v>44083</c:v>
                </c:pt>
                <c:pt idx="23">
                  <c:v>44084</c:v>
                </c:pt>
                <c:pt idx="24">
                  <c:v>44085</c:v>
                </c:pt>
                <c:pt idx="25">
                  <c:v>44088</c:v>
                </c:pt>
                <c:pt idx="26">
                  <c:v>44089</c:v>
                </c:pt>
                <c:pt idx="27">
                  <c:v>44090</c:v>
                </c:pt>
                <c:pt idx="28">
                  <c:v>44091</c:v>
                </c:pt>
                <c:pt idx="29">
                  <c:v>44095</c:v>
                </c:pt>
              </c:numCache>
            </c:numRef>
          </c:cat>
          <c:val>
            <c:numRef>
              <c:f>'precio mayorista3'!$L$6:$L$35</c:f>
              <c:numCache>
                <c:formatCode>#,##0</c:formatCode>
                <c:ptCount val="30"/>
                <c:pt idx="0">
                  <c:v>6500.227272727273</c:v>
                </c:pt>
                <c:pt idx="1">
                  <c:v>6333.333333333333</c:v>
                </c:pt>
                <c:pt idx="2">
                  <c:v>6500</c:v>
                </c:pt>
                <c:pt idx="3">
                  <c:v>6250</c:v>
                </c:pt>
                <c:pt idx="4">
                  <c:v>6333.333333333333</c:v>
                </c:pt>
                <c:pt idx="5">
                  <c:v>6000</c:v>
                </c:pt>
                <c:pt idx="6">
                  <c:v>6500</c:v>
                </c:pt>
                <c:pt idx="7">
                  <c:v>6000</c:v>
                </c:pt>
                <c:pt idx="8">
                  <c:v>6400</c:v>
                </c:pt>
                <c:pt idx="9">
                  <c:v>6333.333333333333</c:v>
                </c:pt>
                <c:pt idx="10">
                  <c:v>6000</c:v>
                </c:pt>
                <c:pt idx="11">
                  <c:v>6333.333333333333</c:v>
                </c:pt>
                <c:pt idx="12">
                  <c:v>6400</c:v>
                </c:pt>
                <c:pt idx="13">
                  <c:v>6000</c:v>
                </c:pt>
                <c:pt idx="14">
                  <c:v>6000</c:v>
                </c:pt>
                <c:pt idx="15">
                  <c:v>6466.666666666667</c:v>
                </c:pt>
                <c:pt idx="16">
                  <c:v>7125</c:v>
                </c:pt>
                <c:pt idx="17">
                  <c:v>7000</c:v>
                </c:pt>
                <c:pt idx="18">
                  <c:v>6500</c:v>
                </c:pt>
                <c:pt idx="19">
                  <c:v>6928.5714285714284</c:v>
                </c:pt>
                <c:pt idx="20">
                  <c:v>6500</c:v>
                </c:pt>
                <c:pt idx="21">
                  <c:v>6500</c:v>
                </c:pt>
                <c:pt idx="22">
                  <c:v>6500</c:v>
                </c:pt>
                <c:pt idx="23">
                  <c:v>6750</c:v>
                </c:pt>
                <c:pt idx="24">
                  <c:v>6750</c:v>
                </c:pt>
                <c:pt idx="25">
                  <c:v>6250</c:v>
                </c:pt>
                <c:pt idx="26">
                  <c:v>6750</c:v>
                </c:pt>
                <c:pt idx="27">
                  <c:v>6750</c:v>
                </c:pt>
                <c:pt idx="28">
                  <c:v>6750</c:v>
                </c:pt>
                <c:pt idx="29">
                  <c:v>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numCache>
            </c:numRef>
          </c:cat>
          <c:val>
            <c:numRef>
              <c:f>'precio minorista'!$D$25:$D$43</c:f>
              <c:numCache>
                <c:formatCode>#,##0</c:formatCode>
                <c:ptCount val="19"/>
                <c:pt idx="0">
                  <c:v>1244</c:v>
                </c:pt>
                <c:pt idx="1">
                  <c:v>1158.8</c:v>
                </c:pt>
                <c:pt idx="2">
                  <c:v>1172</c:v>
                </c:pt>
                <c:pt idx="3">
                  <c:v>1148.2</c:v>
                </c:pt>
                <c:pt idx="4">
                  <c:v>1157.75</c:v>
                </c:pt>
                <c:pt idx="5">
                  <c:v>1173.375</c:v>
                </c:pt>
                <c:pt idx="6">
                  <c:v>1161.8</c:v>
                </c:pt>
                <c:pt idx="7">
                  <c:v>1141</c:v>
                </c:pt>
                <c:pt idx="8">
                  <c:v>1162</c:v>
                </c:pt>
                <c:pt idx="9">
                  <c:v>1168.5</c:v>
                </c:pt>
                <c:pt idx="10">
                  <c:v>1198.75</c:v>
                </c:pt>
                <c:pt idx="11">
                  <c:v>1177.375</c:v>
                </c:pt>
                <c:pt idx="12">
                  <c:v>1162.7142857142858</c:v>
                </c:pt>
                <c:pt idx="13">
                  <c:v>1198.5</c:v>
                </c:pt>
                <c:pt idx="14">
                  <c:v>1190</c:v>
                </c:pt>
                <c:pt idx="15">
                  <c:v>1184.5</c:v>
                </c:pt>
                <c:pt idx="16">
                  <c:v>1116.1666666666667</c:v>
                </c:pt>
                <c:pt idx="17">
                  <c:v>1141.8</c:v>
                </c:pt>
                <c:pt idx="18">
                  <c:v>1171.8</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numCache>
            </c:numRef>
          </c:cat>
          <c:val>
            <c:numRef>
              <c:f>'precio minorista'!$E$25:$E$43</c:f>
              <c:numCache>
                <c:formatCode>#,##0</c:formatCode>
                <c:ptCount val="19"/>
                <c:pt idx="0">
                  <c:v>454.375</c:v>
                </c:pt>
                <c:pt idx="1">
                  <c:v>476.5</c:v>
                </c:pt>
                <c:pt idx="2">
                  <c:v>459</c:v>
                </c:pt>
                <c:pt idx="3">
                  <c:v>472.2</c:v>
                </c:pt>
                <c:pt idx="4">
                  <c:v>476.25</c:v>
                </c:pt>
                <c:pt idx="5">
                  <c:v>480.25</c:v>
                </c:pt>
                <c:pt idx="6">
                  <c:v>478.5</c:v>
                </c:pt>
                <c:pt idx="7">
                  <c:v>497.28571428571428</c:v>
                </c:pt>
                <c:pt idx="8">
                  <c:v>565</c:v>
                </c:pt>
                <c:pt idx="9">
                  <c:v>530.9</c:v>
                </c:pt>
                <c:pt idx="10">
                  <c:v>462.375</c:v>
                </c:pt>
                <c:pt idx="11">
                  <c:v>508</c:v>
                </c:pt>
                <c:pt idx="12">
                  <c:v>503.375</c:v>
                </c:pt>
                <c:pt idx="13">
                  <c:v>516.25</c:v>
                </c:pt>
                <c:pt idx="14">
                  <c:v>544.625</c:v>
                </c:pt>
                <c:pt idx="15">
                  <c:v>513.77777777777783</c:v>
                </c:pt>
                <c:pt idx="16">
                  <c:v>484.375</c:v>
                </c:pt>
                <c:pt idx="17">
                  <c:v>513.70000000000005</c:v>
                </c:pt>
                <c:pt idx="18">
                  <c:v>470.125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43922</c:v>
                </c:pt>
                <c:pt idx="15">
                  <c:v>43952</c:v>
                </c:pt>
                <c:pt idx="16">
                  <c:v>43983</c:v>
                </c:pt>
                <c:pt idx="17">
                  <c:v>44013</c:v>
                </c:pt>
                <c:pt idx="18">
                  <c:v>44044</c:v>
                </c:pt>
              </c:numCache>
            </c:numRef>
          </c:cat>
          <c:val>
            <c:numRef>
              <c:f>'precio minorista'!$F$25:$F$43</c:f>
              <c:numCache>
                <c:formatCode>#,##0</c:formatCode>
                <c:ptCount val="19"/>
                <c:pt idx="0">
                  <c:v>233.74447619430919</c:v>
                </c:pt>
                <c:pt idx="1">
                  <c:v>228.22083552069827</c:v>
                </c:pt>
                <c:pt idx="2">
                  <c:v>230.61213090731468</c:v>
                </c:pt>
                <c:pt idx="3">
                  <c:v>260.36718136216138</c:v>
                </c:pt>
                <c:pt idx="4">
                  <c:v>267.90586959362344</c:v>
                </c:pt>
                <c:pt idx="5">
                  <c:v>273.84937343358399</c:v>
                </c:pt>
                <c:pt idx="6">
                  <c:v>275.59819487960203</c:v>
                </c:pt>
                <c:pt idx="7">
                  <c:v>279.80869960120913</c:v>
                </c:pt>
                <c:pt idx="8">
                  <c:v>354.05664321794097</c:v>
                </c:pt>
                <c:pt idx="9">
                  <c:v>266.29674758740441</c:v>
                </c:pt>
                <c:pt idx="10">
                  <c:v>194.34864307069148</c:v>
                </c:pt>
                <c:pt idx="11">
                  <c:v>273.47750774786431</c:v>
                </c:pt>
                <c:pt idx="12">
                  <c:v>257.10561497685029</c:v>
                </c:pt>
                <c:pt idx="13">
                  <c:v>301.11234695811487</c:v>
                </c:pt>
                <c:pt idx="14">
                  <c:v>269.38833516292453</c:v>
                </c:pt>
                <c:pt idx="15">
                  <c:v>240.82604712287619</c:v>
                </c:pt>
                <c:pt idx="16">
                  <c:v>250.29563740120037</c:v>
                </c:pt>
                <c:pt idx="17">
                  <c:v>255.34592645133128</c:v>
                </c:pt>
                <c:pt idx="18">
                  <c:v>253.78911536654132</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regiones'!$C$7:$C$25</c:f>
              <c:numCache>
                <c:formatCode>#,##0</c:formatCode>
                <c:ptCount val="19"/>
                <c:pt idx="0">
                  <c:v>1340</c:v>
                </c:pt>
                <c:pt idx="1">
                  <c:v>1090</c:v>
                </c:pt>
                <c:pt idx="2">
                  <c:v>1540</c:v>
                </c:pt>
                <c:pt idx="3">
                  <c:v>1123.5</c:v>
                </c:pt>
                <c:pt idx="4">
                  <c:v>1257</c:v>
                </c:pt>
                <c:pt idx="5">
                  <c:v>1123</c:v>
                </c:pt>
                <c:pt idx="6">
                  <c:v>1290</c:v>
                </c:pt>
                <c:pt idx="7">
                  <c:v>1590</c:v>
                </c:pt>
                <c:pt idx="8">
                  <c:v>1340</c:v>
                </c:pt>
                <c:pt idx="9">
                  <c:v>1190</c:v>
                </c:pt>
                <c:pt idx="10">
                  <c:v>1340</c:v>
                </c:pt>
                <c:pt idx="11">
                  <c:v>1190</c:v>
                </c:pt>
                <c:pt idx="12">
                  <c:v>1090</c:v>
                </c:pt>
                <c:pt idx="13">
                  <c:v>1190</c:v>
                </c:pt>
                <c:pt idx="14">
                  <c:v>1340</c:v>
                </c:pt>
                <c:pt idx="15">
                  <c:v>1190</c:v>
                </c:pt>
                <c:pt idx="16">
                  <c:v>1290</c:v>
                </c:pt>
                <c:pt idx="17">
                  <c:v>1243</c:v>
                </c:pt>
                <c:pt idx="18">
                  <c:v>1190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regiones'!$D$7:$D$25</c:f>
              <c:numCache>
                <c:formatCode>#,##0</c:formatCode>
                <c:ptCount val="19"/>
                <c:pt idx="0">
                  <c:v>1255</c:v>
                </c:pt>
                <c:pt idx="1">
                  <c:v>1236.5</c:v>
                </c:pt>
                <c:pt idx="2">
                  <c:v>1217</c:v>
                </c:pt>
                <c:pt idx="3">
                  <c:v>1237</c:v>
                </c:pt>
                <c:pt idx="4">
                  <c:v>1154</c:v>
                </c:pt>
                <c:pt idx="5">
                  <c:v>1131</c:v>
                </c:pt>
                <c:pt idx="6">
                  <c:v>1176</c:v>
                </c:pt>
                <c:pt idx="7">
                  <c:v>1290</c:v>
                </c:pt>
                <c:pt idx="8">
                  <c:v>1152.5</c:v>
                </c:pt>
                <c:pt idx="9">
                  <c:v>1190</c:v>
                </c:pt>
                <c:pt idx="10">
                  <c:v>1175</c:v>
                </c:pt>
                <c:pt idx="11">
                  <c:v>1240</c:v>
                </c:pt>
                <c:pt idx="12">
                  <c:v>1215</c:v>
                </c:pt>
                <c:pt idx="13">
                  <c:v>1269</c:v>
                </c:pt>
                <c:pt idx="14">
                  <c:v>1197</c:v>
                </c:pt>
                <c:pt idx="15">
                  <c:v>1196</c:v>
                </c:pt>
                <c:pt idx="16">
                  <c:v>1196</c:v>
                </c:pt>
                <c:pt idx="17">
                  <c:v>1215</c:v>
                </c:pt>
                <c:pt idx="18">
                  <c:v>1215</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regiones'!$E$7:$E$25</c:f>
              <c:numCache>
                <c:formatCode>#,##0</c:formatCode>
                <c:ptCount val="19"/>
                <c:pt idx="0">
                  <c:v>1193</c:v>
                </c:pt>
                <c:pt idx="1">
                  <c:v>1202.5</c:v>
                </c:pt>
                <c:pt idx="2">
                  <c:v>1203.5</c:v>
                </c:pt>
                <c:pt idx="3">
                  <c:v>1114</c:v>
                </c:pt>
                <c:pt idx="4">
                  <c:v>1155</c:v>
                </c:pt>
                <c:pt idx="5">
                  <c:v>1141</c:v>
                </c:pt>
                <c:pt idx="6">
                  <c:v>1163.5</c:v>
                </c:pt>
                <c:pt idx="7">
                  <c:v>1142.5</c:v>
                </c:pt>
                <c:pt idx="8">
                  <c:v>1193</c:v>
                </c:pt>
                <c:pt idx="9">
                  <c:v>1115.5</c:v>
                </c:pt>
                <c:pt idx="10">
                  <c:v>1200</c:v>
                </c:pt>
                <c:pt idx="11">
                  <c:v>1176.5</c:v>
                </c:pt>
                <c:pt idx="12">
                  <c:v>1165</c:v>
                </c:pt>
                <c:pt idx="13">
                  <c:v>1170.5</c:v>
                </c:pt>
                <c:pt idx="14">
                  <c:v>1193</c:v>
                </c:pt>
                <c:pt idx="15">
                  <c:v>1188.5</c:v>
                </c:pt>
                <c:pt idx="16">
                  <c:v>1180</c:v>
                </c:pt>
                <c:pt idx="17">
                  <c:v>1195.5</c:v>
                </c:pt>
                <c:pt idx="18">
                  <c:v>1195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regiones'!$F$7:$F$25</c:f>
              <c:numCache>
                <c:formatCode>#,##0</c:formatCode>
                <c:ptCount val="19"/>
                <c:pt idx="0">
                  <c:v>1232</c:v>
                </c:pt>
                <c:pt idx="1">
                  <c:v>1165</c:v>
                </c:pt>
                <c:pt idx="2">
                  <c:v>1128</c:v>
                </c:pt>
                <c:pt idx="3">
                  <c:v>1135</c:v>
                </c:pt>
                <c:pt idx="4">
                  <c:v>1093</c:v>
                </c:pt>
                <c:pt idx="5">
                  <c:v>1145</c:v>
                </c:pt>
                <c:pt idx="6">
                  <c:v>1115.5</c:v>
                </c:pt>
                <c:pt idx="7">
                  <c:v>1129</c:v>
                </c:pt>
                <c:pt idx="8">
                  <c:v>1144</c:v>
                </c:pt>
                <c:pt idx="9">
                  <c:v>1145</c:v>
                </c:pt>
                <c:pt idx="10">
                  <c:v>1134</c:v>
                </c:pt>
                <c:pt idx="11">
                  <c:v>1157</c:v>
                </c:pt>
                <c:pt idx="12">
                  <c:v>1168</c:v>
                </c:pt>
                <c:pt idx="13">
                  <c:v>1177</c:v>
                </c:pt>
                <c:pt idx="14">
                  <c:v>1166</c:v>
                </c:pt>
                <c:pt idx="15">
                  <c:v>1174</c:v>
                </c:pt>
                <c:pt idx="16">
                  <c:v>1173.5</c:v>
                </c:pt>
                <c:pt idx="17">
                  <c:v>1027.5</c:v>
                </c:pt>
                <c:pt idx="18">
                  <c:v>1180.5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regiones'!$G$7:$G$25</c:f>
              <c:numCache>
                <c:formatCode>#,##0</c:formatCode>
                <c:ptCount val="19"/>
                <c:pt idx="0">
                  <c:v>1134</c:v>
                </c:pt>
                <c:pt idx="1">
                  <c:v>1183</c:v>
                </c:pt>
                <c:pt idx="2">
                  <c:v>1200</c:v>
                </c:pt>
                <c:pt idx="3">
                  <c:v>1118</c:v>
                </c:pt>
                <c:pt idx="4">
                  <c:v>1130</c:v>
                </c:pt>
                <c:pt idx="5">
                  <c:v>1150</c:v>
                </c:pt>
                <c:pt idx="6">
                  <c:v>1132</c:v>
                </c:pt>
                <c:pt idx="7">
                  <c:v>1121</c:v>
                </c:pt>
                <c:pt idx="8">
                  <c:v>1198</c:v>
                </c:pt>
                <c:pt idx="9">
                  <c:v>1160</c:v>
                </c:pt>
                <c:pt idx="10">
                  <c:v>1195</c:v>
                </c:pt>
                <c:pt idx="11">
                  <c:v>1188</c:v>
                </c:pt>
                <c:pt idx="12">
                  <c:v>1183</c:v>
                </c:pt>
                <c:pt idx="13">
                  <c:v>1176</c:v>
                </c:pt>
                <c:pt idx="14">
                  <c:v>1177</c:v>
                </c:pt>
                <c:pt idx="15">
                  <c:v>1192</c:v>
                </c:pt>
                <c:pt idx="16">
                  <c:v>1197</c:v>
                </c:pt>
                <c:pt idx="17">
                  <c:v>1251</c:v>
                </c:pt>
                <c:pt idx="18">
                  <c:v>1197</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regiones'!$H$7:$H$25</c:f>
              <c:numCache>
                <c:formatCode>#,##0</c:formatCode>
                <c:ptCount val="19"/>
                <c:pt idx="0">
                  <c:v>936</c:v>
                </c:pt>
                <c:pt idx="1">
                  <c:v>1055.5</c:v>
                </c:pt>
                <c:pt idx="2">
                  <c:v>950</c:v>
                </c:pt>
                <c:pt idx="3">
                  <c:v>1156.5</c:v>
                </c:pt>
                <c:pt idx="4">
                  <c:v>753.5</c:v>
                </c:pt>
                <c:pt idx="5">
                  <c:v>887</c:v>
                </c:pt>
                <c:pt idx="6">
                  <c:v>924.5</c:v>
                </c:pt>
                <c:pt idx="7">
                  <c:v>968</c:v>
                </c:pt>
                <c:pt idx="8">
                  <c:v>897</c:v>
                </c:pt>
                <c:pt idx="9">
                  <c:v>878.5</c:v>
                </c:pt>
                <c:pt idx="10">
                  <c:v>992</c:v>
                </c:pt>
                <c:pt idx="11">
                  <c:v>977.5</c:v>
                </c:pt>
                <c:pt idx="12">
                  <c:v>966</c:v>
                </c:pt>
                <c:pt idx="13">
                  <c:v>921.5</c:v>
                </c:pt>
                <c:pt idx="14">
                  <c:v>987</c:v>
                </c:pt>
                <c:pt idx="15">
                  <c:v>808</c:v>
                </c:pt>
                <c:pt idx="16">
                  <c:v>916.5</c:v>
                </c:pt>
                <c:pt idx="17">
                  <c:v>803</c:v>
                </c:pt>
                <c:pt idx="18">
                  <c:v>845.5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regiones'!$I$7:$I$25</c:f>
              <c:numCache>
                <c:formatCode>#,##0</c:formatCode>
                <c:ptCount val="19"/>
                <c:pt idx="0">
                  <c:v>1191</c:v>
                </c:pt>
                <c:pt idx="1">
                  <c:v>1157</c:v>
                </c:pt>
                <c:pt idx="2">
                  <c:v>1190</c:v>
                </c:pt>
                <c:pt idx="3">
                  <c:v>1190</c:v>
                </c:pt>
                <c:pt idx="4">
                  <c:v>1190</c:v>
                </c:pt>
                <c:pt idx="5">
                  <c:v>1190</c:v>
                </c:pt>
                <c:pt idx="6">
                  <c:v>1190</c:v>
                </c:pt>
                <c:pt idx="7">
                  <c:v>1190</c:v>
                </c:pt>
                <c:pt idx="8">
                  <c:v>1190</c:v>
                </c:pt>
                <c:pt idx="9">
                  <c:v>1165</c:v>
                </c:pt>
                <c:pt idx="10">
                  <c:v>1160</c:v>
                </c:pt>
                <c:pt idx="11">
                  <c:v>1180</c:v>
                </c:pt>
                <c:pt idx="12">
                  <c:v>1140</c:v>
                </c:pt>
                <c:pt idx="13">
                  <c:v>1190</c:v>
                </c:pt>
                <c:pt idx="14">
                  <c:v>1170</c:v>
                </c:pt>
                <c:pt idx="15">
                  <c:v>1190</c:v>
                </c:pt>
                <c:pt idx="16">
                  <c:v>1220</c:v>
                </c:pt>
                <c:pt idx="17">
                  <c:v>1212</c:v>
                </c:pt>
                <c:pt idx="18">
                  <c:v>1202.5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regiones'!$J$7:$J$25</c:f>
              <c:numCache>
                <c:formatCode>#,##0</c:formatCode>
                <c:ptCount val="19"/>
                <c:pt idx="0">
                  <c:v>1154</c:v>
                </c:pt>
                <c:pt idx="1">
                  <c:v>1088</c:v>
                </c:pt>
                <c:pt idx="2">
                  <c:v>1051.5</c:v>
                </c:pt>
                <c:pt idx="3">
                  <c:v>916</c:v>
                </c:pt>
                <c:pt idx="4">
                  <c:v>1056</c:v>
                </c:pt>
                <c:pt idx="5">
                  <c:v>1021.5</c:v>
                </c:pt>
                <c:pt idx="6">
                  <c:v>1138.5</c:v>
                </c:pt>
                <c:pt idx="7">
                  <c:v>981.5</c:v>
                </c:pt>
                <c:pt idx="8">
                  <c:v>1059</c:v>
                </c:pt>
                <c:pt idx="9">
                  <c:v>1111</c:v>
                </c:pt>
                <c:pt idx="10">
                  <c:v>1092</c:v>
                </c:pt>
                <c:pt idx="11">
                  <c:v>1012.5</c:v>
                </c:pt>
                <c:pt idx="12">
                  <c:v>1142</c:v>
                </c:pt>
                <c:pt idx="13">
                  <c:v>1094</c:v>
                </c:pt>
                <c:pt idx="14">
                  <c:v>1056</c:v>
                </c:pt>
                <c:pt idx="15">
                  <c:v>1064</c:v>
                </c:pt>
                <c:pt idx="16">
                  <c:v>1095.5</c:v>
                </c:pt>
                <c:pt idx="17">
                  <c:v>930</c:v>
                </c:pt>
                <c:pt idx="18">
                  <c:v>1101.5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regiones'!$K$7:$K$25</c:f>
              <c:numCache>
                <c:formatCode>#,##0</c:formatCode>
                <c:ptCount val="19"/>
                <c:pt idx="0">
                  <c:v>1224</c:v>
                </c:pt>
                <c:pt idx="1">
                  <c:v>1190</c:v>
                </c:pt>
                <c:pt idx="2">
                  <c:v>1155</c:v>
                </c:pt>
                <c:pt idx="3">
                  <c:v>1228</c:v>
                </c:pt>
                <c:pt idx="4">
                  <c:v>1182</c:v>
                </c:pt>
                <c:pt idx="5">
                  <c:v>1083</c:v>
                </c:pt>
                <c:pt idx="6">
                  <c:v>1128</c:v>
                </c:pt>
                <c:pt idx="7">
                  <c:v>1094</c:v>
                </c:pt>
                <c:pt idx="8">
                  <c:v>1056.5</c:v>
                </c:pt>
                <c:pt idx="9">
                  <c:v>1093</c:v>
                </c:pt>
                <c:pt idx="10">
                  <c:v>1167.5</c:v>
                </c:pt>
                <c:pt idx="11">
                  <c:v>1145</c:v>
                </c:pt>
                <c:pt idx="12">
                  <c:v>1150.5</c:v>
                </c:pt>
                <c:pt idx="13">
                  <c:v>1169</c:v>
                </c:pt>
                <c:pt idx="14">
                  <c:v>1177.5</c:v>
                </c:pt>
                <c:pt idx="15">
                  <c:v>1191.5</c:v>
                </c:pt>
                <c:pt idx="16">
                  <c:v>1211</c:v>
                </c:pt>
                <c:pt idx="17">
                  <c:v>1210.5</c:v>
                </c:pt>
                <c:pt idx="18">
                  <c:v>1190</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regiones'!$L$7:$L$25</c:f>
              <c:numCache>
                <c:formatCode>#,##0</c:formatCode>
                <c:ptCount val="19"/>
                <c:pt idx="0">
                  <c:v>525</c:v>
                </c:pt>
                <c:pt idx="2">
                  <c:v>507.5</c:v>
                </c:pt>
                <c:pt idx="3">
                  <c:v>537.5</c:v>
                </c:pt>
                <c:pt idx="4">
                  <c:v>523</c:v>
                </c:pt>
                <c:pt idx="5">
                  <c:v>507.5</c:v>
                </c:pt>
                <c:pt idx="6">
                  <c:v>522.5</c:v>
                </c:pt>
                <c:pt idx="7">
                  <c:v>507.5</c:v>
                </c:pt>
                <c:pt idx="8">
                  <c:v>510.5</c:v>
                </c:pt>
                <c:pt idx="10">
                  <c:v>510.5</c:v>
                </c:pt>
                <c:pt idx="12">
                  <c:v>507.5</c:v>
                </c:pt>
                <c:pt idx="13">
                  <c:v>507.5</c:v>
                </c:pt>
                <c:pt idx="14">
                  <c:v>507.5</c:v>
                </c:pt>
                <c:pt idx="15">
                  <c:v>500</c:v>
                </c:pt>
                <c:pt idx="16">
                  <c:v>520</c:v>
                </c:pt>
                <c:pt idx="18">
                  <c:v>588</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regiones'!$M$7:$M$25</c:f>
              <c:numCache>
                <c:formatCode>#,##0</c:formatCode>
                <c:ptCount val="19"/>
                <c:pt idx="0">
                  <c:v>473</c:v>
                </c:pt>
                <c:pt idx="1">
                  <c:v>475</c:v>
                </c:pt>
                <c:pt idx="2">
                  <c:v>450</c:v>
                </c:pt>
                <c:pt idx="3">
                  <c:v>443</c:v>
                </c:pt>
                <c:pt idx="4">
                  <c:v>446</c:v>
                </c:pt>
                <c:pt idx="5">
                  <c:v>506</c:v>
                </c:pt>
                <c:pt idx="6">
                  <c:v>465</c:v>
                </c:pt>
                <c:pt idx="7">
                  <c:v>453</c:v>
                </c:pt>
                <c:pt idx="8">
                  <c:v>488</c:v>
                </c:pt>
                <c:pt idx="10">
                  <c:v>477</c:v>
                </c:pt>
                <c:pt idx="11">
                  <c:v>467</c:v>
                </c:pt>
                <c:pt idx="12">
                  <c:v>467</c:v>
                </c:pt>
                <c:pt idx="13">
                  <c:v>467</c:v>
                </c:pt>
                <c:pt idx="14">
                  <c:v>454</c:v>
                </c:pt>
                <c:pt idx="15">
                  <c:v>450</c:v>
                </c:pt>
                <c:pt idx="16">
                  <c:v>556</c:v>
                </c:pt>
                <c:pt idx="17">
                  <c:v>542</c:v>
                </c:pt>
                <c:pt idx="18">
                  <c:v>542</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regiones'!$N$7:$N$25</c:f>
              <c:numCache>
                <c:formatCode>#,##0</c:formatCode>
                <c:ptCount val="19"/>
                <c:pt idx="0">
                  <c:v>413</c:v>
                </c:pt>
                <c:pt idx="1">
                  <c:v>421</c:v>
                </c:pt>
                <c:pt idx="2">
                  <c:v>409</c:v>
                </c:pt>
                <c:pt idx="3">
                  <c:v>391</c:v>
                </c:pt>
                <c:pt idx="4">
                  <c:v>403</c:v>
                </c:pt>
                <c:pt idx="5">
                  <c:v>406</c:v>
                </c:pt>
                <c:pt idx="6">
                  <c:v>397.5</c:v>
                </c:pt>
                <c:pt idx="7">
                  <c:v>433</c:v>
                </c:pt>
                <c:pt idx="8">
                  <c:v>409</c:v>
                </c:pt>
                <c:pt idx="9">
                  <c:v>579.5</c:v>
                </c:pt>
                <c:pt idx="10">
                  <c:v>375</c:v>
                </c:pt>
                <c:pt idx="11">
                  <c:v>413</c:v>
                </c:pt>
                <c:pt idx="12">
                  <c:v>385.5</c:v>
                </c:pt>
                <c:pt idx="13">
                  <c:v>413</c:v>
                </c:pt>
                <c:pt idx="14">
                  <c:v>413</c:v>
                </c:pt>
                <c:pt idx="15">
                  <c:v>394</c:v>
                </c:pt>
                <c:pt idx="16">
                  <c:v>495.5</c:v>
                </c:pt>
                <c:pt idx="17">
                  <c:v>460</c:v>
                </c:pt>
                <c:pt idx="18">
                  <c:v>452.5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regiones'!$O$7:$O$25</c:f>
              <c:numCache>
                <c:formatCode>#,##0</c:formatCode>
                <c:ptCount val="19"/>
                <c:pt idx="0">
                  <c:v>496</c:v>
                </c:pt>
                <c:pt idx="1">
                  <c:v>483</c:v>
                </c:pt>
                <c:pt idx="2">
                  <c:v>523</c:v>
                </c:pt>
                <c:pt idx="3">
                  <c:v>481.5</c:v>
                </c:pt>
                <c:pt idx="4">
                  <c:v>456</c:v>
                </c:pt>
                <c:pt idx="5">
                  <c:v>493</c:v>
                </c:pt>
                <c:pt idx="6">
                  <c:v>507</c:v>
                </c:pt>
                <c:pt idx="7">
                  <c:v>509.5</c:v>
                </c:pt>
                <c:pt idx="8">
                  <c:v>512.5</c:v>
                </c:pt>
                <c:pt idx="9">
                  <c:v>516.5</c:v>
                </c:pt>
                <c:pt idx="10">
                  <c:v>520.5</c:v>
                </c:pt>
                <c:pt idx="11">
                  <c:v>509.5</c:v>
                </c:pt>
                <c:pt idx="12">
                  <c:v>497.5</c:v>
                </c:pt>
                <c:pt idx="13">
                  <c:v>451</c:v>
                </c:pt>
                <c:pt idx="14">
                  <c:v>446</c:v>
                </c:pt>
                <c:pt idx="15">
                  <c:v>486</c:v>
                </c:pt>
                <c:pt idx="16">
                  <c:v>548</c:v>
                </c:pt>
                <c:pt idx="17">
                  <c:v>539.5</c:v>
                </c:pt>
                <c:pt idx="18">
                  <c:v>629</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regiones'!$P$7:$P$25</c:f>
              <c:numCache>
                <c:formatCode>#,##0</c:formatCode>
                <c:ptCount val="19"/>
                <c:pt idx="0">
                  <c:v>696.5</c:v>
                </c:pt>
                <c:pt idx="1">
                  <c:v>532</c:v>
                </c:pt>
                <c:pt idx="2">
                  <c:v>512.5</c:v>
                </c:pt>
                <c:pt idx="3">
                  <c:v>481.5</c:v>
                </c:pt>
                <c:pt idx="4">
                  <c:v>478</c:v>
                </c:pt>
                <c:pt idx="5">
                  <c:v>473.5</c:v>
                </c:pt>
                <c:pt idx="6">
                  <c:v>486</c:v>
                </c:pt>
                <c:pt idx="7">
                  <c:v>510.5</c:v>
                </c:pt>
                <c:pt idx="8">
                  <c:v>541.5</c:v>
                </c:pt>
                <c:pt idx="9">
                  <c:v>540.5</c:v>
                </c:pt>
                <c:pt idx="10">
                  <c:v>509.5</c:v>
                </c:pt>
                <c:pt idx="11">
                  <c:v>520</c:v>
                </c:pt>
                <c:pt idx="12">
                  <c:v>486.5</c:v>
                </c:pt>
                <c:pt idx="13">
                  <c:v>481.5</c:v>
                </c:pt>
                <c:pt idx="14">
                  <c:v>498.5</c:v>
                </c:pt>
                <c:pt idx="15">
                  <c:v>479</c:v>
                </c:pt>
                <c:pt idx="16">
                  <c:v>551.5</c:v>
                </c:pt>
                <c:pt idx="17">
                  <c:v>591.5</c:v>
                </c:pt>
                <c:pt idx="18">
                  <c:v>553.5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regiones'!$Q$7:$Q$25</c:f>
              <c:numCache>
                <c:formatCode>#,##0</c:formatCode>
                <c:ptCount val="19"/>
                <c:pt idx="0">
                  <c:v>337.5</c:v>
                </c:pt>
                <c:pt idx="1">
                  <c:v>350</c:v>
                </c:pt>
                <c:pt idx="2">
                  <c:v>337.5</c:v>
                </c:pt>
                <c:pt idx="3">
                  <c:v>350</c:v>
                </c:pt>
                <c:pt idx="4">
                  <c:v>375</c:v>
                </c:pt>
                <c:pt idx="5">
                  <c:v>300</c:v>
                </c:pt>
                <c:pt idx="6">
                  <c:v>387.5</c:v>
                </c:pt>
                <c:pt idx="7">
                  <c:v>337.5</c:v>
                </c:pt>
                <c:pt idx="8">
                  <c:v>356.5</c:v>
                </c:pt>
                <c:pt idx="9">
                  <c:v>337.5</c:v>
                </c:pt>
                <c:pt idx="10">
                  <c:v>345</c:v>
                </c:pt>
                <c:pt idx="11">
                  <c:v>300</c:v>
                </c:pt>
                <c:pt idx="12">
                  <c:v>337.5</c:v>
                </c:pt>
                <c:pt idx="13">
                  <c:v>325</c:v>
                </c:pt>
                <c:pt idx="14">
                  <c:v>375</c:v>
                </c:pt>
                <c:pt idx="15">
                  <c:v>387.5</c:v>
                </c:pt>
                <c:pt idx="16">
                  <c:v>344</c:v>
                </c:pt>
                <c:pt idx="17">
                  <c:v>400</c:v>
                </c:pt>
                <c:pt idx="18">
                  <c:v>462.5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regiones'!$R$7:$R$25</c:f>
              <c:numCache>
                <c:formatCode>#,##0</c:formatCode>
                <c:ptCount val="19"/>
                <c:pt idx="6">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regiones'!$S$7:$S$25</c:f>
              <c:numCache>
                <c:formatCode>#,##0</c:formatCode>
                <c:ptCount val="19"/>
                <c:pt idx="0">
                  <c:v>375</c:v>
                </c:pt>
                <c:pt idx="1">
                  <c:v>395</c:v>
                </c:pt>
                <c:pt idx="2">
                  <c:v>400</c:v>
                </c:pt>
                <c:pt idx="3">
                  <c:v>380</c:v>
                </c:pt>
                <c:pt idx="4">
                  <c:v>378</c:v>
                </c:pt>
                <c:pt idx="5">
                  <c:v>380</c:v>
                </c:pt>
                <c:pt idx="6">
                  <c:v>363</c:v>
                </c:pt>
                <c:pt idx="7">
                  <c:v>407</c:v>
                </c:pt>
                <c:pt idx="8">
                  <c:v>378</c:v>
                </c:pt>
                <c:pt idx="9">
                  <c:v>433</c:v>
                </c:pt>
                <c:pt idx="10">
                  <c:v>344</c:v>
                </c:pt>
                <c:pt idx="11">
                  <c:v>368</c:v>
                </c:pt>
                <c:pt idx="12">
                  <c:v>361</c:v>
                </c:pt>
                <c:pt idx="13">
                  <c:v>385</c:v>
                </c:pt>
                <c:pt idx="14">
                  <c:v>382</c:v>
                </c:pt>
                <c:pt idx="15">
                  <c:v>420</c:v>
                </c:pt>
                <c:pt idx="16">
                  <c:v>465</c:v>
                </c:pt>
                <c:pt idx="17">
                  <c:v>485</c:v>
                </c:pt>
                <c:pt idx="18">
                  <c:v>463</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43966</c:v>
                </c:pt>
                <c:pt idx="1">
                  <c:v>43973</c:v>
                </c:pt>
                <c:pt idx="2">
                  <c:v>43980</c:v>
                </c:pt>
                <c:pt idx="3">
                  <c:v>43987</c:v>
                </c:pt>
                <c:pt idx="4">
                  <c:v>43994</c:v>
                </c:pt>
                <c:pt idx="5">
                  <c:v>44001</c:v>
                </c:pt>
                <c:pt idx="6">
                  <c:v>44008</c:v>
                </c:pt>
                <c:pt idx="7">
                  <c:v>44015</c:v>
                </c:pt>
                <c:pt idx="8">
                  <c:v>44022</c:v>
                </c:pt>
                <c:pt idx="9">
                  <c:v>44029</c:v>
                </c:pt>
                <c:pt idx="10">
                  <c:v>44036</c:v>
                </c:pt>
                <c:pt idx="11">
                  <c:v>44043</c:v>
                </c:pt>
                <c:pt idx="12">
                  <c:v>44050</c:v>
                </c:pt>
                <c:pt idx="13">
                  <c:v>44057</c:v>
                </c:pt>
                <c:pt idx="14">
                  <c:v>44064</c:v>
                </c:pt>
                <c:pt idx="15">
                  <c:v>44071</c:v>
                </c:pt>
                <c:pt idx="16">
                  <c:v>44078</c:v>
                </c:pt>
                <c:pt idx="17">
                  <c:v>44085</c:v>
                </c:pt>
                <c:pt idx="18">
                  <c:v>44092</c:v>
                </c:pt>
              </c:numCache>
            </c:numRef>
          </c:cat>
          <c:val>
            <c:numRef>
              <c:f>'precio minorista regiones'!$T$7:$T$25</c:f>
              <c:numCache>
                <c:formatCode>#,##0</c:formatCode>
                <c:ptCount val="19"/>
                <c:pt idx="0">
                  <c:v>500</c:v>
                </c:pt>
                <c:pt idx="1">
                  <c:v>550</c:v>
                </c:pt>
                <c:pt idx="2">
                  <c:v>550</c:v>
                </c:pt>
                <c:pt idx="3">
                  <c:v>550</c:v>
                </c:pt>
                <c:pt idx="4">
                  <c:v>500</c:v>
                </c:pt>
                <c:pt idx="5">
                  <c:v>533</c:v>
                </c:pt>
                <c:pt idx="6">
                  <c:v>533</c:v>
                </c:pt>
                <c:pt idx="7">
                  <c:v>500</c:v>
                </c:pt>
                <c:pt idx="8">
                  <c:v>533</c:v>
                </c:pt>
                <c:pt idx="9">
                  <c:v>467</c:v>
                </c:pt>
                <c:pt idx="10">
                  <c:v>533</c:v>
                </c:pt>
                <c:pt idx="11">
                  <c:v>500</c:v>
                </c:pt>
                <c:pt idx="12">
                  <c:v>533</c:v>
                </c:pt>
                <c:pt idx="13">
                  <c:v>500</c:v>
                </c:pt>
                <c:pt idx="14">
                  <c:v>500</c:v>
                </c:pt>
                <c:pt idx="15">
                  <c:v>550</c:v>
                </c:pt>
                <c:pt idx="16">
                  <c:v>500</c:v>
                </c:pt>
                <c:pt idx="17">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25</xdr:row>
      <xdr:rowOff>147411</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54432</xdr:colOff>
      <xdr:row>36</xdr:row>
      <xdr:rowOff>-1</xdr:rowOff>
    </xdr:from>
    <xdr:to>
      <xdr:col>12</xdr:col>
      <xdr:colOff>755196</xdr:colOff>
      <xdr:row>56</xdr:row>
      <xdr:rowOff>115660</xdr:rowOff>
    </xdr:to>
    <xdr:graphicFrame macro="">
      <xdr:nvGraphicFramePr>
        <xdr:cNvPr id="5" name="Gráfico 4">
          <a:extLst>
            <a:ext uri="{FF2B5EF4-FFF2-40B4-BE49-F238E27FC236}">
              <a16:creationId xmlns:a16="http://schemas.microsoft.com/office/drawing/2014/main" id="{EDB9B255-18CA-438B-8054-6AE6C52E6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57147</xdr:colOff>
      <xdr:row>22</xdr:row>
      <xdr:rowOff>104902</xdr:rowOff>
    </xdr:from>
    <xdr:to>
      <xdr:col>9</xdr:col>
      <xdr:colOff>717397</xdr:colOff>
      <xdr:row>45</xdr:row>
      <xdr:rowOff>91565</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101</v>
      </c>
    </row>
    <row r="46" spans="4:6" ht="15.45">
      <c r="D46" s="294"/>
      <c r="E46" s="295"/>
      <c r="F46" s="295"/>
    </row>
    <row r="49" spans="4:5" ht="15.45">
      <c r="D49" s="296" t="s">
        <v>265</v>
      </c>
      <c r="E49" s="296"/>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27" hidden="1" customWidth="1"/>
    <col min="25" max="25" width="9.3046875" style="227" hidden="1" customWidth="1"/>
    <col min="26" max="26" width="13" style="227" hidden="1" customWidth="1"/>
    <col min="27" max="27" width="13.15234375" style="227" hidden="1" customWidth="1"/>
    <col min="28" max="28" width="7.15234375" style="227" hidden="1" customWidth="1"/>
    <col min="29" max="29" width="8.15234375" style="227" hidden="1" customWidth="1"/>
    <col min="30" max="30" width="9.3046875" style="227" hidden="1" customWidth="1"/>
    <col min="31" max="31" width="15.69140625" style="227" hidden="1" customWidth="1"/>
    <col min="32" max="32" width="13.15234375" style="227" hidden="1" customWidth="1"/>
    <col min="33" max="33" width="10.84375" style="106"/>
    <col min="34" max="16384" width="10.84375" style="33"/>
  </cols>
  <sheetData>
    <row r="1" spans="1:32" ht="8.25" customHeight="1">
      <c r="A1" s="33" t="s">
        <v>189</v>
      </c>
      <c r="B1" s="160"/>
      <c r="C1" s="160"/>
    </row>
    <row r="2" spans="1:32">
      <c r="B2" s="314" t="s">
        <v>58</v>
      </c>
      <c r="C2" s="314"/>
      <c r="D2" s="314"/>
      <c r="E2" s="314"/>
      <c r="F2" s="314"/>
      <c r="G2" s="314"/>
      <c r="H2" s="314"/>
      <c r="I2" s="314"/>
      <c r="J2" s="314"/>
      <c r="K2" s="314"/>
      <c r="L2" s="314"/>
      <c r="M2" s="314"/>
      <c r="N2" s="314"/>
      <c r="O2" s="314"/>
      <c r="P2" s="314"/>
      <c r="Q2" s="314"/>
      <c r="R2" s="314"/>
      <c r="S2" s="314"/>
      <c r="T2" s="314"/>
      <c r="U2" s="115"/>
      <c r="V2" s="40" t="s">
        <v>131</v>
      </c>
    </row>
    <row r="3" spans="1:32">
      <c r="B3" s="314" t="s">
        <v>128</v>
      </c>
      <c r="C3" s="314"/>
      <c r="D3" s="314"/>
      <c r="E3" s="314"/>
      <c r="F3" s="314"/>
      <c r="G3" s="314"/>
      <c r="H3" s="314"/>
      <c r="I3" s="314"/>
      <c r="J3" s="314"/>
      <c r="K3" s="314"/>
      <c r="L3" s="314"/>
      <c r="M3" s="314"/>
      <c r="N3" s="314"/>
      <c r="O3" s="314"/>
      <c r="P3" s="314"/>
      <c r="Q3" s="314"/>
      <c r="R3" s="314"/>
      <c r="S3" s="314"/>
      <c r="T3" s="314"/>
      <c r="U3" s="115"/>
    </row>
    <row r="4" spans="1:32">
      <c r="B4" s="314" t="s">
        <v>197</v>
      </c>
      <c r="C4" s="314"/>
      <c r="D4" s="314"/>
      <c r="E4" s="314"/>
      <c r="F4" s="314"/>
      <c r="G4" s="314"/>
      <c r="H4" s="314"/>
      <c r="I4" s="314"/>
      <c r="J4" s="314"/>
      <c r="K4" s="314"/>
      <c r="L4" s="314"/>
      <c r="M4" s="314"/>
      <c r="N4" s="314"/>
      <c r="O4" s="314"/>
      <c r="P4" s="314"/>
      <c r="Q4" s="314"/>
      <c r="R4" s="314"/>
      <c r="S4" s="314"/>
      <c r="T4" s="314"/>
      <c r="U4" s="115"/>
    </row>
    <row r="5" spans="1:32">
      <c r="C5" s="327" t="s">
        <v>178</v>
      </c>
      <c r="D5" s="327"/>
      <c r="E5" s="327"/>
      <c r="F5" s="327"/>
      <c r="G5" s="327"/>
      <c r="H5" s="327"/>
      <c r="I5" s="327"/>
      <c r="J5" s="327"/>
      <c r="K5" s="327"/>
      <c r="L5" s="327" t="s">
        <v>179</v>
      </c>
      <c r="M5" s="327"/>
      <c r="N5" s="327"/>
      <c r="O5" s="327"/>
      <c r="P5" s="327"/>
      <c r="Q5" s="327"/>
      <c r="R5" s="327"/>
      <c r="S5" s="327"/>
      <c r="T5" s="327"/>
      <c r="U5" s="118"/>
      <c r="V5" s="117"/>
    </row>
    <row r="6" spans="1:32" ht="24.9">
      <c r="B6" s="119" t="s">
        <v>121</v>
      </c>
      <c r="C6" s="120" t="s">
        <v>140</v>
      </c>
      <c r="D6" s="121" t="s">
        <v>21</v>
      </c>
      <c r="E6" s="121" t="s">
        <v>20</v>
      </c>
      <c r="F6" s="121" t="s">
        <v>120</v>
      </c>
      <c r="G6" s="121" t="s">
        <v>17</v>
      </c>
      <c r="H6" s="121" t="s">
        <v>234</v>
      </c>
      <c r="I6" s="121" t="s">
        <v>16</v>
      </c>
      <c r="J6" s="121" t="s">
        <v>15</v>
      </c>
      <c r="K6" s="122" t="s">
        <v>13</v>
      </c>
      <c r="L6" s="120" t="s">
        <v>140</v>
      </c>
      <c r="M6" s="121" t="s">
        <v>21</v>
      </c>
      <c r="N6" s="121" t="s">
        <v>20</v>
      </c>
      <c r="O6" s="121" t="s">
        <v>120</v>
      </c>
      <c r="P6" s="121" t="s">
        <v>17</v>
      </c>
      <c r="Q6" s="121" t="s">
        <v>234</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43966</v>
      </c>
      <c r="C7" s="192">
        <v>1340</v>
      </c>
      <c r="D7" s="196">
        <v>1255</v>
      </c>
      <c r="E7" s="196">
        <v>1193</v>
      </c>
      <c r="F7" s="196">
        <v>1232</v>
      </c>
      <c r="G7" s="196">
        <v>1134</v>
      </c>
      <c r="H7" s="196">
        <v>936</v>
      </c>
      <c r="I7" s="196">
        <v>1191</v>
      </c>
      <c r="J7" s="196">
        <v>1154</v>
      </c>
      <c r="K7" s="222">
        <v>1224</v>
      </c>
      <c r="L7" s="192">
        <v>525</v>
      </c>
      <c r="M7" s="196">
        <v>473</v>
      </c>
      <c r="N7" s="196">
        <v>413</v>
      </c>
      <c r="O7" s="196">
        <v>496</v>
      </c>
      <c r="P7" s="196">
        <v>696.5</v>
      </c>
      <c r="Q7" s="196">
        <v>337.5</v>
      </c>
      <c r="R7" s="196"/>
      <c r="S7" s="196">
        <v>375</v>
      </c>
      <c r="T7" s="222">
        <v>500</v>
      </c>
      <c r="U7" s="94"/>
      <c r="V7" s="117"/>
      <c r="Y7" s="223">
        <f>+IF(L7="","",((C7-L7)/L7))</f>
        <v>1.5523809523809524</v>
      </c>
      <c r="Z7" s="223">
        <f>+IF(M7="","",((D7-M7)/M7))</f>
        <v>1.6532769556025371</v>
      </c>
      <c r="AA7" s="223">
        <f>+IF(N7="","",((E7-N7)/N7))</f>
        <v>1.8886198547215496</v>
      </c>
      <c r="AB7" s="223">
        <f>+IF(O7="","",((F7-O7)/O7))</f>
        <v>1.4838709677419355</v>
      </c>
      <c r="AC7" s="223">
        <f>+IF(P7="","",((G7-P7)/P7))</f>
        <v>0.62814070351758799</v>
      </c>
      <c r="AD7" s="223" t="str">
        <f t="shared" ref="AD7:AD20" si="0">+IF(R7="","",((I7-R7)/R7))</f>
        <v/>
      </c>
      <c r="AE7" s="223">
        <f t="shared" ref="AE7:AE20" si="1">+IF(S7="","",((J7-S7)/S7))</f>
        <v>2.0773333333333333</v>
      </c>
      <c r="AF7" s="223">
        <f t="shared" ref="AF7:AF20" si="2">+IF(T7="","",((K7-T7)/T7))</f>
        <v>1.448</v>
      </c>
    </row>
    <row r="8" spans="1:32">
      <c r="B8" s="123">
        <v>43973</v>
      </c>
      <c r="C8" s="124">
        <v>1090</v>
      </c>
      <c r="D8" s="75">
        <v>1236.5</v>
      </c>
      <c r="E8" s="75">
        <v>1202.5</v>
      </c>
      <c r="F8" s="75">
        <v>1165</v>
      </c>
      <c r="G8" s="75">
        <v>1183</v>
      </c>
      <c r="H8" s="75">
        <v>1055.5</v>
      </c>
      <c r="I8" s="75">
        <v>1157</v>
      </c>
      <c r="J8" s="75">
        <v>1088</v>
      </c>
      <c r="K8" s="125">
        <v>1190</v>
      </c>
      <c r="L8" s="124"/>
      <c r="M8" s="75">
        <v>475</v>
      </c>
      <c r="N8" s="75">
        <v>421</v>
      </c>
      <c r="O8" s="75">
        <v>483</v>
      </c>
      <c r="P8" s="75">
        <v>532</v>
      </c>
      <c r="Q8" s="75">
        <v>350</v>
      </c>
      <c r="R8" s="75"/>
      <c r="S8" s="75">
        <v>395</v>
      </c>
      <c r="T8" s="125">
        <v>550</v>
      </c>
      <c r="U8" s="94"/>
      <c r="V8" s="117"/>
      <c r="Y8" s="223" t="str">
        <f t="shared" ref="Y8:Y25" si="3">+IF(L8="","",((C8-L8)/L8))</f>
        <v/>
      </c>
      <c r="Z8" s="223">
        <f t="shared" ref="Z8:Z20" si="4">+IF(M8="","",((D8-M8)/M8))</f>
        <v>1.6031578947368421</v>
      </c>
      <c r="AA8" s="223">
        <f t="shared" ref="AA8:AA20" si="5">+IF(N8="","",((E8-N8)/N8))</f>
        <v>1.8562945368171022</v>
      </c>
      <c r="AB8" s="223">
        <f t="shared" ref="AB8:AB20" si="6">+IF(O8="","",((F8-O8)/O8))</f>
        <v>1.4120082815734989</v>
      </c>
      <c r="AC8" s="223">
        <f t="shared" ref="AC8:AC20" si="7">+IF(P8="","",((G8-P8)/P8))</f>
        <v>1.2236842105263157</v>
      </c>
      <c r="AD8" s="223" t="str">
        <f t="shared" si="0"/>
        <v/>
      </c>
      <c r="AE8" s="223">
        <f t="shared" si="1"/>
        <v>1.7544303797468355</v>
      </c>
      <c r="AF8" s="223">
        <f t="shared" si="2"/>
        <v>1.1636363636363636</v>
      </c>
    </row>
    <row r="9" spans="1:32">
      <c r="B9" s="123">
        <v>43980</v>
      </c>
      <c r="C9" s="124">
        <v>1540</v>
      </c>
      <c r="D9" s="75">
        <v>1217</v>
      </c>
      <c r="E9" s="75">
        <v>1203.5</v>
      </c>
      <c r="F9" s="75">
        <v>1128</v>
      </c>
      <c r="G9" s="75">
        <v>1200</v>
      </c>
      <c r="H9" s="75">
        <v>950</v>
      </c>
      <c r="I9" s="75">
        <v>1190</v>
      </c>
      <c r="J9" s="75">
        <v>1051.5</v>
      </c>
      <c r="K9" s="125">
        <v>1155</v>
      </c>
      <c r="L9" s="124">
        <v>507.5</v>
      </c>
      <c r="M9" s="75">
        <v>450</v>
      </c>
      <c r="N9" s="75">
        <v>409</v>
      </c>
      <c r="O9" s="75">
        <v>523</v>
      </c>
      <c r="P9" s="75">
        <v>512.5</v>
      </c>
      <c r="Q9" s="75">
        <v>337.5</v>
      </c>
      <c r="R9" s="75"/>
      <c r="S9" s="75">
        <v>400</v>
      </c>
      <c r="T9" s="125">
        <v>550</v>
      </c>
      <c r="U9" s="94"/>
      <c r="V9" s="117"/>
      <c r="Y9" s="223">
        <f t="shared" si="3"/>
        <v>2.0344827586206895</v>
      </c>
      <c r="Z9" s="223">
        <f t="shared" si="4"/>
        <v>1.7044444444444444</v>
      </c>
      <c r="AA9" s="223">
        <f t="shared" si="5"/>
        <v>1.9425427872860637</v>
      </c>
      <c r="AB9" s="223">
        <f t="shared" si="6"/>
        <v>1.1567877629063097</v>
      </c>
      <c r="AC9" s="223">
        <f t="shared" si="7"/>
        <v>1.3414634146341464</v>
      </c>
      <c r="AD9" s="223" t="str">
        <f t="shared" si="0"/>
        <v/>
      </c>
      <c r="AE9" s="223">
        <f t="shared" si="1"/>
        <v>1.6287499999999999</v>
      </c>
      <c r="AF9" s="223">
        <f t="shared" si="2"/>
        <v>1.1000000000000001</v>
      </c>
    </row>
    <row r="10" spans="1:32">
      <c r="B10" s="123">
        <v>43987</v>
      </c>
      <c r="C10" s="124">
        <v>1123.5</v>
      </c>
      <c r="D10" s="75">
        <v>1237</v>
      </c>
      <c r="E10" s="75">
        <v>1114</v>
      </c>
      <c r="F10" s="75">
        <v>1135</v>
      </c>
      <c r="G10" s="75">
        <v>1118</v>
      </c>
      <c r="H10" s="75">
        <v>1156.5</v>
      </c>
      <c r="I10" s="75">
        <v>1190</v>
      </c>
      <c r="J10" s="75">
        <v>916</v>
      </c>
      <c r="K10" s="125">
        <v>1228</v>
      </c>
      <c r="L10" s="124">
        <v>537.5</v>
      </c>
      <c r="M10" s="75">
        <v>443</v>
      </c>
      <c r="N10" s="75">
        <v>391</v>
      </c>
      <c r="O10" s="75">
        <v>481.5</v>
      </c>
      <c r="P10" s="75">
        <v>481.5</v>
      </c>
      <c r="Q10" s="75">
        <v>350</v>
      </c>
      <c r="R10" s="75"/>
      <c r="S10" s="75">
        <v>380</v>
      </c>
      <c r="T10" s="125">
        <v>550</v>
      </c>
      <c r="U10" s="94"/>
      <c r="V10" s="117"/>
      <c r="Y10" s="223">
        <f t="shared" si="3"/>
        <v>1.0902325581395349</v>
      </c>
      <c r="Z10" s="223">
        <f t="shared" si="4"/>
        <v>1.7923250564334086</v>
      </c>
      <c r="AA10" s="223">
        <f t="shared" si="5"/>
        <v>1.8491048593350383</v>
      </c>
      <c r="AB10" s="223">
        <f t="shared" si="6"/>
        <v>1.3572170301142263</v>
      </c>
      <c r="AC10" s="223">
        <f t="shared" si="7"/>
        <v>1.3219106957424716</v>
      </c>
      <c r="AD10" s="223" t="str">
        <f t="shared" si="0"/>
        <v/>
      </c>
      <c r="AE10" s="223">
        <f t="shared" si="1"/>
        <v>1.4105263157894736</v>
      </c>
      <c r="AF10" s="223">
        <f t="shared" si="2"/>
        <v>1.2327272727272727</v>
      </c>
    </row>
    <row r="11" spans="1:32">
      <c r="B11" s="123">
        <v>43994</v>
      </c>
      <c r="C11" s="124">
        <v>1257</v>
      </c>
      <c r="D11" s="75">
        <v>1154</v>
      </c>
      <c r="E11" s="75">
        <v>1155</v>
      </c>
      <c r="F11" s="75">
        <v>1093</v>
      </c>
      <c r="G11" s="75">
        <v>1130</v>
      </c>
      <c r="H11" s="75">
        <v>753.5</v>
      </c>
      <c r="I11" s="75">
        <v>1190</v>
      </c>
      <c r="J11" s="75">
        <v>1056</v>
      </c>
      <c r="K11" s="125">
        <v>1182</v>
      </c>
      <c r="L11" s="124">
        <v>523</v>
      </c>
      <c r="M11" s="75">
        <v>446</v>
      </c>
      <c r="N11" s="75">
        <v>403</v>
      </c>
      <c r="O11" s="75">
        <v>456</v>
      </c>
      <c r="P11" s="75">
        <v>478</v>
      </c>
      <c r="Q11" s="75">
        <v>375</v>
      </c>
      <c r="R11" s="75"/>
      <c r="S11" s="75">
        <v>378</v>
      </c>
      <c r="T11" s="125">
        <v>500</v>
      </c>
      <c r="U11" s="94"/>
      <c r="V11" s="117"/>
      <c r="Y11" s="223">
        <f t="shared" si="3"/>
        <v>1.4034416826003824</v>
      </c>
      <c r="Z11" s="223">
        <f t="shared" si="4"/>
        <v>1.5874439461883407</v>
      </c>
      <c r="AA11" s="223">
        <f t="shared" si="5"/>
        <v>1.8660049627791564</v>
      </c>
      <c r="AB11" s="223">
        <f t="shared" si="6"/>
        <v>1.3969298245614035</v>
      </c>
      <c r="AC11" s="223">
        <f t="shared" si="7"/>
        <v>1.3640167364016735</v>
      </c>
      <c r="AD11" s="223" t="str">
        <f t="shared" si="0"/>
        <v/>
      </c>
      <c r="AE11" s="223">
        <f t="shared" si="1"/>
        <v>1.7936507936507937</v>
      </c>
      <c r="AF11" s="223">
        <f t="shared" si="2"/>
        <v>1.3640000000000001</v>
      </c>
    </row>
    <row r="12" spans="1:32">
      <c r="B12" s="123">
        <v>44001</v>
      </c>
      <c r="C12" s="124">
        <v>1123</v>
      </c>
      <c r="D12" s="75">
        <v>1131</v>
      </c>
      <c r="E12" s="75">
        <v>1141</v>
      </c>
      <c r="F12" s="75">
        <v>1145</v>
      </c>
      <c r="G12" s="75">
        <v>1150</v>
      </c>
      <c r="H12" s="75">
        <v>887</v>
      </c>
      <c r="I12" s="75">
        <v>1190</v>
      </c>
      <c r="J12" s="75">
        <v>1021.5</v>
      </c>
      <c r="K12" s="125">
        <v>1083</v>
      </c>
      <c r="L12" s="124">
        <v>507.5</v>
      </c>
      <c r="M12" s="75">
        <v>506</v>
      </c>
      <c r="N12" s="75">
        <v>406</v>
      </c>
      <c r="O12" s="75">
        <v>493</v>
      </c>
      <c r="P12" s="75">
        <v>473.5</v>
      </c>
      <c r="Q12" s="75">
        <v>300</v>
      </c>
      <c r="R12" s="75"/>
      <c r="S12" s="75">
        <v>380</v>
      </c>
      <c r="T12" s="125">
        <v>533</v>
      </c>
      <c r="U12" s="94"/>
      <c r="V12" s="117"/>
      <c r="Y12" s="223">
        <f t="shared" si="3"/>
        <v>1.2128078817733989</v>
      </c>
      <c r="Z12" s="223">
        <f t="shared" si="4"/>
        <v>1.2351778656126482</v>
      </c>
      <c r="AA12" s="223">
        <f t="shared" si="5"/>
        <v>1.8103448275862069</v>
      </c>
      <c r="AB12" s="223">
        <f t="shared" si="6"/>
        <v>1.3225152129817443</v>
      </c>
      <c r="AC12" s="223">
        <f t="shared" si="7"/>
        <v>1.4287222808870117</v>
      </c>
      <c r="AD12" s="223" t="str">
        <f t="shared" si="0"/>
        <v/>
      </c>
      <c r="AE12" s="223">
        <f t="shared" si="1"/>
        <v>1.6881578947368421</v>
      </c>
      <c r="AF12" s="223">
        <f t="shared" si="2"/>
        <v>1.0318949343339587</v>
      </c>
    </row>
    <row r="13" spans="1:32">
      <c r="B13" s="123">
        <v>44008</v>
      </c>
      <c r="C13" s="124">
        <v>1290</v>
      </c>
      <c r="D13" s="75">
        <v>1176</v>
      </c>
      <c r="E13" s="75">
        <v>1163.5</v>
      </c>
      <c r="F13" s="75">
        <v>1115.5</v>
      </c>
      <c r="G13" s="75">
        <v>1132</v>
      </c>
      <c r="H13" s="75">
        <v>924.5</v>
      </c>
      <c r="I13" s="75">
        <v>1190</v>
      </c>
      <c r="J13" s="75">
        <v>1138.5</v>
      </c>
      <c r="K13" s="125">
        <v>1128</v>
      </c>
      <c r="L13" s="124">
        <v>522.5</v>
      </c>
      <c r="M13" s="75">
        <v>465</v>
      </c>
      <c r="N13" s="75">
        <v>397.5</v>
      </c>
      <c r="O13" s="75">
        <v>507</v>
      </c>
      <c r="P13" s="75">
        <v>486</v>
      </c>
      <c r="Q13" s="75">
        <v>387.5</v>
      </c>
      <c r="R13" s="75">
        <v>400</v>
      </c>
      <c r="S13" s="75">
        <v>363</v>
      </c>
      <c r="T13" s="125">
        <v>533</v>
      </c>
      <c r="U13" s="94"/>
      <c r="V13" s="117"/>
      <c r="Y13" s="223">
        <f t="shared" si="3"/>
        <v>1.4688995215311005</v>
      </c>
      <c r="Z13" s="223">
        <f t="shared" si="4"/>
        <v>1.5290322580645161</v>
      </c>
      <c r="AA13" s="223">
        <f t="shared" si="5"/>
        <v>1.9270440251572327</v>
      </c>
      <c r="AB13" s="223">
        <f t="shared" si="6"/>
        <v>1.2001972386587771</v>
      </c>
      <c r="AC13" s="223">
        <f t="shared" si="7"/>
        <v>1.3292181069958848</v>
      </c>
      <c r="AD13" s="223">
        <f t="shared" si="0"/>
        <v>1.9750000000000001</v>
      </c>
      <c r="AE13" s="223">
        <f t="shared" si="1"/>
        <v>2.1363636363636362</v>
      </c>
      <c r="AF13" s="223">
        <f t="shared" si="2"/>
        <v>1.1163227016885553</v>
      </c>
    </row>
    <row r="14" spans="1:32">
      <c r="B14" s="123">
        <v>44015</v>
      </c>
      <c r="C14" s="124">
        <v>1590</v>
      </c>
      <c r="D14" s="75">
        <v>1290</v>
      </c>
      <c r="E14" s="75">
        <v>1142.5</v>
      </c>
      <c r="F14" s="75">
        <v>1129</v>
      </c>
      <c r="G14" s="75">
        <v>1121</v>
      </c>
      <c r="H14" s="75">
        <v>968</v>
      </c>
      <c r="I14" s="75">
        <v>1190</v>
      </c>
      <c r="J14" s="75">
        <v>981.5</v>
      </c>
      <c r="K14" s="125">
        <v>1094</v>
      </c>
      <c r="L14" s="124">
        <v>507.5</v>
      </c>
      <c r="M14" s="75">
        <v>453</v>
      </c>
      <c r="N14" s="75">
        <v>433</v>
      </c>
      <c r="O14" s="75">
        <v>509.5</v>
      </c>
      <c r="P14" s="75">
        <v>510.5</v>
      </c>
      <c r="Q14" s="75">
        <v>337.5</v>
      </c>
      <c r="R14" s="75"/>
      <c r="S14" s="75">
        <v>407</v>
      </c>
      <c r="T14" s="125">
        <v>500</v>
      </c>
      <c r="U14" s="94"/>
      <c r="V14" s="117"/>
      <c r="Y14" s="223">
        <f t="shared" si="3"/>
        <v>2.1330049261083746</v>
      </c>
      <c r="Z14" s="223">
        <f t="shared" si="4"/>
        <v>1.8476821192052981</v>
      </c>
      <c r="AA14" s="223">
        <f t="shared" si="5"/>
        <v>1.6385681293302541</v>
      </c>
      <c r="AB14" s="223">
        <f t="shared" si="6"/>
        <v>1.2158979391560354</v>
      </c>
      <c r="AC14" s="223">
        <f t="shared" si="7"/>
        <v>1.1958863858961801</v>
      </c>
      <c r="AD14" s="223" t="str">
        <f t="shared" si="0"/>
        <v/>
      </c>
      <c r="AE14" s="223">
        <f t="shared" si="1"/>
        <v>1.4115479115479115</v>
      </c>
      <c r="AF14" s="223">
        <f t="shared" si="2"/>
        <v>1.1879999999999999</v>
      </c>
    </row>
    <row r="15" spans="1:32">
      <c r="B15" s="123">
        <v>44022</v>
      </c>
      <c r="C15" s="124">
        <v>1340</v>
      </c>
      <c r="D15" s="75">
        <v>1152.5</v>
      </c>
      <c r="E15" s="75">
        <v>1193</v>
      </c>
      <c r="F15" s="75">
        <v>1144</v>
      </c>
      <c r="G15" s="75">
        <v>1198</v>
      </c>
      <c r="H15" s="75">
        <v>897</v>
      </c>
      <c r="I15" s="75">
        <v>1190</v>
      </c>
      <c r="J15" s="75">
        <v>1059</v>
      </c>
      <c r="K15" s="125">
        <v>1056.5</v>
      </c>
      <c r="L15" s="124">
        <v>510.5</v>
      </c>
      <c r="M15" s="75">
        <v>488</v>
      </c>
      <c r="N15" s="75">
        <v>409</v>
      </c>
      <c r="O15" s="75">
        <v>512.5</v>
      </c>
      <c r="P15" s="75">
        <v>541.5</v>
      </c>
      <c r="Q15" s="75">
        <v>356.5</v>
      </c>
      <c r="R15" s="75"/>
      <c r="S15" s="75">
        <v>378</v>
      </c>
      <c r="T15" s="125">
        <v>533</v>
      </c>
      <c r="U15" s="94"/>
      <c r="V15" s="117"/>
      <c r="Y15" s="223">
        <f t="shared" si="3"/>
        <v>1.6248775710088148</v>
      </c>
      <c r="Z15" s="223">
        <f t="shared" si="4"/>
        <v>1.3616803278688525</v>
      </c>
      <c r="AA15" s="223">
        <f t="shared" si="5"/>
        <v>1.9168704156479217</v>
      </c>
      <c r="AB15" s="223">
        <f t="shared" si="6"/>
        <v>1.2321951219512195</v>
      </c>
      <c r="AC15" s="223">
        <f t="shared" si="7"/>
        <v>1.2123730378578024</v>
      </c>
      <c r="AD15" s="223" t="str">
        <f t="shared" si="0"/>
        <v/>
      </c>
      <c r="AE15" s="223">
        <f t="shared" si="1"/>
        <v>1.8015873015873016</v>
      </c>
      <c r="AF15" s="223">
        <f t="shared" si="2"/>
        <v>0.98217636022514077</v>
      </c>
    </row>
    <row r="16" spans="1:32">
      <c r="B16" s="123">
        <v>44029</v>
      </c>
      <c r="C16" s="124">
        <v>1190</v>
      </c>
      <c r="D16" s="75">
        <v>1190</v>
      </c>
      <c r="E16" s="75">
        <v>1115.5</v>
      </c>
      <c r="F16" s="75">
        <v>1145</v>
      </c>
      <c r="G16" s="75">
        <v>1160</v>
      </c>
      <c r="H16" s="75">
        <v>878.5</v>
      </c>
      <c r="I16" s="75">
        <v>1165</v>
      </c>
      <c r="J16" s="75">
        <v>1111</v>
      </c>
      <c r="K16" s="125">
        <v>1093</v>
      </c>
      <c r="L16" s="124"/>
      <c r="M16" s="75"/>
      <c r="N16" s="75">
        <v>579.5</v>
      </c>
      <c r="O16" s="75">
        <v>516.5</v>
      </c>
      <c r="P16" s="75">
        <v>540.5</v>
      </c>
      <c r="Q16" s="75">
        <v>337.5</v>
      </c>
      <c r="R16" s="75"/>
      <c r="S16" s="75">
        <v>433</v>
      </c>
      <c r="T16" s="125">
        <v>467</v>
      </c>
      <c r="U16" s="94"/>
      <c r="V16" s="117"/>
      <c r="Y16" s="223" t="str">
        <f t="shared" si="3"/>
        <v/>
      </c>
      <c r="Z16" s="223" t="str">
        <f t="shared" si="4"/>
        <v/>
      </c>
      <c r="AA16" s="223">
        <f t="shared" si="5"/>
        <v>0.92493528904227784</v>
      </c>
      <c r="AB16" s="223">
        <f t="shared" si="6"/>
        <v>1.2168441432720232</v>
      </c>
      <c r="AC16" s="223">
        <f t="shared" si="7"/>
        <v>1.1461609620721553</v>
      </c>
      <c r="AD16" s="223" t="str">
        <f t="shared" si="0"/>
        <v/>
      </c>
      <c r="AE16" s="223">
        <f t="shared" si="1"/>
        <v>1.5658198614318706</v>
      </c>
      <c r="AF16" s="223">
        <f t="shared" si="2"/>
        <v>1.3404710920770877</v>
      </c>
    </row>
    <row r="17" spans="2:33">
      <c r="B17" s="123">
        <v>44036</v>
      </c>
      <c r="C17" s="124">
        <v>1340</v>
      </c>
      <c r="D17" s="75">
        <v>1175</v>
      </c>
      <c r="E17" s="75">
        <v>1200</v>
      </c>
      <c r="F17" s="75">
        <v>1134</v>
      </c>
      <c r="G17" s="75">
        <v>1195</v>
      </c>
      <c r="H17" s="75">
        <v>992</v>
      </c>
      <c r="I17" s="75">
        <v>1160</v>
      </c>
      <c r="J17" s="75">
        <v>1092</v>
      </c>
      <c r="K17" s="125">
        <v>1167.5</v>
      </c>
      <c r="L17" s="124">
        <v>510.5</v>
      </c>
      <c r="M17" s="75">
        <v>477</v>
      </c>
      <c r="N17" s="75">
        <v>375</v>
      </c>
      <c r="O17" s="75">
        <v>520.5</v>
      </c>
      <c r="P17" s="75">
        <v>509.5</v>
      </c>
      <c r="Q17" s="75">
        <v>345</v>
      </c>
      <c r="R17" s="75"/>
      <c r="S17" s="75">
        <v>344</v>
      </c>
      <c r="T17" s="125">
        <v>533</v>
      </c>
      <c r="U17" s="94"/>
      <c r="V17" s="117"/>
      <c r="Y17" s="223">
        <f t="shared" si="3"/>
        <v>1.6248775710088148</v>
      </c>
      <c r="Z17" s="223">
        <f t="shared" si="4"/>
        <v>1.4633123689727463</v>
      </c>
      <c r="AA17" s="223">
        <f t="shared" si="5"/>
        <v>2.2000000000000002</v>
      </c>
      <c r="AB17" s="223">
        <f t="shared" si="6"/>
        <v>1.1786743515850144</v>
      </c>
      <c r="AC17" s="223">
        <f t="shared" si="7"/>
        <v>1.3454367026496565</v>
      </c>
      <c r="AD17" s="223" t="str">
        <f t="shared" si="0"/>
        <v/>
      </c>
      <c r="AE17" s="223">
        <f t="shared" si="1"/>
        <v>2.1744186046511627</v>
      </c>
      <c r="AF17" s="223">
        <f t="shared" si="2"/>
        <v>1.1904315196998123</v>
      </c>
    </row>
    <row r="18" spans="2:33">
      <c r="B18" s="123">
        <v>44043</v>
      </c>
      <c r="C18" s="124">
        <v>1190</v>
      </c>
      <c r="D18" s="75">
        <v>1240</v>
      </c>
      <c r="E18" s="75">
        <v>1176.5</v>
      </c>
      <c r="F18" s="75">
        <v>1157</v>
      </c>
      <c r="G18" s="75">
        <v>1188</v>
      </c>
      <c r="H18" s="75">
        <v>977.5</v>
      </c>
      <c r="I18" s="75">
        <v>1180</v>
      </c>
      <c r="J18" s="75">
        <v>1012.5</v>
      </c>
      <c r="K18" s="125">
        <v>1145</v>
      </c>
      <c r="L18" s="124"/>
      <c r="M18" s="75">
        <v>467</v>
      </c>
      <c r="N18" s="75">
        <v>413</v>
      </c>
      <c r="O18" s="75">
        <v>509.5</v>
      </c>
      <c r="P18" s="75">
        <v>520</v>
      </c>
      <c r="Q18" s="75">
        <v>300</v>
      </c>
      <c r="R18" s="75"/>
      <c r="S18" s="75">
        <v>368</v>
      </c>
      <c r="T18" s="125">
        <v>500</v>
      </c>
      <c r="U18" s="94"/>
      <c r="V18" s="117"/>
      <c r="Y18" s="223" t="str">
        <f t="shared" si="3"/>
        <v/>
      </c>
      <c r="Z18" s="223">
        <f t="shared" si="4"/>
        <v>1.6552462526766596</v>
      </c>
      <c r="AA18" s="223">
        <f t="shared" si="5"/>
        <v>1.8486682808716708</v>
      </c>
      <c r="AB18" s="223">
        <f t="shared" si="6"/>
        <v>1.2708537782139353</v>
      </c>
      <c r="AC18" s="223">
        <f t="shared" si="7"/>
        <v>1.2846153846153847</v>
      </c>
      <c r="AD18" s="223" t="str">
        <f t="shared" si="0"/>
        <v/>
      </c>
      <c r="AE18" s="223">
        <f t="shared" si="1"/>
        <v>1.7513586956521738</v>
      </c>
      <c r="AF18" s="223">
        <f t="shared" si="2"/>
        <v>1.29</v>
      </c>
    </row>
    <row r="19" spans="2:33">
      <c r="B19" s="123">
        <v>44050</v>
      </c>
      <c r="C19" s="124">
        <v>1090</v>
      </c>
      <c r="D19" s="75">
        <v>1215</v>
      </c>
      <c r="E19" s="75">
        <v>1165</v>
      </c>
      <c r="F19" s="75">
        <v>1168</v>
      </c>
      <c r="G19" s="75">
        <v>1183</v>
      </c>
      <c r="H19" s="75">
        <v>966</v>
      </c>
      <c r="I19" s="75">
        <v>1140</v>
      </c>
      <c r="J19" s="75">
        <v>1142</v>
      </c>
      <c r="K19" s="125">
        <v>1150.5</v>
      </c>
      <c r="L19" s="124">
        <v>507.5</v>
      </c>
      <c r="M19" s="75">
        <v>467</v>
      </c>
      <c r="N19" s="75">
        <v>385.5</v>
      </c>
      <c r="O19" s="75">
        <v>497.5</v>
      </c>
      <c r="P19" s="75">
        <v>486.5</v>
      </c>
      <c r="Q19" s="75">
        <v>337.5</v>
      </c>
      <c r="R19" s="75"/>
      <c r="S19" s="75">
        <v>361</v>
      </c>
      <c r="T19" s="125">
        <v>533</v>
      </c>
      <c r="U19" s="94"/>
      <c r="V19" s="117"/>
      <c r="Y19" s="223">
        <f t="shared" si="3"/>
        <v>1.1477832512315271</v>
      </c>
      <c r="Z19" s="223">
        <f t="shared" si="4"/>
        <v>1.6017130620985012</v>
      </c>
      <c r="AA19" s="223">
        <f t="shared" si="5"/>
        <v>2.0220492866407263</v>
      </c>
      <c r="AB19" s="223">
        <f t="shared" si="6"/>
        <v>1.3477386934673368</v>
      </c>
      <c r="AC19" s="223">
        <f t="shared" si="7"/>
        <v>1.4316546762589928</v>
      </c>
      <c r="AD19" s="223" t="str">
        <f t="shared" si="0"/>
        <v/>
      </c>
      <c r="AE19" s="223">
        <f t="shared" si="1"/>
        <v>2.1634349030470914</v>
      </c>
      <c r="AF19" s="223">
        <f t="shared" si="2"/>
        <v>1.1585365853658536</v>
      </c>
    </row>
    <row r="20" spans="2:33">
      <c r="B20" s="123">
        <v>44057</v>
      </c>
      <c r="C20" s="124">
        <v>1190</v>
      </c>
      <c r="D20" s="75">
        <v>1269</v>
      </c>
      <c r="E20" s="75">
        <v>1170.5</v>
      </c>
      <c r="F20" s="75">
        <v>1177</v>
      </c>
      <c r="G20" s="75">
        <v>1176</v>
      </c>
      <c r="H20" s="75">
        <v>921.5</v>
      </c>
      <c r="I20" s="75">
        <v>1190</v>
      </c>
      <c r="J20" s="75">
        <v>1094</v>
      </c>
      <c r="K20" s="125">
        <v>1169</v>
      </c>
      <c r="L20" s="124">
        <v>507.5</v>
      </c>
      <c r="M20" s="75">
        <v>467</v>
      </c>
      <c r="N20" s="75">
        <v>413</v>
      </c>
      <c r="O20" s="75">
        <v>451</v>
      </c>
      <c r="P20" s="75">
        <v>481.5</v>
      </c>
      <c r="Q20" s="75">
        <v>325</v>
      </c>
      <c r="R20" s="75"/>
      <c r="S20" s="75">
        <v>385</v>
      </c>
      <c r="T20" s="125">
        <v>500</v>
      </c>
      <c r="U20" s="94"/>
      <c r="V20" s="117"/>
      <c r="Y20" s="223">
        <f t="shared" si="3"/>
        <v>1.3448275862068966</v>
      </c>
      <c r="Z20" s="223">
        <f t="shared" si="4"/>
        <v>1.7173447537473234</v>
      </c>
      <c r="AA20" s="223">
        <f t="shared" si="5"/>
        <v>1.834140435835351</v>
      </c>
      <c r="AB20" s="223">
        <f t="shared" si="6"/>
        <v>1.6097560975609757</v>
      </c>
      <c r="AC20" s="223">
        <f t="shared" si="7"/>
        <v>1.442367601246106</v>
      </c>
      <c r="AD20" s="223" t="str">
        <f t="shared" si="0"/>
        <v/>
      </c>
      <c r="AE20" s="223">
        <f t="shared" si="1"/>
        <v>1.8415584415584416</v>
      </c>
      <c r="AF20" s="223">
        <f t="shared" si="2"/>
        <v>1.3380000000000001</v>
      </c>
    </row>
    <row r="21" spans="2:33" s="160" customFormat="1">
      <c r="B21" s="123">
        <v>44064</v>
      </c>
      <c r="C21" s="124">
        <v>1340</v>
      </c>
      <c r="D21" s="75">
        <v>1197</v>
      </c>
      <c r="E21" s="75">
        <v>1193</v>
      </c>
      <c r="F21" s="75">
        <v>1166</v>
      </c>
      <c r="G21" s="75">
        <v>1177</v>
      </c>
      <c r="H21" s="75">
        <v>987</v>
      </c>
      <c r="I21" s="75">
        <v>1170</v>
      </c>
      <c r="J21" s="75">
        <v>1056</v>
      </c>
      <c r="K21" s="125">
        <v>1177.5</v>
      </c>
      <c r="L21" s="124">
        <v>507.5</v>
      </c>
      <c r="M21" s="75">
        <v>454</v>
      </c>
      <c r="N21" s="75">
        <v>413</v>
      </c>
      <c r="O21" s="75">
        <v>446</v>
      </c>
      <c r="P21" s="75">
        <v>498.5</v>
      </c>
      <c r="Q21" s="75">
        <v>375</v>
      </c>
      <c r="R21" s="75"/>
      <c r="S21" s="75">
        <v>382</v>
      </c>
      <c r="T21" s="125">
        <v>500</v>
      </c>
      <c r="U21" s="94"/>
      <c r="V21" s="117"/>
      <c r="W21" s="106"/>
      <c r="X21" s="227"/>
      <c r="Y21" s="223"/>
      <c r="Z21" s="223"/>
      <c r="AA21" s="223"/>
      <c r="AB21" s="223"/>
      <c r="AC21" s="223"/>
      <c r="AD21" s="223"/>
      <c r="AE21" s="223"/>
      <c r="AF21" s="223"/>
      <c r="AG21" s="106"/>
    </row>
    <row r="22" spans="2:33" s="160" customFormat="1">
      <c r="B22" s="123">
        <v>44071</v>
      </c>
      <c r="C22" s="124">
        <v>1190</v>
      </c>
      <c r="D22" s="75">
        <v>1196</v>
      </c>
      <c r="E22" s="75">
        <v>1188.5</v>
      </c>
      <c r="F22" s="75">
        <v>1174</v>
      </c>
      <c r="G22" s="75">
        <v>1192</v>
      </c>
      <c r="H22" s="75">
        <v>808</v>
      </c>
      <c r="I22" s="75">
        <v>1190</v>
      </c>
      <c r="J22" s="75">
        <v>1064</v>
      </c>
      <c r="K22" s="125">
        <v>1191.5</v>
      </c>
      <c r="L22" s="124">
        <v>500</v>
      </c>
      <c r="M22" s="75">
        <v>450</v>
      </c>
      <c r="N22" s="75">
        <v>394</v>
      </c>
      <c r="O22" s="75">
        <v>486</v>
      </c>
      <c r="P22" s="75">
        <v>479</v>
      </c>
      <c r="Q22" s="75">
        <v>387.5</v>
      </c>
      <c r="R22" s="75"/>
      <c r="S22" s="75">
        <v>420</v>
      </c>
      <c r="T22" s="125">
        <v>550</v>
      </c>
      <c r="U22" s="94"/>
      <c r="V22" s="117"/>
      <c r="W22" s="106"/>
      <c r="X22" s="227"/>
      <c r="Y22" s="223"/>
      <c r="Z22" s="223"/>
      <c r="AA22" s="223"/>
      <c r="AB22" s="223"/>
      <c r="AC22" s="223"/>
      <c r="AD22" s="223"/>
      <c r="AE22" s="223"/>
      <c r="AF22" s="223"/>
      <c r="AG22" s="106"/>
    </row>
    <row r="23" spans="2:33" s="160" customFormat="1">
      <c r="B23" s="123">
        <v>44078</v>
      </c>
      <c r="C23" s="124">
        <v>1290</v>
      </c>
      <c r="D23" s="75">
        <v>1196</v>
      </c>
      <c r="E23" s="75">
        <v>1180</v>
      </c>
      <c r="F23" s="75">
        <v>1173.5</v>
      </c>
      <c r="G23" s="75">
        <v>1197</v>
      </c>
      <c r="H23" s="75">
        <v>916.5</v>
      </c>
      <c r="I23" s="75">
        <v>1220</v>
      </c>
      <c r="J23" s="75">
        <v>1095.5</v>
      </c>
      <c r="K23" s="125">
        <v>1211</v>
      </c>
      <c r="L23" s="124">
        <v>520</v>
      </c>
      <c r="M23" s="75">
        <v>556</v>
      </c>
      <c r="N23" s="75">
        <v>495.5</v>
      </c>
      <c r="O23" s="75">
        <v>548</v>
      </c>
      <c r="P23" s="75">
        <v>551.5</v>
      </c>
      <c r="Q23" s="75">
        <v>344</v>
      </c>
      <c r="R23" s="75"/>
      <c r="S23" s="75">
        <v>465</v>
      </c>
      <c r="T23" s="125">
        <v>500</v>
      </c>
      <c r="U23" s="94"/>
      <c r="V23" s="117"/>
      <c r="W23" s="106"/>
      <c r="X23" s="227"/>
      <c r="Y23" s="223"/>
      <c r="Z23" s="223"/>
      <c r="AA23" s="223"/>
      <c r="AB23" s="223"/>
      <c r="AC23" s="223"/>
      <c r="AD23" s="223"/>
      <c r="AE23" s="223"/>
      <c r="AF23" s="223"/>
      <c r="AG23" s="106"/>
    </row>
    <row r="24" spans="2:33">
      <c r="B24" s="123">
        <v>44085</v>
      </c>
      <c r="C24" s="124">
        <v>1243</v>
      </c>
      <c r="D24" s="75">
        <v>1215</v>
      </c>
      <c r="E24" s="75">
        <v>1195.5</v>
      </c>
      <c r="F24" s="75">
        <v>1027.5</v>
      </c>
      <c r="G24" s="75">
        <v>1251</v>
      </c>
      <c r="H24" s="75">
        <v>803</v>
      </c>
      <c r="I24" s="75">
        <v>1212</v>
      </c>
      <c r="J24" s="75">
        <v>930</v>
      </c>
      <c r="K24" s="210">
        <v>1210.5</v>
      </c>
      <c r="L24" s="124"/>
      <c r="M24" s="75">
        <v>542</v>
      </c>
      <c r="N24" s="75">
        <v>460</v>
      </c>
      <c r="O24" s="75">
        <v>539.5</v>
      </c>
      <c r="P24" s="75">
        <v>591.5</v>
      </c>
      <c r="Q24" s="75">
        <v>400</v>
      </c>
      <c r="R24" s="75"/>
      <c r="S24" s="75">
        <v>485</v>
      </c>
      <c r="T24" s="125">
        <v>500</v>
      </c>
      <c r="U24" s="94"/>
      <c r="V24" s="117"/>
      <c r="Y24" s="223" t="str">
        <f t="shared" si="3"/>
        <v/>
      </c>
      <c r="Z24" s="223">
        <f t="shared" ref="Z24:AC25" si="8">+IF(M24="","",((D24-M24)/M24))</f>
        <v>1.2416974169741697</v>
      </c>
      <c r="AA24" s="223">
        <f t="shared" si="8"/>
        <v>1.5989130434782608</v>
      </c>
      <c r="AB24" s="223">
        <f t="shared" si="8"/>
        <v>0.90454124189063945</v>
      </c>
      <c r="AC24" s="223">
        <f t="shared" si="8"/>
        <v>1.1149619611158073</v>
      </c>
      <c r="AD24" s="223" t="str">
        <f t="shared" ref="AD24:AF25" si="9">+IF(R24="","",((I24-R24)/R24))</f>
        <v/>
      </c>
      <c r="AE24" s="223">
        <f t="shared" si="9"/>
        <v>0.91752577319587625</v>
      </c>
      <c r="AF24" s="223">
        <f t="shared" si="9"/>
        <v>1.421</v>
      </c>
    </row>
    <row r="25" spans="2:33">
      <c r="B25" s="126">
        <v>44092</v>
      </c>
      <c r="C25" s="127">
        <v>1190</v>
      </c>
      <c r="D25" s="31">
        <v>1215</v>
      </c>
      <c r="E25" s="31">
        <v>1195</v>
      </c>
      <c r="F25" s="31">
        <v>1180.5</v>
      </c>
      <c r="G25" s="31">
        <v>1197</v>
      </c>
      <c r="H25" s="31">
        <v>845.5</v>
      </c>
      <c r="I25" s="31">
        <v>1202.5</v>
      </c>
      <c r="J25" s="31">
        <v>1101.5</v>
      </c>
      <c r="K25" s="211">
        <v>1190</v>
      </c>
      <c r="L25" s="127">
        <v>588</v>
      </c>
      <c r="M25" s="31">
        <v>542</v>
      </c>
      <c r="N25" s="31">
        <v>452.5</v>
      </c>
      <c r="O25" s="31">
        <v>629</v>
      </c>
      <c r="P25" s="31">
        <v>553.5</v>
      </c>
      <c r="Q25" s="31">
        <v>462.5</v>
      </c>
      <c r="R25" s="31"/>
      <c r="S25" s="31">
        <v>463</v>
      </c>
      <c r="T25" s="128"/>
      <c r="U25" s="94"/>
      <c r="V25" s="117"/>
      <c r="W25" s="116"/>
      <c r="X25" s="228"/>
      <c r="Y25" s="223">
        <f t="shared" si="3"/>
        <v>1.0238095238095237</v>
      </c>
      <c r="Z25" s="223">
        <f t="shared" si="8"/>
        <v>1.2416974169741697</v>
      </c>
      <c r="AA25" s="223">
        <f t="shared" si="8"/>
        <v>1.6408839779005524</v>
      </c>
      <c r="AB25" s="223">
        <f t="shared" si="8"/>
        <v>0.87678855325914151</v>
      </c>
      <c r="AC25" s="223">
        <f t="shared" si="8"/>
        <v>1.1626016260162602</v>
      </c>
      <c r="AD25" s="223" t="str">
        <f t="shared" si="9"/>
        <v/>
      </c>
      <c r="AE25" s="223">
        <f t="shared" si="9"/>
        <v>1.3790496760259179</v>
      </c>
      <c r="AF25" s="223" t="str">
        <f t="shared" si="9"/>
        <v/>
      </c>
    </row>
    <row r="26" spans="2:33" ht="12.9">
      <c r="B26" s="326" t="s">
        <v>217</v>
      </c>
      <c r="C26" s="326"/>
      <c r="D26" s="326"/>
      <c r="E26" s="326"/>
      <c r="F26" s="326"/>
      <c r="G26" s="326"/>
      <c r="H26" s="326"/>
      <c r="I26" s="326"/>
      <c r="J26" s="326"/>
      <c r="K26" s="326"/>
      <c r="R26" s="39"/>
      <c r="S26" s="39"/>
      <c r="V26" s="129"/>
      <c r="W26" s="116"/>
    </row>
    <row r="27" spans="2:33">
      <c r="V27" s="117"/>
      <c r="X27" s="231" t="s">
        <v>182</v>
      </c>
      <c r="Y27" s="229">
        <f>+AVERAGE(C7:C25)</f>
        <v>1260.3421052631579</v>
      </c>
      <c r="Z27" s="229">
        <f>+AVERAGE(D7:D25)</f>
        <v>1208.2631578947369</v>
      </c>
      <c r="AA27" s="229">
        <f>+AVERAGE(E7:E25)</f>
        <v>1173.0263157894738</v>
      </c>
      <c r="AB27" s="229">
        <f>+AVERAGE(F7:F25)</f>
        <v>1146.7894736842106</v>
      </c>
      <c r="AC27" s="229">
        <f>+AVERAGE(G7:G25)</f>
        <v>1172.7368421052631</v>
      </c>
      <c r="AD27" s="229">
        <f>+AVERAGE(I7:I25)</f>
        <v>1184.6052631578948</v>
      </c>
      <c r="AE27" s="229">
        <f>+AVERAGE(J7:J25)</f>
        <v>1061.2894736842106</v>
      </c>
      <c r="AF27" s="229">
        <f>+AVERAGE(K7:K25)</f>
        <v>1160.3157894736842</v>
      </c>
    </row>
    <row r="28" spans="2:33">
      <c r="V28" s="117"/>
      <c r="X28" s="231" t="s">
        <v>183</v>
      </c>
      <c r="Y28" s="229">
        <f>+AVERAGE(L7:L25)</f>
        <v>518.79999999999995</v>
      </c>
      <c r="Z28" s="229">
        <f>+AVERAGE(M7:M25)</f>
        <v>478.94444444444446</v>
      </c>
      <c r="AA28" s="229">
        <f>+AVERAGE(N7:N25)</f>
        <v>424.39473684210526</v>
      </c>
      <c r="AB28" s="229">
        <f>+AVERAGE(O7:O25)</f>
        <v>505.5263157894737</v>
      </c>
      <c r="AC28" s="229">
        <f>+AVERAGE(P7:P25)</f>
        <v>522.31578947368416</v>
      </c>
      <c r="AD28" s="229">
        <f t="shared" ref="AD28:AF28" si="10">+AVERAGE(R7:R25)</f>
        <v>400</v>
      </c>
      <c r="AE28" s="229">
        <f t="shared" si="10"/>
        <v>398</v>
      </c>
      <c r="AF28" s="229">
        <f t="shared" si="10"/>
        <v>518.44444444444446</v>
      </c>
    </row>
    <row r="29" spans="2:33">
      <c r="V29" s="117"/>
      <c r="X29" s="231" t="s">
        <v>157</v>
      </c>
      <c r="Y29" s="223">
        <f>+Y27/Y28-1</f>
        <v>1.4293409893275983</v>
      </c>
      <c r="Z29" s="223">
        <f t="shared" ref="Z29:AF29" si="11">+Z27/Z28-1</f>
        <v>1.5227626542286581</v>
      </c>
      <c r="AA29" s="223">
        <f t="shared" si="11"/>
        <v>1.7639982637812368</v>
      </c>
      <c r="AB29" s="223">
        <f t="shared" si="11"/>
        <v>1.2685059864653829</v>
      </c>
      <c r="AC29" s="223">
        <f t="shared" si="11"/>
        <v>1.2452640064490126</v>
      </c>
      <c r="AD29" s="223">
        <f t="shared" si="11"/>
        <v>1.9615131578947369</v>
      </c>
      <c r="AE29" s="223">
        <f t="shared" si="11"/>
        <v>1.6665564665432426</v>
      </c>
      <c r="AF29" s="223">
        <f t="shared" si="11"/>
        <v>1.2380716042141358</v>
      </c>
    </row>
    <row r="30" spans="2:33">
      <c r="V30" s="117"/>
    </row>
    <row r="31" spans="2:33">
      <c r="V31" s="117"/>
    </row>
    <row r="32" spans="2:33">
      <c r="V32" s="117"/>
    </row>
    <row r="33" spans="3:22">
      <c r="V33" s="117"/>
    </row>
    <row r="34" spans="3:22">
      <c r="V34" s="117"/>
    </row>
    <row r="35" spans="3:22">
      <c r="V35" s="117"/>
    </row>
    <row r="46" spans="3:22" ht="12.9">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29" t="s">
        <v>12</v>
      </c>
      <c r="D2" s="329"/>
      <c r="E2" s="329"/>
      <c r="F2" s="329"/>
      <c r="H2" s="40" t="s">
        <v>131</v>
      </c>
    </row>
    <row r="3" spans="1:8">
      <c r="A3" s="2"/>
      <c r="C3" s="329" t="s">
        <v>111</v>
      </c>
      <c r="D3" s="329"/>
      <c r="E3" s="329"/>
      <c r="F3" s="329"/>
    </row>
    <row r="4" spans="1:8">
      <c r="A4" s="2"/>
      <c r="C4" s="25"/>
      <c r="D4" s="25"/>
      <c r="E4" s="25"/>
      <c r="F4" s="25"/>
    </row>
    <row r="5" spans="1:8" ht="12.75" customHeight="1">
      <c r="A5" s="2"/>
      <c r="C5" s="330" t="s">
        <v>11</v>
      </c>
      <c r="D5" s="332" t="s">
        <v>132</v>
      </c>
      <c r="E5" s="332" t="s">
        <v>133</v>
      </c>
      <c r="F5" s="332" t="s">
        <v>134</v>
      </c>
    </row>
    <row r="6" spans="1:8">
      <c r="A6" s="2"/>
      <c r="C6" s="331"/>
      <c r="D6" s="333"/>
      <c r="E6" s="333"/>
      <c r="F6" s="333"/>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239</v>
      </c>
      <c r="D23" s="66">
        <v>41811</v>
      </c>
      <c r="E23" s="66">
        <v>1162568</v>
      </c>
      <c r="F23" s="71">
        <v>27.80531439094975</v>
      </c>
      <c r="G23" s="248"/>
      <c r="H23" s="248"/>
      <c r="I23" s="103"/>
      <c r="J23" s="103"/>
      <c r="K23" s="103"/>
    </row>
    <row r="24" spans="1:11" ht="12.75" customHeight="1">
      <c r="A24" s="2"/>
      <c r="C24" s="159" t="s">
        <v>259</v>
      </c>
      <c r="D24" s="66">
        <v>44145</v>
      </c>
      <c r="E24" s="66">
        <v>1288153.6000000001</v>
      </c>
      <c r="F24" s="71">
        <f>+E24/D24</f>
        <v>29.180056631555104</v>
      </c>
      <c r="G24" s="248"/>
      <c r="H24" s="248"/>
      <c r="I24" s="248"/>
      <c r="J24" s="103"/>
      <c r="K24" s="103"/>
    </row>
    <row r="25" spans="1:11">
      <c r="A25" s="2"/>
      <c r="B25" s="101"/>
      <c r="C25" s="240" t="s">
        <v>218</v>
      </c>
      <c r="D25" s="241"/>
      <c r="E25" s="241"/>
      <c r="F25" s="241"/>
      <c r="G25" s="101"/>
    </row>
    <row r="26" spans="1:11" ht="26.6" customHeight="1">
      <c r="A26" s="2"/>
      <c r="B26" s="101"/>
      <c r="C26" s="328"/>
      <c r="D26" s="328"/>
      <c r="E26" s="328"/>
      <c r="F26" s="328"/>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314" t="s">
        <v>98</v>
      </c>
      <c r="C2" s="314"/>
      <c r="D2" s="314"/>
      <c r="E2" s="314"/>
      <c r="F2" s="314"/>
      <c r="G2" s="314"/>
      <c r="H2" s="314"/>
      <c r="I2" s="314"/>
      <c r="J2" s="314"/>
      <c r="K2" s="314"/>
      <c r="L2" s="314"/>
      <c r="M2" s="314"/>
      <c r="N2" s="165"/>
      <c r="O2" s="40" t="s">
        <v>131</v>
      </c>
    </row>
    <row r="3" spans="2:15" ht="12.75" customHeight="1">
      <c r="B3" s="314" t="s">
        <v>47</v>
      </c>
      <c r="C3" s="314"/>
      <c r="D3" s="314"/>
      <c r="E3" s="314"/>
      <c r="F3" s="314"/>
      <c r="G3" s="314"/>
      <c r="H3" s="314"/>
      <c r="I3" s="314"/>
      <c r="J3" s="314"/>
      <c r="K3" s="314"/>
      <c r="L3" s="314"/>
      <c r="M3" s="314"/>
      <c r="N3" s="165"/>
    </row>
    <row r="4" spans="2:15">
      <c r="B4" s="314" t="s">
        <v>25</v>
      </c>
      <c r="C4" s="314"/>
      <c r="D4" s="314"/>
      <c r="E4" s="314"/>
      <c r="F4" s="314"/>
      <c r="G4" s="314"/>
      <c r="H4" s="314"/>
      <c r="I4" s="314"/>
      <c r="J4" s="314"/>
      <c r="K4" s="314"/>
      <c r="L4" s="314"/>
      <c r="M4" s="314"/>
      <c r="N4" s="165"/>
    </row>
    <row r="5" spans="2:15">
      <c r="B5" s="2"/>
      <c r="C5" s="2"/>
      <c r="D5" s="2"/>
      <c r="E5" s="2"/>
      <c r="F5" s="2"/>
      <c r="G5" s="2"/>
      <c r="H5" s="2"/>
      <c r="I5" s="2"/>
      <c r="J5" s="2"/>
      <c r="K5" s="44"/>
      <c r="L5" s="2"/>
    </row>
    <row r="6" spans="2:15">
      <c r="B6" s="334"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35"/>
      <c r="C7" s="175" t="s">
        <v>21</v>
      </c>
      <c r="D7" s="175" t="s">
        <v>20</v>
      </c>
      <c r="E7" s="175" t="s">
        <v>19</v>
      </c>
      <c r="F7" s="175" t="s">
        <v>18</v>
      </c>
      <c r="G7" s="175" t="s">
        <v>17</v>
      </c>
      <c r="H7" s="250" t="s">
        <v>234</v>
      </c>
      <c r="I7" s="175" t="s">
        <v>16</v>
      </c>
      <c r="J7" s="175" t="s">
        <v>15</v>
      </c>
      <c r="K7" s="175" t="s">
        <v>14</v>
      </c>
      <c r="L7" s="175" t="s">
        <v>13</v>
      </c>
      <c r="M7" s="175" t="s">
        <v>136</v>
      </c>
      <c r="N7" s="1"/>
    </row>
    <row r="8" spans="2:15">
      <c r="B8" s="54" t="s">
        <v>9</v>
      </c>
      <c r="C8" s="53">
        <v>5400</v>
      </c>
      <c r="D8" s="53">
        <v>1200</v>
      </c>
      <c r="E8" s="53">
        <v>4000</v>
      </c>
      <c r="F8" s="53">
        <v>3450</v>
      </c>
      <c r="G8" s="53">
        <v>3800</v>
      </c>
      <c r="H8" s="53" t="s">
        <v>227</v>
      </c>
      <c r="I8" s="53">
        <v>6400</v>
      </c>
      <c r="J8" s="53">
        <v>16800</v>
      </c>
      <c r="K8" s="54" t="s">
        <v>227</v>
      </c>
      <c r="L8" s="53">
        <v>17200</v>
      </c>
      <c r="M8" s="53">
        <v>1310</v>
      </c>
      <c r="N8" s="53"/>
    </row>
    <row r="9" spans="2:15">
      <c r="B9" s="54" t="s">
        <v>8</v>
      </c>
      <c r="C9" s="53">
        <v>4960</v>
      </c>
      <c r="D9" s="53">
        <v>1550</v>
      </c>
      <c r="E9" s="53">
        <v>3260</v>
      </c>
      <c r="F9" s="53">
        <v>2820</v>
      </c>
      <c r="G9" s="53">
        <v>2800</v>
      </c>
      <c r="H9" s="53" t="s">
        <v>227</v>
      </c>
      <c r="I9" s="53">
        <v>6290</v>
      </c>
      <c r="J9" s="53">
        <v>15620</v>
      </c>
      <c r="K9" s="54" t="s">
        <v>227</v>
      </c>
      <c r="L9" s="53">
        <v>17010</v>
      </c>
      <c r="M9" s="53">
        <v>1310</v>
      </c>
      <c r="N9" s="53"/>
    </row>
    <row r="10" spans="2:15">
      <c r="B10" s="54" t="s">
        <v>7</v>
      </c>
      <c r="C10" s="53">
        <v>5590</v>
      </c>
      <c r="D10" s="53">
        <v>1870</v>
      </c>
      <c r="E10" s="53">
        <v>4000</v>
      </c>
      <c r="F10" s="53">
        <v>3410</v>
      </c>
      <c r="G10" s="53">
        <v>3740</v>
      </c>
      <c r="H10" s="53" t="s">
        <v>227</v>
      </c>
      <c r="I10" s="53">
        <v>6600</v>
      </c>
      <c r="J10" s="53">
        <v>17980</v>
      </c>
      <c r="K10" s="54" t="s">
        <v>227</v>
      </c>
      <c r="L10" s="53">
        <v>18700</v>
      </c>
      <c r="M10" s="53">
        <v>1310</v>
      </c>
      <c r="N10" s="53"/>
    </row>
    <row r="11" spans="2:15">
      <c r="B11" s="54" t="s">
        <v>6</v>
      </c>
      <c r="C11" s="53">
        <v>3236.8</v>
      </c>
      <c r="D11" s="53">
        <v>2188.7800000000002</v>
      </c>
      <c r="E11" s="53">
        <v>5236.7</v>
      </c>
      <c r="F11" s="53">
        <v>1711.1</v>
      </c>
      <c r="G11" s="53">
        <v>3368.74</v>
      </c>
      <c r="H11" s="53" t="s">
        <v>227</v>
      </c>
      <c r="I11" s="53">
        <v>8440.58</v>
      </c>
      <c r="J11" s="53">
        <v>14058.9</v>
      </c>
      <c r="K11" s="54">
        <v>3971.3</v>
      </c>
      <c r="L11" s="53">
        <v>11228.6</v>
      </c>
      <c r="M11" s="53">
        <v>703.66</v>
      </c>
      <c r="N11" s="53"/>
    </row>
    <row r="12" spans="2:15">
      <c r="B12" s="54" t="s">
        <v>5</v>
      </c>
      <c r="C12" s="55">
        <v>3520</v>
      </c>
      <c r="D12" s="247">
        <v>2040</v>
      </c>
      <c r="E12" s="55">
        <v>5610</v>
      </c>
      <c r="F12" s="55">
        <v>1570</v>
      </c>
      <c r="G12" s="55">
        <v>3430</v>
      </c>
      <c r="H12" s="55" t="s">
        <v>227</v>
      </c>
      <c r="I12" s="55">
        <v>8100</v>
      </c>
      <c r="J12" s="55">
        <v>14800</v>
      </c>
      <c r="K12" s="55">
        <v>4240</v>
      </c>
      <c r="L12" s="55">
        <v>11960</v>
      </c>
      <c r="M12" s="55">
        <v>706</v>
      </c>
      <c r="N12" s="55"/>
    </row>
    <row r="13" spans="2:15">
      <c r="B13" s="54" t="s">
        <v>4</v>
      </c>
      <c r="C13" s="53">
        <v>2996</v>
      </c>
      <c r="D13" s="53">
        <v>606</v>
      </c>
      <c r="E13" s="53">
        <v>2760</v>
      </c>
      <c r="F13" s="53">
        <v>259</v>
      </c>
      <c r="G13" s="53">
        <v>2183</v>
      </c>
      <c r="H13" s="53" t="s">
        <v>227</v>
      </c>
      <c r="I13" s="53">
        <v>7025</v>
      </c>
      <c r="J13" s="53">
        <v>13473</v>
      </c>
      <c r="K13" s="53">
        <v>4567</v>
      </c>
      <c r="L13" s="53">
        <v>10522</v>
      </c>
      <c r="M13" s="53">
        <v>687</v>
      </c>
      <c r="N13" s="53"/>
    </row>
    <row r="14" spans="2:15">
      <c r="B14" s="54" t="s">
        <v>3</v>
      </c>
      <c r="C14" s="53">
        <v>3421</v>
      </c>
      <c r="D14" s="53">
        <v>447</v>
      </c>
      <c r="E14" s="53">
        <v>3493</v>
      </c>
      <c r="F14" s="53">
        <v>1981</v>
      </c>
      <c r="G14" s="53">
        <v>4589</v>
      </c>
      <c r="H14" s="53" t="s">
        <v>227</v>
      </c>
      <c r="I14" s="53">
        <v>8958</v>
      </c>
      <c r="J14" s="53">
        <v>16756</v>
      </c>
      <c r="K14" s="53">
        <v>3767</v>
      </c>
      <c r="L14" s="53">
        <v>6672</v>
      </c>
      <c r="M14" s="53">
        <v>687</v>
      </c>
      <c r="N14" s="53"/>
    </row>
    <row r="15" spans="2:15">
      <c r="B15" s="54" t="s">
        <v>2</v>
      </c>
      <c r="C15" s="53">
        <v>3208</v>
      </c>
      <c r="D15" s="53">
        <v>1493</v>
      </c>
      <c r="E15" s="53">
        <v>3750</v>
      </c>
      <c r="F15" s="53">
        <v>887</v>
      </c>
      <c r="G15" s="53">
        <v>4584</v>
      </c>
      <c r="H15" s="53" t="s">
        <v>227</v>
      </c>
      <c r="I15" s="53">
        <v>9385</v>
      </c>
      <c r="J15" s="53">
        <v>17757</v>
      </c>
      <c r="K15" s="53">
        <v>3839</v>
      </c>
      <c r="L15" s="53">
        <v>8063</v>
      </c>
      <c r="M15" s="53">
        <v>687</v>
      </c>
      <c r="N15" s="53"/>
    </row>
    <row r="16" spans="2:15">
      <c r="B16" s="54" t="s">
        <v>110</v>
      </c>
      <c r="C16" s="53">
        <v>1865</v>
      </c>
      <c r="D16" s="53">
        <v>1421</v>
      </c>
      <c r="E16" s="53">
        <v>3607</v>
      </c>
      <c r="F16" s="53">
        <v>1681</v>
      </c>
      <c r="G16" s="53">
        <v>2080</v>
      </c>
      <c r="H16" s="53" t="s">
        <v>227</v>
      </c>
      <c r="I16" s="53">
        <v>5998</v>
      </c>
      <c r="J16" s="53">
        <v>10383</v>
      </c>
      <c r="K16" s="53">
        <v>3393</v>
      </c>
      <c r="L16" s="53">
        <v>10419</v>
      </c>
      <c r="M16" s="53">
        <v>687</v>
      </c>
      <c r="N16" s="53"/>
    </row>
    <row r="17" spans="2:18">
      <c r="B17" s="54" t="s">
        <v>117</v>
      </c>
      <c r="C17" s="53">
        <v>2546</v>
      </c>
      <c r="D17" s="53">
        <v>1103</v>
      </c>
      <c r="E17" s="53">
        <v>5104</v>
      </c>
      <c r="F17" s="53">
        <v>942</v>
      </c>
      <c r="G17" s="53">
        <v>3017</v>
      </c>
      <c r="H17" s="53" t="s">
        <v>227</v>
      </c>
      <c r="I17" s="53">
        <v>8372</v>
      </c>
      <c r="J17" s="53">
        <v>14459</v>
      </c>
      <c r="K17" s="53">
        <v>3334</v>
      </c>
      <c r="L17" s="53">
        <v>10012</v>
      </c>
      <c r="M17" s="53">
        <v>687</v>
      </c>
      <c r="N17" s="53"/>
    </row>
    <row r="18" spans="2:18">
      <c r="B18" s="54" t="s">
        <v>126</v>
      </c>
      <c r="C18" s="53">
        <v>2197</v>
      </c>
      <c r="D18" s="53">
        <v>1480</v>
      </c>
      <c r="E18" s="53">
        <v>3299</v>
      </c>
      <c r="F18" s="53">
        <v>1394</v>
      </c>
      <c r="G18" s="53">
        <v>3557</v>
      </c>
      <c r="H18" s="53" t="s">
        <v>227</v>
      </c>
      <c r="I18" s="53">
        <v>8532</v>
      </c>
      <c r="J18" s="53">
        <v>13054</v>
      </c>
      <c r="K18" s="53">
        <v>4007</v>
      </c>
      <c r="L18" s="53">
        <v>10758</v>
      </c>
      <c r="M18" s="53">
        <v>687</v>
      </c>
      <c r="N18" s="53"/>
    </row>
    <row r="19" spans="2:18">
      <c r="B19" s="54" t="s">
        <v>152</v>
      </c>
      <c r="C19" s="53">
        <v>1874.8517657009927</v>
      </c>
      <c r="D19" s="53">
        <v>1451.3199862357419</v>
      </c>
      <c r="E19" s="53">
        <v>4939.8094869007145</v>
      </c>
      <c r="F19" s="53">
        <v>2047.8950515475051</v>
      </c>
      <c r="G19" s="53">
        <v>3593.5396570323278</v>
      </c>
      <c r="H19" s="53" t="s">
        <v>227</v>
      </c>
      <c r="I19" s="53">
        <v>8685.4599664461075</v>
      </c>
      <c r="J19" s="53">
        <v>16788.425585779605</v>
      </c>
      <c r="K19" s="53">
        <v>3490.6066401256444</v>
      </c>
      <c r="L19" s="53">
        <v>6967.4298276406953</v>
      </c>
      <c r="M19" s="53">
        <v>687</v>
      </c>
      <c r="N19" s="53"/>
    </row>
    <row r="20" spans="2:18">
      <c r="B20" s="54" t="s">
        <v>161</v>
      </c>
      <c r="C20" s="53">
        <v>2244</v>
      </c>
      <c r="D20" s="53">
        <v>776</v>
      </c>
      <c r="E20" s="53">
        <v>4449</v>
      </c>
      <c r="F20" s="53">
        <v>2251</v>
      </c>
      <c r="G20" s="53">
        <v>5243</v>
      </c>
      <c r="H20" s="53" t="s">
        <v>227</v>
      </c>
      <c r="I20" s="53">
        <v>8946</v>
      </c>
      <c r="J20" s="53">
        <v>14976</v>
      </c>
      <c r="K20" s="53">
        <v>3369</v>
      </c>
      <c r="L20" s="53">
        <v>10544</v>
      </c>
      <c r="M20" s="53">
        <v>687</v>
      </c>
      <c r="N20" s="53"/>
    </row>
    <row r="21" spans="2:18">
      <c r="B21" s="54" t="s">
        <v>191</v>
      </c>
      <c r="C21" s="53">
        <v>2193</v>
      </c>
      <c r="D21" s="53">
        <v>1721</v>
      </c>
      <c r="E21" s="53">
        <v>5339</v>
      </c>
      <c r="F21" s="53">
        <v>1195</v>
      </c>
      <c r="G21" s="53">
        <v>4168</v>
      </c>
      <c r="H21" s="53" t="s">
        <v>227</v>
      </c>
      <c r="I21" s="53">
        <v>9892</v>
      </c>
      <c r="J21" s="53">
        <v>13886</v>
      </c>
      <c r="K21" s="53">
        <v>3979</v>
      </c>
      <c r="L21" s="53">
        <v>11022</v>
      </c>
      <c r="M21" s="53">
        <v>687</v>
      </c>
      <c r="N21" s="53"/>
    </row>
    <row r="22" spans="2:18">
      <c r="B22" s="54" t="s">
        <v>207</v>
      </c>
      <c r="C22" s="53">
        <v>2137</v>
      </c>
      <c r="D22" s="53">
        <v>625</v>
      </c>
      <c r="E22" s="53">
        <v>3197</v>
      </c>
      <c r="F22" s="53">
        <v>725</v>
      </c>
      <c r="G22" s="53">
        <v>3920</v>
      </c>
      <c r="H22" s="53">
        <v>3015</v>
      </c>
      <c r="I22" s="53">
        <v>4409</v>
      </c>
      <c r="J22" s="53">
        <v>12486</v>
      </c>
      <c r="K22" s="53">
        <v>2935</v>
      </c>
      <c r="L22" s="53">
        <v>7132</v>
      </c>
      <c r="M22" s="53">
        <v>687</v>
      </c>
      <c r="N22" s="53"/>
    </row>
    <row r="23" spans="2:18">
      <c r="B23" s="54" t="s">
        <v>239</v>
      </c>
      <c r="C23" s="53">
        <v>1934</v>
      </c>
      <c r="D23" s="53">
        <v>854</v>
      </c>
      <c r="E23" s="53">
        <v>3432</v>
      </c>
      <c r="F23" s="53">
        <v>1679</v>
      </c>
      <c r="G23" s="53">
        <v>4602</v>
      </c>
      <c r="H23" s="53">
        <v>2503</v>
      </c>
      <c r="I23" s="53">
        <v>4266</v>
      </c>
      <c r="J23" s="53">
        <v>10501</v>
      </c>
      <c r="K23" s="53">
        <v>2666</v>
      </c>
      <c r="L23" s="53">
        <v>8687</v>
      </c>
      <c r="M23" s="53">
        <v>687</v>
      </c>
      <c r="N23" s="53"/>
    </row>
    <row r="24" spans="2:18">
      <c r="B24" s="54" t="s">
        <v>259</v>
      </c>
      <c r="C24" s="53">
        <v>1633</v>
      </c>
      <c r="D24" s="53">
        <v>513</v>
      </c>
      <c r="E24" s="53">
        <v>3599</v>
      </c>
      <c r="F24" s="53">
        <v>826</v>
      </c>
      <c r="G24" s="53">
        <v>5389</v>
      </c>
      <c r="H24" s="53">
        <v>2341</v>
      </c>
      <c r="I24" s="53">
        <v>4463</v>
      </c>
      <c r="J24" s="53">
        <v>11578</v>
      </c>
      <c r="K24" s="53">
        <v>2514</v>
      </c>
      <c r="L24" s="53">
        <v>10602</v>
      </c>
      <c r="M24" s="53">
        <v>687</v>
      </c>
      <c r="N24" s="53"/>
      <c r="O24" s="103"/>
    </row>
    <row r="25" spans="2:18" ht="12.9">
      <c r="B25" s="336" t="s">
        <v>219</v>
      </c>
      <c r="C25" s="337"/>
      <c r="D25" s="337"/>
      <c r="E25" s="337"/>
      <c r="F25" s="337"/>
      <c r="G25" s="337"/>
      <c r="H25" s="338"/>
      <c r="I25" s="337"/>
      <c r="J25" s="337"/>
      <c r="K25" s="337"/>
      <c r="L25" s="337"/>
      <c r="M25" s="337"/>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ht="12.9">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41" t="s">
        <v>61</v>
      </c>
      <c r="C2" s="341"/>
      <c r="D2" s="341"/>
      <c r="E2" s="341"/>
      <c r="F2" s="341"/>
      <c r="G2" s="341"/>
      <c r="H2" s="341"/>
      <c r="I2" s="341"/>
      <c r="J2" s="341"/>
      <c r="K2" s="341"/>
      <c r="L2" s="341"/>
      <c r="M2" s="341"/>
      <c r="O2" s="40" t="s">
        <v>131</v>
      </c>
    </row>
    <row r="3" spans="2:25" ht="14.25" customHeight="1">
      <c r="B3" s="341" t="s">
        <v>46</v>
      </c>
      <c r="C3" s="341"/>
      <c r="D3" s="341"/>
      <c r="E3" s="341"/>
      <c r="F3" s="341"/>
      <c r="G3" s="341"/>
      <c r="H3" s="341"/>
      <c r="I3" s="341"/>
      <c r="J3" s="341"/>
      <c r="K3" s="341"/>
      <c r="L3" s="341"/>
      <c r="M3" s="341"/>
    </row>
    <row r="4" spans="2:25">
      <c r="B4" s="341" t="s">
        <v>26</v>
      </c>
      <c r="C4" s="341"/>
      <c r="D4" s="341"/>
      <c r="E4" s="341"/>
      <c r="F4" s="341"/>
      <c r="G4" s="341"/>
      <c r="H4" s="341"/>
      <c r="I4" s="341"/>
      <c r="J4" s="341"/>
      <c r="K4" s="341"/>
      <c r="L4" s="341"/>
      <c r="M4" s="341"/>
    </row>
    <row r="5" spans="2:25">
      <c r="B5" s="95"/>
      <c r="C5" s="95"/>
      <c r="D5" s="95"/>
      <c r="E5" s="95"/>
      <c r="F5" s="95"/>
      <c r="G5" s="95"/>
      <c r="H5" s="95"/>
      <c r="I5" s="95"/>
      <c r="J5" s="95"/>
      <c r="K5" s="96"/>
      <c r="L5" s="95"/>
      <c r="M5" s="97"/>
      <c r="P5" s="20"/>
      <c r="Q5" s="20"/>
      <c r="R5" s="20"/>
      <c r="S5" s="20"/>
      <c r="T5" s="20"/>
      <c r="U5" s="20"/>
      <c r="V5" s="20"/>
      <c r="W5" s="20"/>
      <c r="X5" s="20"/>
      <c r="Y5" s="20"/>
    </row>
    <row r="6" spans="2:25">
      <c r="B6" s="339"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40"/>
      <c r="C7" s="167" t="s">
        <v>21</v>
      </c>
      <c r="D7" s="167" t="s">
        <v>20</v>
      </c>
      <c r="E7" s="167" t="s">
        <v>19</v>
      </c>
      <c r="F7" s="167" t="s">
        <v>18</v>
      </c>
      <c r="G7" s="167" t="s">
        <v>17</v>
      </c>
      <c r="H7" s="250" t="s">
        <v>234</v>
      </c>
      <c r="I7" s="167" t="s">
        <v>16</v>
      </c>
      <c r="J7" s="167" t="s">
        <v>15</v>
      </c>
      <c r="K7" s="167" t="s">
        <v>14</v>
      </c>
      <c r="L7" s="167" t="s">
        <v>13</v>
      </c>
      <c r="M7" s="167" t="s">
        <v>136</v>
      </c>
      <c r="P7" s="20"/>
      <c r="Q7" s="20"/>
      <c r="R7" s="20"/>
      <c r="S7" s="20"/>
      <c r="T7" s="20"/>
      <c r="U7" s="20"/>
      <c r="V7" s="20"/>
      <c r="W7" s="20"/>
      <c r="X7" s="20"/>
      <c r="Y7" s="20"/>
    </row>
    <row r="8" spans="2:25">
      <c r="B8" s="54" t="s">
        <v>9</v>
      </c>
      <c r="C8" s="53">
        <v>109620</v>
      </c>
      <c r="D8" s="53">
        <v>15000</v>
      </c>
      <c r="E8" s="53">
        <v>63360</v>
      </c>
      <c r="F8" s="53">
        <v>65550</v>
      </c>
      <c r="G8" s="53">
        <v>57190</v>
      </c>
      <c r="H8" s="53" t="s">
        <v>227</v>
      </c>
      <c r="I8" s="53">
        <v>128320</v>
      </c>
      <c r="J8" s="53">
        <v>302400</v>
      </c>
      <c r="K8" s="54" t="s">
        <v>227</v>
      </c>
      <c r="L8" s="53">
        <v>390784</v>
      </c>
      <c r="M8" s="53">
        <v>11946</v>
      </c>
      <c r="P8" s="20"/>
      <c r="Q8" s="20"/>
      <c r="R8" s="20"/>
      <c r="S8" s="20"/>
      <c r="T8" s="20"/>
      <c r="U8" s="20"/>
      <c r="V8" s="20"/>
      <c r="W8" s="20"/>
      <c r="X8" s="20"/>
      <c r="Y8" s="20"/>
    </row>
    <row r="9" spans="2:25">
      <c r="B9" s="54" t="s">
        <v>8</v>
      </c>
      <c r="C9" s="53">
        <v>106540.8</v>
      </c>
      <c r="D9" s="53">
        <v>25575</v>
      </c>
      <c r="E9" s="53">
        <v>43227.6</v>
      </c>
      <c r="F9" s="53">
        <v>56512.800000000003</v>
      </c>
      <c r="G9" s="53">
        <v>42448</v>
      </c>
      <c r="H9" s="53" t="s">
        <v>227</v>
      </c>
      <c r="I9" s="53">
        <v>127498.3</v>
      </c>
      <c r="J9" s="53">
        <v>321303.40000000002</v>
      </c>
      <c r="K9" s="54" t="s">
        <v>227</v>
      </c>
      <c r="L9" s="53">
        <v>380683.8</v>
      </c>
      <c r="M9" s="53">
        <v>11946</v>
      </c>
      <c r="P9" s="20"/>
      <c r="Q9" s="20"/>
      <c r="R9" s="20"/>
      <c r="S9" s="20"/>
      <c r="T9" s="20"/>
      <c r="U9" s="20"/>
      <c r="V9" s="20"/>
      <c r="W9" s="20"/>
      <c r="X9" s="20"/>
      <c r="Y9" s="20"/>
    </row>
    <row r="10" spans="2:25">
      <c r="B10" s="54" t="s">
        <v>7</v>
      </c>
      <c r="C10" s="53">
        <v>120464.5</v>
      </c>
      <c r="D10" s="53">
        <v>31322.5</v>
      </c>
      <c r="E10" s="53">
        <v>59440</v>
      </c>
      <c r="F10" s="53">
        <v>44261.8</v>
      </c>
      <c r="G10" s="53">
        <v>63355.6</v>
      </c>
      <c r="H10" s="53" t="s">
        <v>227</v>
      </c>
      <c r="I10" s="53">
        <v>131670</v>
      </c>
      <c r="J10" s="53">
        <v>446083.8</v>
      </c>
      <c r="K10" s="54" t="s">
        <v>227</v>
      </c>
      <c r="L10" s="53">
        <v>482834</v>
      </c>
      <c r="M10" s="53">
        <v>11946</v>
      </c>
      <c r="P10" s="20"/>
      <c r="Q10" s="20"/>
      <c r="R10" s="20"/>
      <c r="S10" s="20"/>
      <c r="T10" s="20"/>
      <c r="U10" s="20"/>
      <c r="V10" s="20"/>
      <c r="W10" s="20"/>
      <c r="X10" s="20"/>
      <c r="Y10" s="20"/>
    </row>
    <row r="11" spans="2:25">
      <c r="B11" s="54" t="s">
        <v>6</v>
      </c>
      <c r="C11" s="53">
        <v>56405.8</v>
      </c>
      <c r="D11" s="53">
        <v>20414.599999999999</v>
      </c>
      <c r="E11" s="53">
        <v>87051.9</v>
      </c>
      <c r="F11" s="53">
        <v>22726.799999999999</v>
      </c>
      <c r="G11" s="53">
        <v>44973.2</v>
      </c>
      <c r="H11" s="53" t="s">
        <v>227</v>
      </c>
      <c r="I11" s="53">
        <v>97715.5</v>
      </c>
      <c r="J11" s="53">
        <v>212544.8</v>
      </c>
      <c r="K11" s="54">
        <v>72423.3</v>
      </c>
      <c r="L11" s="53">
        <v>213984.4</v>
      </c>
      <c r="M11" s="53">
        <v>6619.6</v>
      </c>
      <c r="P11" s="20"/>
      <c r="Q11" s="20"/>
      <c r="R11" s="20"/>
      <c r="S11" s="20"/>
      <c r="T11" s="20"/>
      <c r="U11" s="20"/>
      <c r="V11" s="20"/>
      <c r="W11" s="20"/>
      <c r="X11" s="20"/>
      <c r="Y11" s="20"/>
    </row>
    <row r="12" spans="2:25">
      <c r="B12" s="54" t="s">
        <v>5</v>
      </c>
      <c r="C12" s="53">
        <v>66880</v>
      </c>
      <c r="D12" s="53">
        <v>27744</v>
      </c>
      <c r="E12" s="53">
        <v>86001.3</v>
      </c>
      <c r="F12" s="53">
        <v>26690</v>
      </c>
      <c r="G12" s="53">
        <v>58550.1</v>
      </c>
      <c r="H12" s="53" t="s">
        <v>227</v>
      </c>
      <c r="I12" s="53">
        <v>135270</v>
      </c>
      <c r="J12" s="53">
        <v>220224</v>
      </c>
      <c r="K12" s="54">
        <v>86623.2</v>
      </c>
      <c r="L12" s="53">
        <v>251518.8</v>
      </c>
      <c r="M12" s="53">
        <v>6438.07</v>
      </c>
      <c r="P12" s="20"/>
      <c r="Q12" s="20"/>
      <c r="R12" s="20"/>
      <c r="S12" s="20"/>
      <c r="T12" s="20"/>
      <c r="U12" s="20"/>
      <c r="V12" s="20"/>
      <c r="W12" s="20"/>
      <c r="X12" s="20"/>
      <c r="Y12" s="20"/>
    </row>
    <row r="13" spans="2:25">
      <c r="B13" s="54" t="s">
        <v>4</v>
      </c>
      <c r="C13" s="53">
        <v>51591.1</v>
      </c>
      <c r="D13" s="53">
        <v>8350.7000000000007</v>
      </c>
      <c r="E13" s="53">
        <v>53081.5</v>
      </c>
      <c r="F13" s="53">
        <v>3752.9</v>
      </c>
      <c r="G13" s="53">
        <v>31915.5</v>
      </c>
      <c r="H13" s="53" t="s">
        <v>227</v>
      </c>
      <c r="I13" s="53">
        <v>109800.8</v>
      </c>
      <c r="J13" s="53">
        <v>265552.8</v>
      </c>
      <c r="K13" s="53">
        <v>121619.2</v>
      </c>
      <c r="L13" s="53">
        <v>272625</v>
      </c>
      <c r="M13" s="53">
        <v>6258.6</v>
      </c>
      <c r="P13" s="20"/>
      <c r="Q13" s="20"/>
      <c r="R13" s="20"/>
      <c r="S13" s="20"/>
      <c r="T13" s="20"/>
      <c r="U13" s="20"/>
      <c r="V13" s="20"/>
      <c r="W13" s="20"/>
      <c r="X13" s="20"/>
      <c r="Y13" s="20"/>
    </row>
    <row r="14" spans="2:25">
      <c r="B14" s="54" t="s">
        <v>3</v>
      </c>
      <c r="C14" s="53">
        <v>78466.3</v>
      </c>
      <c r="D14" s="53">
        <v>11764.2</v>
      </c>
      <c r="E14" s="53">
        <v>86174.8</v>
      </c>
      <c r="F14" s="53">
        <v>38358</v>
      </c>
      <c r="G14" s="53">
        <v>57455.5</v>
      </c>
      <c r="H14" s="53" t="s">
        <v>227</v>
      </c>
      <c r="I14" s="53">
        <v>165633.4</v>
      </c>
      <c r="J14" s="53">
        <v>315519.2</v>
      </c>
      <c r="K14" s="53">
        <v>124687.7</v>
      </c>
      <c r="L14" s="53">
        <v>197024.2</v>
      </c>
      <c r="M14" s="53">
        <v>6265.9</v>
      </c>
      <c r="P14" s="20"/>
      <c r="Q14" s="20"/>
      <c r="R14" s="20"/>
      <c r="S14" s="20"/>
      <c r="T14" s="20"/>
      <c r="U14" s="20"/>
      <c r="V14" s="20"/>
      <c r="W14" s="20"/>
      <c r="X14" s="20"/>
      <c r="Y14" s="20"/>
    </row>
    <row r="15" spans="2:25">
      <c r="B15" s="54" t="s">
        <v>2</v>
      </c>
      <c r="C15" s="53">
        <v>75516.320000000007</v>
      </c>
      <c r="D15" s="53">
        <v>31084.26</v>
      </c>
      <c r="E15" s="53">
        <v>79125</v>
      </c>
      <c r="F15" s="53">
        <v>15806.34</v>
      </c>
      <c r="G15" s="53">
        <v>111620.4</v>
      </c>
      <c r="H15" s="53" t="s">
        <v>227</v>
      </c>
      <c r="I15" s="53">
        <v>255835.1</v>
      </c>
      <c r="J15" s="53">
        <v>615990.32999999996</v>
      </c>
      <c r="K15" s="53">
        <v>142119.78</v>
      </c>
      <c r="L15" s="53">
        <v>343080.65</v>
      </c>
      <c r="M15" s="53">
        <v>6265.9</v>
      </c>
      <c r="P15" s="20"/>
      <c r="Q15" s="20"/>
      <c r="R15" s="20"/>
      <c r="S15" s="20"/>
      <c r="T15" s="20"/>
      <c r="U15" s="20"/>
      <c r="V15" s="20"/>
      <c r="W15" s="20"/>
      <c r="X15" s="20"/>
      <c r="Y15" s="20"/>
    </row>
    <row r="16" spans="2:25">
      <c r="B16" s="54" t="s">
        <v>110</v>
      </c>
      <c r="C16" s="53">
        <v>41067.300000000003</v>
      </c>
      <c r="D16" s="53">
        <v>16000.460000000001</v>
      </c>
      <c r="E16" s="53">
        <v>88299.36</v>
      </c>
      <c r="F16" s="53">
        <v>25652.06</v>
      </c>
      <c r="G16" s="53">
        <v>34486.400000000001</v>
      </c>
      <c r="H16" s="53" t="s">
        <v>227</v>
      </c>
      <c r="I16" s="53">
        <v>101006.31999999999</v>
      </c>
      <c r="J16" s="53">
        <v>272034.59999999998</v>
      </c>
      <c r="K16" s="53">
        <v>122928.38999999998</v>
      </c>
      <c r="L16" s="53">
        <v>385711.38</v>
      </c>
      <c r="M16" s="53">
        <v>6265.9</v>
      </c>
      <c r="P16" s="20"/>
      <c r="Q16" s="20"/>
      <c r="R16" s="20"/>
      <c r="S16" s="20"/>
      <c r="T16" s="20"/>
      <c r="U16" s="20"/>
      <c r="V16" s="20"/>
      <c r="W16" s="20"/>
      <c r="X16" s="20"/>
      <c r="Y16" s="20"/>
    </row>
    <row r="17" spans="2:25">
      <c r="B17" s="54" t="s">
        <v>117</v>
      </c>
      <c r="C17" s="53">
        <v>51863.119903167018</v>
      </c>
      <c r="D17" s="53">
        <v>16391.720884117247</v>
      </c>
      <c r="E17" s="53">
        <v>112644.46653744439</v>
      </c>
      <c r="F17" s="53">
        <v>19220.222324539445</v>
      </c>
      <c r="G17" s="53">
        <v>69067.986200520332</v>
      </c>
      <c r="H17" s="53" t="s">
        <v>227</v>
      </c>
      <c r="I17" s="53">
        <v>152632.15975101327</v>
      </c>
      <c r="J17" s="53">
        <v>314581.74984666158</v>
      </c>
      <c r="K17" s="53">
        <v>76034.57195077253</v>
      </c>
      <c r="L17" s="53">
        <v>340220.209903059</v>
      </c>
      <c r="M17" s="53">
        <v>6365.9</v>
      </c>
      <c r="P17" s="20"/>
      <c r="Q17" s="20"/>
      <c r="R17" s="20"/>
      <c r="S17" s="20"/>
      <c r="T17" s="20"/>
      <c r="U17" s="20"/>
      <c r="V17" s="20"/>
      <c r="W17" s="20"/>
      <c r="X17" s="20"/>
      <c r="Y17" s="20"/>
    </row>
    <row r="18" spans="2:25">
      <c r="B18" s="54" t="s">
        <v>126</v>
      </c>
      <c r="C18" s="53">
        <v>47235.5</v>
      </c>
      <c r="D18" s="53">
        <v>18070.8</v>
      </c>
      <c r="E18" s="53">
        <v>77889.39</v>
      </c>
      <c r="F18" s="53">
        <v>17620.16</v>
      </c>
      <c r="G18" s="53">
        <v>45494.03</v>
      </c>
      <c r="H18" s="53" t="s">
        <v>227</v>
      </c>
      <c r="I18" s="53">
        <v>131819.4</v>
      </c>
      <c r="J18" s="53">
        <v>272045.36</v>
      </c>
      <c r="K18" s="53">
        <v>100735.98000000001</v>
      </c>
      <c r="L18" s="53">
        <v>344148.42000000004</v>
      </c>
      <c r="M18" s="53">
        <v>6265.44</v>
      </c>
      <c r="P18" s="20"/>
      <c r="Q18" s="20"/>
      <c r="R18" s="20"/>
      <c r="S18" s="20"/>
      <c r="T18" s="20"/>
      <c r="U18" s="20"/>
      <c r="V18" s="20"/>
      <c r="W18" s="20"/>
      <c r="X18" s="20"/>
      <c r="Y18" s="20"/>
    </row>
    <row r="19" spans="2:25">
      <c r="B19" s="54" t="s">
        <v>152</v>
      </c>
      <c r="C19" s="53">
        <v>43406.3</v>
      </c>
      <c r="D19" s="53">
        <v>21881.1</v>
      </c>
      <c r="E19" s="53">
        <v>112928.4</v>
      </c>
      <c r="F19" s="53">
        <v>33402.9</v>
      </c>
      <c r="G19" s="53">
        <v>59085.4</v>
      </c>
      <c r="H19" s="53" t="s">
        <v>227</v>
      </c>
      <c r="I19" s="53">
        <v>137049.29999999999</v>
      </c>
      <c r="J19" s="53">
        <v>305709.5</v>
      </c>
      <c r="K19" s="53">
        <v>62139.8</v>
      </c>
      <c r="L19" s="53">
        <v>178633.9</v>
      </c>
      <c r="M19" s="53">
        <v>6265.44</v>
      </c>
      <c r="P19" s="20"/>
      <c r="Q19" s="20"/>
      <c r="R19" s="20"/>
      <c r="S19" s="20"/>
      <c r="T19" s="20"/>
      <c r="U19" s="20"/>
      <c r="V19" s="20"/>
      <c r="W19" s="20"/>
      <c r="X19" s="20"/>
      <c r="Y19" s="20"/>
    </row>
    <row r="20" spans="2:25">
      <c r="B20" s="54" t="s">
        <v>161</v>
      </c>
      <c r="C20" s="53">
        <v>54372.1</v>
      </c>
      <c r="D20" s="53">
        <v>13820.6</v>
      </c>
      <c r="E20" s="53">
        <v>76522.8</v>
      </c>
      <c r="F20" s="53">
        <v>30906.2</v>
      </c>
      <c r="G20" s="53">
        <v>88711.6</v>
      </c>
      <c r="H20" s="53" t="s">
        <v>227</v>
      </c>
      <c r="I20" s="53">
        <v>132490.29999999999</v>
      </c>
      <c r="J20" s="53">
        <v>338757.1</v>
      </c>
      <c r="K20" s="53">
        <v>74118</v>
      </c>
      <c r="L20" s="53">
        <v>350060.79999999999</v>
      </c>
      <c r="M20" s="53">
        <v>6265.4400000000005</v>
      </c>
      <c r="P20" s="20"/>
      <c r="Q20" s="20"/>
      <c r="R20" s="20"/>
      <c r="S20" s="20"/>
      <c r="T20" s="20"/>
      <c r="U20" s="20"/>
      <c r="V20" s="20"/>
      <c r="W20" s="20"/>
      <c r="X20" s="20"/>
      <c r="Y20" s="20"/>
    </row>
    <row r="21" spans="2:25">
      <c r="B21" s="54" t="s">
        <v>191</v>
      </c>
      <c r="C21" s="53">
        <v>54517.979999999996</v>
      </c>
      <c r="D21" s="53">
        <v>23887.480000000003</v>
      </c>
      <c r="E21" s="53">
        <v>90763</v>
      </c>
      <c r="F21" s="53">
        <v>18426.900000000001</v>
      </c>
      <c r="G21" s="53">
        <v>92237.84</v>
      </c>
      <c r="H21" s="53" t="s">
        <v>227</v>
      </c>
      <c r="I21" s="53">
        <v>170637</v>
      </c>
      <c r="J21" s="53">
        <v>369923.04</v>
      </c>
      <c r="K21" s="53">
        <v>126094.50999999998</v>
      </c>
      <c r="L21" s="53">
        <v>473725.56000000006</v>
      </c>
      <c r="M21" s="53">
        <v>6265.4400000000005</v>
      </c>
      <c r="P21" s="20"/>
      <c r="Q21" s="20"/>
      <c r="R21" s="20"/>
      <c r="S21" s="20"/>
      <c r="T21" s="20"/>
      <c r="U21" s="20"/>
      <c r="V21" s="20"/>
      <c r="W21" s="20"/>
      <c r="X21" s="20"/>
      <c r="Y21" s="20"/>
    </row>
    <row r="22" spans="2:25">
      <c r="B22" s="54" t="s">
        <v>207</v>
      </c>
      <c r="C22" s="53">
        <v>60645.8</v>
      </c>
      <c r="D22" s="53">
        <v>10162.5</v>
      </c>
      <c r="E22" s="53">
        <v>60586.400000000001</v>
      </c>
      <c r="F22" s="53">
        <v>10505</v>
      </c>
      <c r="G22" s="53">
        <v>73415.3</v>
      </c>
      <c r="H22" s="53">
        <v>62576.1</v>
      </c>
      <c r="I22" s="53">
        <v>76334.600000000006</v>
      </c>
      <c r="J22" s="53">
        <v>396541.3</v>
      </c>
      <c r="K22" s="53">
        <v>142018.29999999999</v>
      </c>
      <c r="L22" s="53">
        <v>284305.90000000002</v>
      </c>
      <c r="M22" s="53">
        <v>6265.4</v>
      </c>
      <c r="P22" s="20"/>
      <c r="Q22" s="20"/>
      <c r="R22" s="20"/>
      <c r="S22" s="20"/>
      <c r="T22" s="20"/>
      <c r="U22" s="20"/>
      <c r="V22" s="20"/>
      <c r="W22" s="20"/>
      <c r="X22" s="20"/>
      <c r="Y22" s="20"/>
    </row>
    <row r="23" spans="2:25">
      <c r="B23" s="54" t="s">
        <v>239</v>
      </c>
      <c r="C23" s="53">
        <v>57868.1</v>
      </c>
      <c r="D23" s="53">
        <v>14750.5</v>
      </c>
      <c r="E23" s="53">
        <v>79162.100000000006</v>
      </c>
      <c r="F23" s="53">
        <v>18393</v>
      </c>
      <c r="G23" s="53">
        <v>114912.5</v>
      </c>
      <c r="H23" s="53">
        <v>70799.3</v>
      </c>
      <c r="I23" s="53">
        <v>48415.8</v>
      </c>
      <c r="J23" s="53">
        <v>259521.5</v>
      </c>
      <c r="K23" s="53">
        <v>113194.8</v>
      </c>
      <c r="L23" s="53">
        <v>379285</v>
      </c>
      <c r="M23" s="53">
        <v>6265.4</v>
      </c>
      <c r="P23" s="20"/>
      <c r="Q23" s="20"/>
      <c r="R23" s="20"/>
      <c r="S23" s="20"/>
      <c r="T23" s="20"/>
      <c r="U23" s="20"/>
      <c r="V23" s="20"/>
      <c r="W23" s="20"/>
      <c r="X23" s="20"/>
      <c r="Y23" s="20"/>
    </row>
    <row r="24" spans="2:25">
      <c r="B24" s="54" t="s">
        <v>259</v>
      </c>
      <c r="C24" s="53">
        <v>44507.3</v>
      </c>
      <c r="D24" s="53">
        <v>2773.3</v>
      </c>
      <c r="E24" s="53">
        <v>76896.3</v>
      </c>
      <c r="F24" s="53">
        <v>10483.700000000001</v>
      </c>
      <c r="G24" s="53">
        <v>134541.5</v>
      </c>
      <c r="H24" s="53">
        <v>49826.5</v>
      </c>
      <c r="I24" s="53">
        <v>32644</v>
      </c>
      <c r="J24" s="53">
        <v>349145.3</v>
      </c>
      <c r="K24" s="53">
        <v>118618.9</v>
      </c>
      <c r="L24" s="53">
        <v>462451.4</v>
      </c>
      <c r="M24" s="53">
        <v>6265.4</v>
      </c>
      <c r="O24" s="45"/>
      <c r="P24" s="20"/>
      <c r="Q24" s="20"/>
      <c r="R24" s="20"/>
      <c r="S24" s="20"/>
      <c r="T24" s="20"/>
      <c r="U24" s="20"/>
      <c r="V24" s="20"/>
      <c r="W24" s="20"/>
      <c r="X24" s="20"/>
      <c r="Y24" s="20"/>
    </row>
    <row r="25" spans="2:25" ht="12.9">
      <c r="B25" s="342" t="s">
        <v>218</v>
      </c>
      <c r="C25" s="343"/>
      <c r="D25" s="343"/>
      <c r="E25" s="343"/>
      <c r="F25" s="343"/>
      <c r="G25" s="343"/>
      <c r="H25" s="344"/>
      <c r="I25" s="343"/>
      <c r="J25" s="343"/>
      <c r="K25" s="343"/>
      <c r="L25" s="343"/>
      <c r="M25" s="343"/>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314" t="s">
        <v>124</v>
      </c>
      <c r="C2" s="314"/>
      <c r="D2" s="314"/>
      <c r="E2" s="314"/>
      <c r="F2" s="314"/>
      <c r="G2" s="314"/>
      <c r="H2" s="314"/>
      <c r="I2" s="314"/>
      <c r="J2" s="314"/>
      <c r="K2" s="314"/>
      <c r="L2" s="314"/>
      <c r="M2" s="314"/>
      <c r="N2" s="165"/>
      <c r="O2" s="40" t="s">
        <v>131</v>
      </c>
      <c r="P2" s="163"/>
      <c r="Q2" s="217"/>
    </row>
    <row r="3" spans="2:26">
      <c r="B3" s="314" t="s">
        <v>45</v>
      </c>
      <c r="C3" s="314"/>
      <c r="D3" s="314"/>
      <c r="E3" s="314"/>
      <c r="F3" s="314"/>
      <c r="G3" s="314"/>
      <c r="H3" s="314"/>
      <c r="I3" s="314"/>
      <c r="J3" s="314"/>
      <c r="K3" s="314"/>
      <c r="L3" s="314"/>
      <c r="M3" s="314"/>
      <c r="N3" s="165"/>
      <c r="O3" s="165"/>
      <c r="P3" s="163"/>
      <c r="Q3" s="217"/>
    </row>
    <row r="4" spans="2:26" ht="15" customHeight="1">
      <c r="B4" s="314" t="s">
        <v>27</v>
      </c>
      <c r="C4" s="314"/>
      <c r="D4" s="314"/>
      <c r="E4" s="314"/>
      <c r="F4" s="314"/>
      <c r="G4" s="314"/>
      <c r="H4" s="314"/>
      <c r="I4" s="314"/>
      <c r="J4" s="314"/>
      <c r="K4" s="314"/>
      <c r="L4" s="314"/>
      <c r="M4" s="314"/>
      <c r="N4" s="165"/>
      <c r="O4" s="165"/>
      <c r="P4" s="163"/>
      <c r="Q4" s="217"/>
    </row>
    <row r="5" spans="2:26">
      <c r="B5" s="2"/>
      <c r="C5" s="2"/>
      <c r="D5" s="2"/>
      <c r="E5" s="2"/>
      <c r="F5" s="2"/>
      <c r="G5" s="2"/>
      <c r="H5" s="2"/>
      <c r="I5" s="2"/>
      <c r="J5" s="2"/>
      <c r="K5" s="2"/>
      <c r="L5" s="2"/>
      <c r="M5" s="2"/>
      <c r="N5" s="2"/>
      <c r="O5" s="2"/>
      <c r="P5" s="181"/>
      <c r="Q5" s="218"/>
    </row>
    <row r="6" spans="2:26" ht="15" customHeight="1">
      <c r="B6" s="339"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40"/>
      <c r="C7" s="167" t="s">
        <v>21</v>
      </c>
      <c r="D7" s="167" t="s">
        <v>20</v>
      </c>
      <c r="E7" s="167" t="s">
        <v>19</v>
      </c>
      <c r="F7" s="167" t="s">
        <v>18</v>
      </c>
      <c r="G7" s="167" t="s">
        <v>17</v>
      </c>
      <c r="H7" s="250" t="s">
        <v>234</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9</v>
      </c>
      <c r="C8" s="67">
        <v>20.3</v>
      </c>
      <c r="D8" s="68">
        <v>12.5</v>
      </c>
      <c r="E8" s="68">
        <v>15.84</v>
      </c>
      <c r="F8" s="68">
        <v>19</v>
      </c>
      <c r="G8" s="68">
        <v>15.05</v>
      </c>
      <c r="H8" s="53" t="s">
        <v>227</v>
      </c>
      <c r="I8" s="68">
        <v>20.05</v>
      </c>
      <c r="J8" s="68">
        <v>18</v>
      </c>
      <c r="K8" s="54" t="s">
        <v>227</v>
      </c>
      <c r="L8" s="68">
        <v>22.72</v>
      </c>
      <c r="M8" s="68">
        <v>9.1190839694656489</v>
      </c>
      <c r="N8" s="68"/>
      <c r="O8" s="41"/>
      <c r="P8" s="183"/>
      <c r="Z8" s="183"/>
    </row>
    <row r="9" spans="2:26" ht="12.75" customHeight="1">
      <c r="B9" s="54" t="s">
        <v>8</v>
      </c>
      <c r="C9" s="68">
        <v>21.48</v>
      </c>
      <c r="D9" s="68">
        <v>16.5</v>
      </c>
      <c r="E9" s="68">
        <v>13.26</v>
      </c>
      <c r="F9" s="68">
        <v>20.04</v>
      </c>
      <c r="G9" s="68">
        <v>15.16</v>
      </c>
      <c r="H9" s="53" t="s">
        <v>227</v>
      </c>
      <c r="I9" s="68">
        <v>20.27</v>
      </c>
      <c r="J9" s="68">
        <v>20.57</v>
      </c>
      <c r="K9" s="54" t="s">
        <v>227</v>
      </c>
      <c r="L9" s="68">
        <v>22.380000000000003</v>
      </c>
      <c r="M9" s="68">
        <v>9.1190839694656489</v>
      </c>
      <c r="N9" s="68"/>
      <c r="O9" s="41"/>
      <c r="P9" s="183"/>
      <c r="Q9" s="215">
        <f t="shared" ref="Q9:Q23" si="1">+C9/C8-1</f>
        <v>5.8128078817734075E-2</v>
      </c>
      <c r="R9" s="215">
        <f t="shared" ref="R9:R23" si="2">+D9/D8-1</f>
        <v>0.32000000000000006</v>
      </c>
      <c r="S9" s="215">
        <f t="shared" ref="S9:S23" si="3">+E9/E8-1</f>
        <v>-0.16287878787878785</v>
      </c>
      <c r="T9" s="215">
        <f t="shared" ref="T9:T23" si="4">+F9/F8-1</f>
        <v>5.4736842105263195E-2</v>
      </c>
      <c r="U9" s="215">
        <f t="shared" ref="U9:U23" si="5">+G9/G8-1</f>
        <v>7.3089700996677998E-3</v>
      </c>
      <c r="V9" s="215">
        <f t="shared" ref="V9:Y21" si="6">+I9/I8-1</f>
        <v>1.0972568578553554E-2</v>
      </c>
      <c r="W9" s="215">
        <f t="shared" si="6"/>
        <v>0.14277777777777789</v>
      </c>
      <c r="X9" s="215" t="e">
        <f t="shared" si="6"/>
        <v>#VALUE!</v>
      </c>
      <c r="Y9" s="215">
        <f t="shared" si="6"/>
        <v>-1.4964788732394152E-2</v>
      </c>
      <c r="Z9" s="183"/>
    </row>
    <row r="10" spans="2:26" ht="12.75" customHeight="1">
      <c r="B10" s="54" t="s">
        <v>7</v>
      </c>
      <c r="C10" s="68">
        <v>21.55</v>
      </c>
      <c r="D10" s="68">
        <v>16.75</v>
      </c>
      <c r="E10" s="68">
        <v>14.86</v>
      </c>
      <c r="F10" s="68">
        <v>12.98</v>
      </c>
      <c r="G10" s="68">
        <v>16.940000000000001</v>
      </c>
      <c r="H10" s="53" t="s">
        <v>227</v>
      </c>
      <c r="I10" s="68">
        <v>19.95</v>
      </c>
      <c r="J10" s="68">
        <v>24.81</v>
      </c>
      <c r="K10" s="54" t="s">
        <v>227</v>
      </c>
      <c r="L10" s="68">
        <v>25.82</v>
      </c>
      <c r="M10" s="68">
        <v>9.4073842480743544</v>
      </c>
      <c r="N10" s="68"/>
      <c r="O10" s="41"/>
      <c r="P10" s="183"/>
      <c r="Q10" s="215">
        <f t="shared" si="1"/>
        <v>3.2588454376163423E-3</v>
      </c>
      <c r="R10" s="215">
        <f t="shared" si="2"/>
        <v>1.5151515151515138E-2</v>
      </c>
      <c r="S10" s="215">
        <f t="shared" si="3"/>
        <v>0.1206636500754148</v>
      </c>
      <c r="T10" s="215">
        <f t="shared" si="4"/>
        <v>-0.35229540918163671</v>
      </c>
      <c r="U10" s="215">
        <f t="shared" si="5"/>
        <v>0.11741424802110823</v>
      </c>
      <c r="V10" s="215">
        <f t="shared" si="6"/>
        <v>-1.5786877158362134E-2</v>
      </c>
      <c r="W10" s="215">
        <f t="shared" si="6"/>
        <v>0.20612542537676215</v>
      </c>
      <c r="X10" s="215" t="e">
        <f t="shared" si="6"/>
        <v>#VALUE!</v>
      </c>
      <c r="Y10" s="215">
        <f t="shared" si="6"/>
        <v>0.15370866845397657</v>
      </c>
      <c r="Z10" s="183"/>
    </row>
    <row r="11" spans="2:26" ht="12.75" customHeight="1">
      <c r="B11" s="54" t="s">
        <v>6</v>
      </c>
      <c r="C11" s="68">
        <v>17.426408798813643</v>
      </c>
      <c r="D11" s="68">
        <v>9.3375088133761874</v>
      </c>
      <c r="E11" s="68">
        <v>16.623426967364942</v>
      </c>
      <c r="F11" s="68">
        <v>13.281982350534744</v>
      </c>
      <c r="G11" s="68">
        <v>13.350154657230894</v>
      </c>
      <c r="H11" s="53" t="s">
        <v>227</v>
      </c>
      <c r="I11" s="68">
        <v>11.576870309860222</v>
      </c>
      <c r="J11" s="68">
        <v>15.118167139676645</v>
      </c>
      <c r="K11" s="54">
        <v>18.236673129705636</v>
      </c>
      <c r="L11" s="68">
        <v>19.057086368736975</v>
      </c>
      <c r="M11" s="68">
        <v>9.1190793201133147</v>
      </c>
      <c r="N11" s="68"/>
      <c r="O11" s="41"/>
      <c r="P11" s="183"/>
      <c r="Q11" s="215">
        <f t="shared" si="1"/>
        <v>-0.1913499397302254</v>
      </c>
      <c r="R11" s="215">
        <f t="shared" si="2"/>
        <v>-0.44253678726112311</v>
      </c>
      <c r="S11" s="215">
        <f t="shared" si="3"/>
        <v>0.11866937869212268</v>
      </c>
      <c r="T11" s="215">
        <f t="shared" si="4"/>
        <v>2.3265204201444067E-2</v>
      </c>
      <c r="U11" s="215">
        <f t="shared" si="5"/>
        <v>-0.21191530949050219</v>
      </c>
      <c r="V11" s="215">
        <f t="shared" si="6"/>
        <v>-0.41970574887918688</v>
      </c>
      <c r="W11" s="215">
        <f t="shared" si="6"/>
        <v>-0.39064219509566123</v>
      </c>
      <c r="X11" s="215" t="e">
        <f t="shared" si="6"/>
        <v>#VALUE!</v>
      </c>
      <c r="Y11" s="215">
        <f t="shared" si="6"/>
        <v>-0.26192539238044243</v>
      </c>
      <c r="Z11" s="183"/>
    </row>
    <row r="12" spans="2:26" ht="12.75" customHeight="1">
      <c r="B12" s="54" t="s">
        <v>5</v>
      </c>
      <c r="C12" s="68">
        <v>19</v>
      </c>
      <c r="D12" s="68">
        <v>13.6</v>
      </c>
      <c r="E12" s="68">
        <v>15.330000000000002</v>
      </c>
      <c r="F12" s="68">
        <v>17</v>
      </c>
      <c r="G12" s="68">
        <v>17.07</v>
      </c>
      <c r="H12" s="53" t="s">
        <v>227</v>
      </c>
      <c r="I12" s="68">
        <v>16.7</v>
      </c>
      <c r="J12" s="68">
        <v>14.88</v>
      </c>
      <c r="K12" s="54">
        <v>20.43</v>
      </c>
      <c r="L12" s="68">
        <v>21.03</v>
      </c>
      <c r="M12" s="68">
        <v>9.1100436681222714</v>
      </c>
      <c r="N12" s="68"/>
      <c r="O12" s="41"/>
      <c r="P12" s="183"/>
      <c r="Q12" s="215">
        <f t="shared" si="1"/>
        <v>9.0299224547830237E-2</v>
      </c>
      <c r="R12" s="215">
        <f t="shared" si="2"/>
        <v>0.456491262478671</v>
      </c>
      <c r="S12" s="215">
        <f t="shared" si="3"/>
        <v>-7.7807480365161275E-2</v>
      </c>
      <c r="T12" s="215">
        <f t="shared" si="4"/>
        <v>0.2799294225319886</v>
      </c>
      <c r="U12" s="215">
        <f t="shared" si="5"/>
        <v>0.27863687262636416</v>
      </c>
      <c r="V12" s="215">
        <f t="shared" si="6"/>
        <v>0.44253149193321439</v>
      </c>
      <c r="W12" s="215">
        <f t="shared" si="6"/>
        <v>-1.5753704630741217E-2</v>
      </c>
      <c r="X12" s="215">
        <f t="shared" si="6"/>
        <v>0.12027012025135564</v>
      </c>
      <c r="Y12" s="215">
        <f t="shared" si="6"/>
        <v>0.10352650940909713</v>
      </c>
      <c r="Z12" s="183"/>
    </row>
    <row r="13" spans="2:26" ht="12.75" customHeight="1">
      <c r="B13" s="54" t="s">
        <v>4</v>
      </c>
      <c r="C13" s="68">
        <v>17.22</v>
      </c>
      <c r="D13" s="68">
        <v>13.780000000000001</v>
      </c>
      <c r="E13" s="68">
        <v>19.23</v>
      </c>
      <c r="F13" s="68">
        <v>14.49</v>
      </c>
      <c r="G13" s="68">
        <v>14.62</v>
      </c>
      <c r="H13" s="53" t="s">
        <v>227</v>
      </c>
      <c r="I13" s="68">
        <v>15.63</v>
      </c>
      <c r="J13" s="68">
        <v>19.71</v>
      </c>
      <c r="K13" s="68">
        <v>26.630000000000003</v>
      </c>
      <c r="L13" s="68">
        <v>25.910000000000004</v>
      </c>
      <c r="M13" s="68">
        <v>9.1206695778748177</v>
      </c>
      <c r="N13" s="68"/>
      <c r="O13" s="41"/>
      <c r="P13" s="183"/>
      <c r="Q13" s="215">
        <f t="shared" si="1"/>
        <v>-9.3684210526315814E-2</v>
      </c>
      <c r="R13" s="215">
        <f t="shared" si="2"/>
        <v>1.3235294117647234E-2</v>
      </c>
      <c r="S13" s="215">
        <f t="shared" si="3"/>
        <v>0.25440313111545976</v>
      </c>
      <c r="T13" s="215">
        <f t="shared" si="4"/>
        <v>-0.14764705882352935</v>
      </c>
      <c r="U13" s="215">
        <f t="shared" si="5"/>
        <v>-0.14352665495020511</v>
      </c>
      <c r="V13" s="215">
        <f t="shared" si="6"/>
        <v>-6.4071856287425066E-2</v>
      </c>
      <c r="W13" s="215">
        <f t="shared" si="6"/>
        <v>0.32459677419354827</v>
      </c>
      <c r="X13" s="215">
        <f t="shared" si="6"/>
        <v>0.30347528144884994</v>
      </c>
      <c r="Y13" s="215">
        <f t="shared" si="6"/>
        <v>0.23204945316214931</v>
      </c>
      <c r="Z13" s="183"/>
    </row>
    <row r="14" spans="2:26" ht="12.75" customHeight="1">
      <c r="B14" s="54" t="s">
        <v>3</v>
      </c>
      <c r="C14" s="68">
        <v>22.94</v>
      </c>
      <c r="D14" s="68">
        <v>26.330000000000002</v>
      </c>
      <c r="E14" s="68">
        <v>24.669999999999998</v>
      </c>
      <c r="F14" s="68">
        <v>19.36</v>
      </c>
      <c r="G14" s="68">
        <v>12.52</v>
      </c>
      <c r="H14" s="53" t="s">
        <v>227</v>
      </c>
      <c r="I14" s="68">
        <v>18.490000000000002</v>
      </c>
      <c r="J14" s="68">
        <v>18.830000000000002</v>
      </c>
      <c r="K14" s="68">
        <v>33.1</v>
      </c>
      <c r="L14" s="68">
        <v>29.53</v>
      </c>
      <c r="M14" s="68">
        <v>9.1206695778748177</v>
      </c>
      <c r="N14" s="68"/>
      <c r="O14" s="41"/>
      <c r="P14" s="183"/>
      <c r="Q14" s="215">
        <f t="shared" si="1"/>
        <v>0.33217189314750306</v>
      </c>
      <c r="R14" s="215">
        <f t="shared" si="2"/>
        <v>0.91074020319303339</v>
      </c>
      <c r="S14" s="215">
        <f t="shared" si="3"/>
        <v>0.28289131565262604</v>
      </c>
      <c r="T14" s="215">
        <f t="shared" si="4"/>
        <v>0.33609385783298817</v>
      </c>
      <c r="U14" s="215">
        <f t="shared" si="5"/>
        <v>-0.14363885088919282</v>
      </c>
      <c r="V14" s="215">
        <f t="shared" si="6"/>
        <v>0.18298144593730004</v>
      </c>
      <c r="W14" s="215">
        <f t="shared" si="6"/>
        <v>-4.4647387113140535E-2</v>
      </c>
      <c r="X14" s="215">
        <f t="shared" si="6"/>
        <v>0.24295906871948914</v>
      </c>
      <c r="Y14" s="215">
        <f t="shared" si="6"/>
        <v>0.13971439598610558</v>
      </c>
      <c r="Z14" s="183"/>
    </row>
    <row r="15" spans="2:26" ht="12.75" customHeight="1">
      <c r="B15" s="54" t="s">
        <v>2</v>
      </c>
      <c r="C15" s="68">
        <v>23.54</v>
      </c>
      <c r="D15" s="68">
        <v>20.52</v>
      </c>
      <c r="E15" s="68">
        <v>21.1</v>
      </c>
      <c r="F15" s="68">
        <v>17.82</v>
      </c>
      <c r="G15" s="68">
        <v>24.35</v>
      </c>
      <c r="H15" s="53" t="s">
        <v>227</v>
      </c>
      <c r="I15" s="68">
        <v>27.26</v>
      </c>
      <c r="J15" s="68">
        <v>34.69</v>
      </c>
      <c r="K15" s="68">
        <v>37.019999999999996</v>
      </c>
      <c r="L15" s="68">
        <v>42.55</v>
      </c>
      <c r="M15" s="68">
        <v>9.1206695778748177</v>
      </c>
      <c r="N15" s="68"/>
      <c r="O15" s="41"/>
      <c r="P15" s="183"/>
      <c r="Q15" s="215">
        <f t="shared" si="1"/>
        <v>2.6155187445509931E-2</v>
      </c>
      <c r="R15" s="215">
        <f t="shared" si="2"/>
        <v>-0.22066084314470191</v>
      </c>
      <c r="S15" s="215">
        <f t="shared" si="3"/>
        <v>-0.14471017430077004</v>
      </c>
      <c r="T15" s="215">
        <f t="shared" si="4"/>
        <v>-7.9545454545454475E-2</v>
      </c>
      <c r="U15" s="215">
        <f t="shared" si="5"/>
        <v>0.94488817891373822</v>
      </c>
      <c r="V15" s="215">
        <f t="shared" si="6"/>
        <v>0.4743104380746348</v>
      </c>
      <c r="W15" s="215">
        <f t="shared" si="6"/>
        <v>0.84227296866702051</v>
      </c>
      <c r="X15" s="215">
        <f t="shared" si="6"/>
        <v>0.11842900302114789</v>
      </c>
      <c r="Y15" s="215">
        <f t="shared" si="6"/>
        <v>0.44090755164239748</v>
      </c>
      <c r="Z15" s="183"/>
    </row>
    <row r="16" spans="2:26" ht="12.75" customHeight="1">
      <c r="B16" s="54" t="s">
        <v>110</v>
      </c>
      <c r="C16" s="68">
        <v>22.02</v>
      </c>
      <c r="D16" s="68">
        <v>11.26</v>
      </c>
      <c r="E16" s="68">
        <v>24.48</v>
      </c>
      <c r="F16" s="68">
        <v>15.260000000000002</v>
      </c>
      <c r="G16" s="68">
        <v>16.580000000000002</v>
      </c>
      <c r="H16" s="53" t="s">
        <v>227</v>
      </c>
      <c r="I16" s="68">
        <v>16.84</v>
      </c>
      <c r="J16" s="68">
        <v>26.2</v>
      </c>
      <c r="K16" s="68">
        <v>36.230000000000004</v>
      </c>
      <c r="L16" s="68">
        <v>37.019999999999996</v>
      </c>
      <c r="M16" s="68">
        <v>9.2662299854439585</v>
      </c>
      <c r="N16" s="68"/>
      <c r="O16" s="41"/>
      <c r="P16" s="183"/>
      <c r="Q16" s="215">
        <f t="shared" si="1"/>
        <v>-6.457094307561595E-2</v>
      </c>
      <c r="R16" s="215">
        <f t="shared" si="2"/>
        <v>-0.45126705653021437</v>
      </c>
      <c r="S16" s="215">
        <f t="shared" si="3"/>
        <v>0.16018957345971563</v>
      </c>
      <c r="T16" s="215">
        <f t="shared" si="4"/>
        <v>-0.14365881032547689</v>
      </c>
      <c r="U16" s="215">
        <f t="shared" si="5"/>
        <v>-0.31909650924024635</v>
      </c>
      <c r="V16" s="215">
        <f t="shared" si="6"/>
        <v>-0.38224504768892154</v>
      </c>
      <c r="W16" s="215">
        <f t="shared" si="6"/>
        <v>-0.24473911790141245</v>
      </c>
      <c r="X16" s="215">
        <f t="shared" si="6"/>
        <v>-2.1339816315504967E-2</v>
      </c>
      <c r="Y16" s="215">
        <f t="shared" si="6"/>
        <v>-0.12996474735605179</v>
      </c>
      <c r="Z16" s="183"/>
    </row>
    <row r="17" spans="2:26" ht="12.75" customHeight="1">
      <c r="B17" s="54" t="s">
        <v>117</v>
      </c>
      <c r="C17" s="68">
        <v>20.370432012241562</v>
      </c>
      <c r="D17" s="68">
        <v>14.861034346434494</v>
      </c>
      <c r="E17" s="68">
        <v>22.069840622540045</v>
      </c>
      <c r="F17" s="68">
        <v>20.403633040912361</v>
      </c>
      <c r="G17" s="68">
        <v>22.892935432721355</v>
      </c>
      <c r="H17" s="53" t="s">
        <v>227</v>
      </c>
      <c r="I17" s="68">
        <v>18.231266095438755</v>
      </c>
      <c r="J17" s="68">
        <v>21.756812355395361</v>
      </c>
      <c r="K17" s="68">
        <v>22.805810423147129</v>
      </c>
      <c r="L17" s="68">
        <v>33.981243498108171</v>
      </c>
      <c r="M17" s="68">
        <v>9.1199999999999992</v>
      </c>
      <c r="N17" s="68"/>
      <c r="O17" s="41"/>
      <c r="P17" s="183"/>
      <c r="Q17" s="215">
        <f t="shared" si="1"/>
        <v>-7.4912261024452254E-2</v>
      </c>
      <c r="R17" s="215">
        <f t="shared" si="2"/>
        <v>0.31980766842224639</v>
      </c>
      <c r="S17" s="215">
        <f t="shared" si="3"/>
        <v>-9.8454222935455693E-2</v>
      </c>
      <c r="T17" s="215">
        <f t="shared" si="4"/>
        <v>0.3370663853808884</v>
      </c>
      <c r="U17" s="215">
        <f t="shared" si="5"/>
        <v>0.38075605746208407</v>
      </c>
      <c r="V17" s="215">
        <f t="shared" si="6"/>
        <v>8.2616751510614872E-2</v>
      </c>
      <c r="W17" s="215">
        <f t="shared" si="6"/>
        <v>-0.16958731467956634</v>
      </c>
      <c r="X17" s="215">
        <f t="shared" si="6"/>
        <v>-0.3705268997199247</v>
      </c>
      <c r="Y17" s="215">
        <f t="shared" si="6"/>
        <v>-8.2084184275846184E-2</v>
      </c>
      <c r="Z17" s="183"/>
    </row>
    <row r="18" spans="2:26" ht="12.75" customHeight="1">
      <c r="B18" s="54" t="s">
        <v>126</v>
      </c>
      <c r="C18" s="68">
        <v>21.5</v>
      </c>
      <c r="D18" s="68">
        <v>12.209999999999999</v>
      </c>
      <c r="E18" s="68">
        <v>23.61</v>
      </c>
      <c r="F18" s="68">
        <v>12.64</v>
      </c>
      <c r="G18" s="68">
        <v>12.79</v>
      </c>
      <c r="H18" s="53" t="s">
        <v>227</v>
      </c>
      <c r="I18" s="68">
        <v>15.45</v>
      </c>
      <c r="J18" s="68">
        <v>20.84</v>
      </c>
      <c r="K18" s="68">
        <v>25.14</v>
      </c>
      <c r="L18" s="68">
        <v>31.990000000000002</v>
      </c>
      <c r="M18" s="68">
        <v>9.1206695778748177</v>
      </c>
      <c r="N18" s="68"/>
      <c r="O18" s="41"/>
      <c r="P18" s="183"/>
      <c r="Q18" s="215">
        <f t="shared" si="1"/>
        <v>5.545135160018333E-2</v>
      </c>
      <c r="R18" s="215">
        <f t="shared" si="2"/>
        <v>-0.17838827935086088</v>
      </c>
      <c r="S18" s="215">
        <f t="shared" si="3"/>
        <v>6.9785704564036655E-2</v>
      </c>
      <c r="T18" s="215">
        <f t="shared" si="4"/>
        <v>-0.38050248332466607</v>
      </c>
      <c r="U18" s="215">
        <f t="shared" si="5"/>
        <v>-0.44131236303934263</v>
      </c>
      <c r="V18" s="215">
        <f t="shared" si="6"/>
        <v>-0.15255474199537877</v>
      </c>
      <c r="W18" s="215">
        <f t="shared" si="6"/>
        <v>-4.2139093743114753E-2</v>
      </c>
      <c r="X18" s="215">
        <f t="shared" si="6"/>
        <v>0.10235065246722153</v>
      </c>
      <c r="Y18" s="215">
        <f t="shared" si="6"/>
        <v>-5.8598311689771698E-2</v>
      </c>
      <c r="Z18" s="183"/>
    </row>
    <row r="19" spans="2:26" ht="12.75" customHeight="1">
      <c r="B19" s="54" t="s">
        <v>152</v>
      </c>
      <c r="C19" s="68">
        <v>23.15</v>
      </c>
      <c r="D19" s="68">
        <v>15.08</v>
      </c>
      <c r="E19" s="68">
        <v>22.86</v>
      </c>
      <c r="F19" s="68">
        <v>16.309999999999999</v>
      </c>
      <c r="G19" s="68">
        <v>16.440000000000001</v>
      </c>
      <c r="H19" s="53" t="s">
        <v>227</v>
      </c>
      <c r="I19" s="68">
        <v>15.78</v>
      </c>
      <c r="J19" s="68">
        <v>18.21</v>
      </c>
      <c r="K19" s="68">
        <v>17.8</v>
      </c>
      <c r="L19" s="68">
        <v>25.64</v>
      </c>
      <c r="M19" s="68">
        <v>9.1199999999999992</v>
      </c>
      <c r="N19" s="68"/>
      <c r="O19" s="41"/>
      <c r="P19" s="183"/>
      <c r="Q19" s="215">
        <f t="shared" si="1"/>
        <v>7.6744186046511453E-2</v>
      </c>
      <c r="R19" s="215">
        <f t="shared" si="2"/>
        <v>0.23505323505323505</v>
      </c>
      <c r="S19" s="215">
        <f t="shared" si="3"/>
        <v>-3.1766200762388785E-2</v>
      </c>
      <c r="T19" s="215">
        <f t="shared" si="4"/>
        <v>0.29034810126582267</v>
      </c>
      <c r="U19" s="215">
        <f t="shared" si="5"/>
        <v>0.28537920250195481</v>
      </c>
      <c r="V19" s="215">
        <f t="shared" si="6"/>
        <v>2.1359223300970953E-2</v>
      </c>
      <c r="W19" s="215">
        <f t="shared" si="6"/>
        <v>-0.1261996161228407</v>
      </c>
      <c r="X19" s="215">
        <f t="shared" si="6"/>
        <v>-0.29196499602227521</v>
      </c>
      <c r="Y19" s="215">
        <f t="shared" si="6"/>
        <v>-0.19849953110346985</v>
      </c>
      <c r="Z19" s="183"/>
    </row>
    <row r="20" spans="2:26" ht="12.75" customHeight="1">
      <c r="B20" s="54" t="s">
        <v>161</v>
      </c>
      <c r="C20" s="68">
        <v>24.23</v>
      </c>
      <c r="D20" s="68">
        <v>17.809999999999999</v>
      </c>
      <c r="E20" s="68">
        <v>17.2</v>
      </c>
      <c r="F20" s="68">
        <v>13.73</v>
      </c>
      <c r="G20" s="68">
        <v>16.919999999999998</v>
      </c>
      <c r="H20" s="53" t="s">
        <v>227</v>
      </c>
      <c r="I20" s="68">
        <v>14.809999999999999</v>
      </c>
      <c r="J20" s="68">
        <v>22.619999999999997</v>
      </c>
      <c r="K20" s="68">
        <v>22</v>
      </c>
      <c r="L20" s="68">
        <v>33.200000000000003</v>
      </c>
      <c r="M20" s="68">
        <v>9.120000000000001</v>
      </c>
      <c r="N20" s="68"/>
      <c r="O20" s="41"/>
      <c r="P20" s="183"/>
      <c r="Q20" s="215">
        <f t="shared" si="1"/>
        <v>4.6652267818574567E-2</v>
      </c>
      <c r="R20" s="215">
        <f t="shared" si="2"/>
        <v>0.18103448275862055</v>
      </c>
      <c r="S20" s="215">
        <f t="shared" si="3"/>
        <v>-0.24759405074365703</v>
      </c>
      <c r="T20" s="215">
        <f t="shared" si="4"/>
        <v>-0.15818516247700787</v>
      </c>
      <c r="U20" s="215">
        <f t="shared" si="5"/>
        <v>2.9197080291970545E-2</v>
      </c>
      <c r="V20" s="215">
        <f t="shared" si="6"/>
        <v>-6.1470215462610889E-2</v>
      </c>
      <c r="W20" s="215">
        <f t="shared" si="6"/>
        <v>0.24217462932454681</v>
      </c>
      <c r="X20" s="215">
        <f t="shared" si="6"/>
        <v>0.23595505617977519</v>
      </c>
      <c r="Y20" s="215">
        <f t="shared" si="6"/>
        <v>0.29485179407176298</v>
      </c>
      <c r="Z20" s="183"/>
    </row>
    <row r="21" spans="2:26" ht="12.75" customHeight="1">
      <c r="B21" s="54" t="s">
        <v>191</v>
      </c>
      <c r="C21" s="68">
        <v>24.86</v>
      </c>
      <c r="D21" s="68">
        <v>13.88</v>
      </c>
      <c r="E21" s="68">
        <v>17</v>
      </c>
      <c r="F21" s="68">
        <v>15.419999999999998</v>
      </c>
      <c r="G21" s="68">
        <v>22.130000000000003</v>
      </c>
      <c r="H21" s="53" t="s">
        <v>227</v>
      </c>
      <c r="I21" s="68">
        <v>17.25</v>
      </c>
      <c r="J21" s="68">
        <v>26.639999999999997</v>
      </c>
      <c r="K21" s="68">
        <v>31.689999999999998</v>
      </c>
      <c r="L21" s="68">
        <v>42.980000000000004</v>
      </c>
      <c r="M21" s="68">
        <v>9.120000000000001</v>
      </c>
      <c r="N21" s="68"/>
      <c r="O21" s="41"/>
      <c r="P21" s="183"/>
      <c r="Q21" s="215">
        <f t="shared" si="1"/>
        <v>2.6000825423029283E-2</v>
      </c>
      <c r="R21" s="215">
        <f t="shared" si="2"/>
        <v>-0.22066254912970229</v>
      </c>
      <c r="S21" s="215">
        <f t="shared" si="3"/>
        <v>-1.1627906976744096E-2</v>
      </c>
      <c r="T21" s="215">
        <f t="shared" si="4"/>
        <v>0.12308812818645287</v>
      </c>
      <c r="U21" s="215">
        <f t="shared" si="5"/>
        <v>0.30791962174940934</v>
      </c>
      <c r="V21" s="215">
        <f t="shared" si="6"/>
        <v>0.16475354490209337</v>
      </c>
      <c r="W21" s="215">
        <f t="shared" si="6"/>
        <v>0.17771883289124668</v>
      </c>
      <c r="X21" s="215">
        <f t="shared" si="6"/>
        <v>0.44045454545454543</v>
      </c>
      <c r="Y21" s="215">
        <f t="shared" si="6"/>
        <v>0.29457831325301198</v>
      </c>
      <c r="Z21" s="183"/>
    </row>
    <row r="22" spans="2:26" ht="12.75" customHeight="1">
      <c r="B22" s="54" t="s">
        <v>207</v>
      </c>
      <c r="C22" s="68">
        <v>28.378922166817894</v>
      </c>
      <c r="D22" s="68">
        <v>16.260056952992556</v>
      </c>
      <c r="E22" s="68">
        <v>18.951020851994503</v>
      </c>
      <c r="F22" s="68">
        <v>14.489636066017113</v>
      </c>
      <c r="G22" s="68">
        <v>18.728394313163221</v>
      </c>
      <c r="H22" s="53">
        <v>20.754925615331164</v>
      </c>
      <c r="I22" s="68">
        <v>17.313359038330688</v>
      </c>
      <c r="J22" s="68">
        <v>31.758873628341366</v>
      </c>
      <c r="K22" s="68">
        <v>48.387835356389296</v>
      </c>
      <c r="L22" s="68">
        <v>39.863420959984026</v>
      </c>
      <c r="M22" s="68">
        <v>9.120000000000001</v>
      </c>
      <c r="N22" s="68"/>
      <c r="O22" s="41"/>
      <c r="P22" s="183"/>
      <c r="Q22" s="215">
        <f t="shared" si="1"/>
        <v>0.14154956423241738</v>
      </c>
      <c r="R22" s="215">
        <f t="shared" si="2"/>
        <v>0.17147384387554432</v>
      </c>
      <c r="S22" s="215">
        <f t="shared" si="3"/>
        <v>0.11476593247026479</v>
      </c>
      <c r="T22" s="215">
        <f t="shared" si="4"/>
        <v>-6.0334885472301258E-2</v>
      </c>
      <c r="U22" s="215">
        <f t="shared" si="5"/>
        <v>-0.15371015304278268</v>
      </c>
      <c r="V22" s="215">
        <f t="shared" ref="V22:Y22" si="7">+I22/I21-1</f>
        <v>3.6729877293153468E-3</v>
      </c>
      <c r="W22" s="215">
        <f t="shared" si="7"/>
        <v>0.19214991097377521</v>
      </c>
      <c r="X22" s="215">
        <f t="shared" si="7"/>
        <v>0.52691181307634261</v>
      </c>
      <c r="Y22" s="215">
        <f t="shared" si="7"/>
        <v>-7.2512308981293128E-2</v>
      </c>
      <c r="Z22" s="183"/>
    </row>
    <row r="23" spans="2:26" ht="12.75" customHeight="1">
      <c r="B23" s="54" t="s">
        <v>239</v>
      </c>
      <c r="C23" s="68">
        <v>29.921458117890381</v>
      </c>
      <c r="D23" s="68">
        <v>17.272248243559719</v>
      </c>
      <c r="E23" s="68">
        <v>23.065879953379955</v>
      </c>
      <c r="F23" s="68">
        <v>10.95473496128648</v>
      </c>
      <c r="G23" s="68">
        <v>24.970121686223383</v>
      </c>
      <c r="H23" s="53">
        <v>28.285777067518978</v>
      </c>
      <c r="I23" s="68">
        <v>11.349226441631505</v>
      </c>
      <c r="J23" s="68">
        <v>24.713979620988475</v>
      </c>
      <c r="K23" s="68">
        <v>42.458664666166541</v>
      </c>
      <c r="L23" s="68">
        <v>43.661217911822263</v>
      </c>
      <c r="M23" s="68">
        <v>9.1199417758369723</v>
      </c>
      <c r="N23" s="68"/>
      <c r="O23" s="41"/>
      <c r="P23" s="183"/>
      <c r="Q23" s="215">
        <f t="shared" si="1"/>
        <v>5.4354987198072635E-2</v>
      </c>
      <c r="R23" s="215">
        <f t="shared" si="2"/>
        <v>6.2250168833564601E-2</v>
      </c>
      <c r="S23" s="215">
        <f t="shared" si="3"/>
        <v>0.2171312634565743</v>
      </c>
      <c r="T23" s="215">
        <f t="shared" si="4"/>
        <v>-0.24396065495538011</v>
      </c>
      <c r="U23" s="215">
        <f t="shared" si="5"/>
        <v>0.33327616178356378</v>
      </c>
      <c r="V23" s="215">
        <f t="shared" ref="V23:Y23" si="8">+I23/I22-1</f>
        <v>-0.34448154072788351</v>
      </c>
      <c r="W23" s="215">
        <f t="shared" si="8"/>
        <v>-0.22182442897049359</v>
      </c>
      <c r="X23" s="215">
        <f t="shared" si="8"/>
        <v>-0.122534323896757</v>
      </c>
      <c r="Y23" s="215">
        <f t="shared" si="8"/>
        <v>9.5270221681439837E-2</v>
      </c>
      <c r="Z23" s="183"/>
    </row>
    <row r="24" spans="2:26" ht="12.75" customHeight="1">
      <c r="B24" s="54" t="s">
        <v>259</v>
      </c>
      <c r="C24" s="68">
        <v>27.254929577464786</v>
      </c>
      <c r="D24" s="68">
        <v>5.4060428849902538</v>
      </c>
      <c r="E24" s="68">
        <v>21.366018338427342</v>
      </c>
      <c r="F24" s="68">
        <v>12.692130750605326</v>
      </c>
      <c r="G24" s="68">
        <v>24.965949155687511</v>
      </c>
      <c r="H24" s="68">
        <v>21.284280222127297</v>
      </c>
      <c r="I24" s="68">
        <v>7.3143625364104867</v>
      </c>
      <c r="J24" s="68">
        <v>30.155925030229746</v>
      </c>
      <c r="K24" s="68">
        <v>47.18333333333333</v>
      </c>
      <c r="L24" s="68">
        <v>43.619260516883607</v>
      </c>
      <c r="M24" s="68">
        <v>9.1199417758369723</v>
      </c>
      <c r="N24" s="68"/>
      <c r="O24" s="41"/>
      <c r="P24" s="183"/>
      <c r="Q24" s="215"/>
      <c r="R24" s="215"/>
      <c r="S24" s="215"/>
      <c r="T24" s="215"/>
      <c r="U24" s="215"/>
      <c r="V24" s="215"/>
      <c r="W24" s="215"/>
      <c r="X24" s="215"/>
      <c r="Y24" s="215"/>
      <c r="Z24" s="183"/>
    </row>
    <row r="25" spans="2:26" ht="12.9">
      <c r="B25" s="336" t="s">
        <v>218</v>
      </c>
      <c r="C25" s="337"/>
      <c r="D25" s="337"/>
      <c r="E25" s="337"/>
      <c r="F25" s="337"/>
      <c r="G25" s="337"/>
      <c r="H25" s="338"/>
      <c r="I25" s="337"/>
      <c r="J25" s="337"/>
      <c r="K25" s="337"/>
      <c r="L25" s="337"/>
      <c r="M25" s="337"/>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50" t="s">
        <v>186</v>
      </c>
      <c r="C2" s="350"/>
      <c r="D2" s="350"/>
      <c r="E2" s="350"/>
      <c r="G2" s="40" t="s">
        <v>131</v>
      </c>
    </row>
    <row r="3" spans="2:9">
      <c r="B3" s="350" t="s">
        <v>187</v>
      </c>
      <c r="C3" s="350"/>
      <c r="D3" s="350"/>
      <c r="E3" s="350"/>
      <c r="G3" s="40"/>
    </row>
    <row r="4" spans="2:9">
      <c r="B4" s="350" t="s">
        <v>253</v>
      </c>
      <c r="C4" s="350"/>
      <c r="D4" s="350"/>
      <c r="E4" s="350"/>
    </row>
    <row r="6" spans="2:9" ht="49.75">
      <c r="C6" s="131" t="s">
        <v>251</v>
      </c>
      <c r="D6" s="131" t="s">
        <v>252</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3.75">
      <c r="B11" s="135" t="s">
        <v>194</v>
      </c>
      <c r="C11" s="134">
        <v>362433.15499999997</v>
      </c>
      <c r="D11" s="134">
        <v>425228.15350000001</v>
      </c>
      <c r="E11" s="134">
        <f>198805+178925</f>
        <v>377730</v>
      </c>
      <c r="G11" s="39"/>
      <c r="H11" s="39"/>
      <c r="I11" s="39"/>
    </row>
    <row r="12" spans="2:9" ht="12.9">
      <c r="B12" s="136" t="s">
        <v>166</v>
      </c>
      <c r="C12" s="137">
        <f>SUM(C8:C11)</f>
        <v>3810073.1549999998</v>
      </c>
      <c r="D12" s="137">
        <f>SUM(D8:D11)</f>
        <v>4797754.1535</v>
      </c>
      <c r="E12" s="137">
        <f>SUM(E8:E11)</f>
        <v>4353835</v>
      </c>
      <c r="G12" s="39"/>
      <c r="H12" s="39"/>
      <c r="I12" s="39"/>
    </row>
    <row r="13" spans="2:9" ht="13.75">
      <c r="B13" s="132" t="s">
        <v>223</v>
      </c>
      <c r="C13" s="220">
        <f>6686/1.19</f>
        <v>5618.4873949579833</v>
      </c>
      <c r="D13" s="153">
        <f>6341/1.19</f>
        <v>5328.5714285714284</v>
      </c>
      <c r="E13" s="153">
        <f>6345/1.19</f>
        <v>5331.9327731092435</v>
      </c>
      <c r="H13" s="245"/>
      <c r="I13" s="245"/>
    </row>
    <row r="14" spans="2:9" ht="12.9">
      <c r="B14" s="138" t="s">
        <v>167</v>
      </c>
      <c r="C14" s="137">
        <f>(C13/25)*C7*1000</f>
        <v>7528773.1092436975</v>
      </c>
      <c r="D14" s="137">
        <f>(D13/25)*D7*1000</f>
        <v>6607428.5714285718</v>
      </c>
      <c r="E14" s="137">
        <f t="shared" ref="E14" si="0">(E13/25)*E7*1000</f>
        <v>6398319.3277310925</v>
      </c>
      <c r="G14" s="39"/>
    </row>
    <row r="15" spans="2:9">
      <c r="B15" s="138" t="s">
        <v>168</v>
      </c>
      <c r="C15" s="212">
        <f>C14-C12</f>
        <v>3718699.9542436977</v>
      </c>
      <c r="D15" s="212">
        <f>D14-D12</f>
        <v>1809674.4179285718</v>
      </c>
      <c r="E15" s="212">
        <f>E14-E12</f>
        <v>2044484.3277310925</v>
      </c>
      <c r="G15" s="39"/>
    </row>
    <row r="16" spans="2:9" ht="12.9">
      <c r="B16" s="139"/>
      <c r="C16" s="140"/>
      <c r="D16" s="140"/>
      <c r="E16" s="140"/>
    </row>
    <row r="17" spans="2:5" ht="26.25" customHeight="1">
      <c r="B17" s="347" t="s">
        <v>254</v>
      </c>
      <c r="C17" s="348"/>
      <c r="D17" s="348"/>
      <c r="E17" s="349"/>
    </row>
    <row r="18" spans="2:5">
      <c r="B18" s="345" t="s">
        <v>169</v>
      </c>
      <c r="C18" s="351" t="s">
        <v>224</v>
      </c>
      <c r="D18" s="352"/>
      <c r="E18" s="353"/>
    </row>
    <row r="19" spans="2:5">
      <c r="B19" s="346"/>
      <c r="C19" s="246">
        <v>4000</v>
      </c>
      <c r="D19" s="246">
        <v>5000</v>
      </c>
      <c r="E19" s="246">
        <v>6000</v>
      </c>
    </row>
    <row r="20" spans="2:5" ht="12.9">
      <c r="B20" s="141">
        <v>25000</v>
      </c>
      <c r="C20" s="185">
        <f>+$B20*(C$19/25)-$C$12</f>
        <v>189926.8450000002</v>
      </c>
      <c r="D20" s="185">
        <f t="shared" ref="D20:E22" si="1">+$B20*(D$19/25)-$C$12</f>
        <v>1189926.8450000002</v>
      </c>
      <c r="E20" s="185">
        <f t="shared" si="1"/>
        <v>2189926.8450000002</v>
      </c>
    </row>
    <row r="21" spans="2:5" ht="12.9">
      <c r="B21" s="141">
        <v>30000</v>
      </c>
      <c r="C21" s="185">
        <f t="shared" ref="C21:C22" si="2">+$B21*(C$19/25)-$C$12</f>
        <v>989926.8450000002</v>
      </c>
      <c r="D21" s="185">
        <f t="shared" si="1"/>
        <v>2189926.8450000002</v>
      </c>
      <c r="E21" s="185">
        <f t="shared" si="1"/>
        <v>3389926.8450000002</v>
      </c>
    </row>
    <row r="22" spans="2:5" ht="12.9">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47" t="s">
        <v>255</v>
      </c>
      <c r="C24" s="348"/>
      <c r="D24" s="348"/>
      <c r="E24" s="349"/>
    </row>
    <row r="25" spans="2:5">
      <c r="B25" s="161" t="s">
        <v>176</v>
      </c>
      <c r="C25" s="162">
        <f>+B20</f>
        <v>25000</v>
      </c>
      <c r="D25" s="162">
        <f>+B21</f>
        <v>30000</v>
      </c>
      <c r="E25" s="162">
        <f>+B22</f>
        <v>35000</v>
      </c>
    </row>
    <row r="26" spans="2:5" ht="12.9">
      <c r="B26" s="146" t="s">
        <v>222</v>
      </c>
      <c r="C26" s="145">
        <f>($C12/C25)*25</f>
        <v>3810.073155</v>
      </c>
      <c r="D26" s="145">
        <f t="shared" ref="D26:E26" si="3">($C12/D25)*25</f>
        <v>3175.0609624999997</v>
      </c>
      <c r="E26" s="145">
        <f t="shared" si="3"/>
        <v>2721.4808249999996</v>
      </c>
    </row>
    <row r="27" spans="2:5" ht="12.9">
      <c r="B27" s="142" t="s">
        <v>175</v>
      </c>
      <c r="C27" s="142"/>
      <c r="D27" s="142"/>
      <c r="E27" s="142"/>
    </row>
    <row r="28" spans="2:5">
      <c r="B28" s="143" t="s">
        <v>170</v>
      </c>
      <c r="C28" s="143"/>
      <c r="D28" s="143"/>
      <c r="E28" s="143"/>
    </row>
    <row r="29" spans="2:5">
      <c r="B29" s="354" t="s">
        <v>180</v>
      </c>
      <c r="C29" s="354"/>
      <c r="D29" s="354"/>
      <c r="E29" s="354"/>
    </row>
    <row r="30" spans="2:5" ht="26.25" customHeight="1">
      <c r="B30" s="355" t="s">
        <v>188</v>
      </c>
      <c r="C30" s="355"/>
      <c r="D30" s="355"/>
      <c r="E30" s="355"/>
    </row>
    <row r="31" spans="2:5">
      <c r="B31" s="356" t="s">
        <v>268</v>
      </c>
      <c r="C31" s="356"/>
      <c r="D31" s="356"/>
      <c r="E31" s="356"/>
    </row>
    <row r="32" spans="2:5">
      <c r="B32" s="354" t="s">
        <v>181</v>
      </c>
      <c r="C32" s="354"/>
      <c r="D32" s="354"/>
      <c r="E32" s="354"/>
    </row>
    <row r="33" spans="2:5">
      <c r="B33" s="354" t="s">
        <v>171</v>
      </c>
      <c r="C33" s="354"/>
      <c r="D33" s="354"/>
      <c r="E33" s="354"/>
    </row>
    <row r="34" spans="2:5">
      <c r="B34" s="354" t="s">
        <v>177</v>
      </c>
      <c r="C34" s="354"/>
      <c r="D34" s="354"/>
      <c r="E34" s="354"/>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40"/>
  <sheetViews>
    <sheetView view="pageBreakPreview" zoomScale="91" zoomScaleNormal="90" zoomScaleSheetLayoutView="91" workbookViewId="0"/>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58" t="s">
        <v>172</v>
      </c>
      <c r="C2" s="358"/>
      <c r="D2" s="358"/>
      <c r="E2" s="358"/>
      <c r="F2" s="358"/>
      <c r="G2" s="358"/>
      <c r="H2" s="358"/>
      <c r="I2" s="358"/>
      <c r="J2" s="358"/>
      <c r="K2" s="358"/>
      <c r="L2" s="91"/>
      <c r="M2" s="214" t="s">
        <v>131</v>
      </c>
    </row>
    <row r="3" spans="2:14">
      <c r="B3" s="91"/>
      <c r="C3" s="91"/>
      <c r="D3" s="91"/>
      <c r="E3" s="91"/>
      <c r="F3" s="91"/>
      <c r="G3" s="91"/>
      <c r="H3" s="91"/>
      <c r="I3" s="91"/>
      <c r="J3" s="91"/>
      <c r="K3" s="91"/>
      <c r="L3" s="91"/>
      <c r="M3" s="108"/>
    </row>
    <row r="4" spans="2:14">
      <c r="B4" s="362" t="s">
        <v>66</v>
      </c>
      <c r="C4" s="364" t="s">
        <v>67</v>
      </c>
      <c r="D4" s="359" t="s">
        <v>68</v>
      </c>
      <c r="E4" s="360"/>
      <c r="F4" s="360"/>
      <c r="G4" s="361"/>
      <c r="H4" s="359" t="s">
        <v>69</v>
      </c>
      <c r="I4" s="360"/>
      <c r="J4" s="360"/>
      <c r="K4" s="361"/>
      <c r="L4" s="91"/>
    </row>
    <row r="5" spans="2:14" ht="31.5" customHeight="1">
      <c r="B5" s="363"/>
      <c r="C5" s="365"/>
      <c r="D5" s="154" t="s">
        <v>248</v>
      </c>
      <c r="E5" s="155" t="s">
        <v>272</v>
      </c>
      <c r="F5" s="155" t="s">
        <v>273</v>
      </c>
      <c r="G5" s="156" t="s">
        <v>196</v>
      </c>
      <c r="H5" s="154" t="str">
        <f>+D5</f>
        <v>2019</v>
      </c>
      <c r="I5" s="157" t="str">
        <f>+E5</f>
        <v>ene-ago 2019</v>
      </c>
      <c r="J5" s="157" t="str">
        <f>+F5</f>
        <v>ene-ago 2020</v>
      </c>
      <c r="K5" s="158" t="str">
        <f>+G5</f>
        <v>variación (%)</v>
      </c>
      <c r="L5" s="92"/>
      <c r="M5" s="116"/>
    </row>
    <row r="6" spans="2:14" ht="15.45" customHeight="1">
      <c r="B6" s="366" t="s">
        <v>82</v>
      </c>
      <c r="C6" s="273" t="s">
        <v>74</v>
      </c>
      <c r="D6" s="274">
        <v>162853.04999999999</v>
      </c>
      <c r="E6" s="275">
        <v>101334.53</v>
      </c>
      <c r="F6" s="275">
        <v>63239.65</v>
      </c>
      <c r="G6" s="276">
        <v>-37.593187633080248</v>
      </c>
      <c r="H6" s="275">
        <v>1007460.7</v>
      </c>
      <c r="I6" s="275">
        <v>623381.6</v>
      </c>
      <c r="J6" s="275">
        <v>388287.8</v>
      </c>
      <c r="K6" s="276">
        <v>-37.71266267724296</v>
      </c>
      <c r="M6" s="39"/>
      <c r="N6" s="39"/>
    </row>
    <row r="7" spans="2:14" ht="14.6">
      <c r="B7" s="367"/>
      <c r="C7" s="277" t="s">
        <v>83</v>
      </c>
      <c r="D7" s="278">
        <v>254692.89</v>
      </c>
      <c r="E7" s="279">
        <v>94417.99</v>
      </c>
      <c r="F7" s="279">
        <v>105413.31</v>
      </c>
      <c r="G7" s="280">
        <v>11.645365464780589</v>
      </c>
      <c r="H7" s="279">
        <v>895775.64</v>
      </c>
      <c r="I7" s="279">
        <v>393083.7</v>
      </c>
      <c r="J7" s="279">
        <v>374171</v>
      </c>
      <c r="K7" s="280">
        <v>-4.8113671464881431</v>
      </c>
      <c r="M7" s="39"/>
      <c r="N7" s="39"/>
    </row>
    <row r="8" spans="2:14" ht="14.6">
      <c r="B8" s="367"/>
      <c r="C8" s="277" t="s">
        <v>81</v>
      </c>
      <c r="D8" s="278">
        <v>16964.02</v>
      </c>
      <c r="E8" s="279">
        <v>10809.2</v>
      </c>
      <c r="F8" s="279">
        <v>10151.26</v>
      </c>
      <c r="G8" s="280">
        <v>-6.0868519409392086</v>
      </c>
      <c r="H8" s="279">
        <v>147706.6</v>
      </c>
      <c r="I8" s="279">
        <v>97479.3</v>
      </c>
      <c r="J8" s="279">
        <v>90452</v>
      </c>
      <c r="K8" s="280">
        <v>-7.2090177094008663</v>
      </c>
      <c r="M8" s="39"/>
      <c r="N8" s="39"/>
    </row>
    <row r="9" spans="2:14" ht="14.6">
      <c r="B9" s="367"/>
      <c r="C9" s="277" t="s">
        <v>73</v>
      </c>
      <c r="D9" s="278">
        <v>20682.84</v>
      </c>
      <c r="E9" s="279">
        <v>12480.64</v>
      </c>
      <c r="F9" s="279">
        <v>0</v>
      </c>
      <c r="G9" s="280">
        <v>-100</v>
      </c>
      <c r="H9" s="279">
        <v>136827.9</v>
      </c>
      <c r="I9" s="279">
        <v>78605.100000000006</v>
      </c>
      <c r="J9" s="279">
        <v>0</v>
      </c>
      <c r="K9" s="280">
        <v>-100</v>
      </c>
      <c r="M9" s="39"/>
      <c r="N9" s="39"/>
    </row>
    <row r="10" spans="2:14" ht="14.6">
      <c r="B10" s="367"/>
      <c r="C10" s="277" t="s">
        <v>72</v>
      </c>
      <c r="D10" s="278">
        <v>6216</v>
      </c>
      <c r="E10" s="279">
        <v>2058</v>
      </c>
      <c r="F10" s="279">
        <v>1624</v>
      </c>
      <c r="G10" s="280">
        <v>-21.088435374149661</v>
      </c>
      <c r="H10" s="279">
        <v>40140</v>
      </c>
      <c r="I10" s="279">
        <v>13600</v>
      </c>
      <c r="J10" s="279">
        <v>9390</v>
      </c>
      <c r="K10" s="280">
        <v>-30.955882352941178</v>
      </c>
      <c r="M10" s="39"/>
      <c r="N10" s="39"/>
    </row>
    <row r="11" spans="2:14" ht="14.6">
      <c r="B11" s="367"/>
      <c r="C11" s="277" t="s">
        <v>113</v>
      </c>
      <c r="D11" s="278">
        <v>11600.04</v>
      </c>
      <c r="E11" s="279">
        <v>11600.04</v>
      </c>
      <c r="F11" s="279">
        <v>11800</v>
      </c>
      <c r="G11" s="280">
        <v>1.7237871593546172</v>
      </c>
      <c r="H11" s="279">
        <v>32165.51</v>
      </c>
      <c r="I11" s="279">
        <v>32165.51</v>
      </c>
      <c r="J11" s="279">
        <v>23584.07</v>
      </c>
      <c r="K11" s="280">
        <v>-26.679011152007227</v>
      </c>
      <c r="M11" s="39"/>
      <c r="N11" s="39"/>
    </row>
    <row r="12" spans="2:14" ht="14.6">
      <c r="B12" s="367"/>
      <c r="C12" s="277" t="s">
        <v>145</v>
      </c>
      <c r="D12" s="278">
        <v>1543.36</v>
      </c>
      <c r="E12" s="279">
        <v>1543.36</v>
      </c>
      <c r="F12" s="279">
        <v>0</v>
      </c>
      <c r="G12" s="280">
        <v>-100</v>
      </c>
      <c r="H12" s="279">
        <v>13832</v>
      </c>
      <c r="I12" s="279">
        <v>13832</v>
      </c>
      <c r="J12" s="279">
        <v>0</v>
      </c>
      <c r="K12" s="280">
        <v>-100</v>
      </c>
      <c r="M12" s="39"/>
      <c r="N12" s="39"/>
    </row>
    <row r="13" spans="2:14" ht="14.6">
      <c r="B13" s="367"/>
      <c r="C13" s="277" t="s">
        <v>235</v>
      </c>
      <c r="D13" s="278">
        <v>1500</v>
      </c>
      <c r="E13" s="279">
        <v>1500</v>
      </c>
      <c r="F13" s="279">
        <v>0</v>
      </c>
      <c r="G13" s="280">
        <v>-100</v>
      </c>
      <c r="H13" s="279">
        <v>7393.26</v>
      </c>
      <c r="I13" s="279">
        <v>7393.26</v>
      </c>
      <c r="J13" s="279">
        <v>0</v>
      </c>
      <c r="K13" s="280">
        <v>-100</v>
      </c>
      <c r="M13" s="39"/>
      <c r="N13" s="39"/>
    </row>
    <row r="14" spans="2:14" ht="12.45" customHeight="1">
      <c r="B14" s="367"/>
      <c r="C14" s="277" t="s">
        <v>245</v>
      </c>
      <c r="D14" s="278">
        <v>170.1</v>
      </c>
      <c r="E14" s="279">
        <v>0</v>
      </c>
      <c r="F14" s="279">
        <v>340.2</v>
      </c>
      <c r="G14" s="280" t="s">
        <v>127</v>
      </c>
      <c r="H14" s="279">
        <v>1386</v>
      </c>
      <c r="I14" s="279">
        <v>0</v>
      </c>
      <c r="J14" s="279">
        <v>2772</v>
      </c>
      <c r="K14" s="280" t="s">
        <v>127</v>
      </c>
      <c r="M14" s="39"/>
      <c r="N14" s="39"/>
    </row>
    <row r="15" spans="2:14" ht="14.6" customHeight="1">
      <c r="B15" s="367"/>
      <c r="C15" s="277" t="s">
        <v>260</v>
      </c>
      <c r="D15" s="278">
        <v>0</v>
      </c>
      <c r="E15" s="279">
        <v>0</v>
      </c>
      <c r="F15" s="279">
        <v>5.5780000000000003</v>
      </c>
      <c r="G15" s="280" t="s">
        <v>127</v>
      </c>
      <c r="H15" s="279">
        <v>0</v>
      </c>
      <c r="I15" s="279">
        <v>0</v>
      </c>
      <c r="J15" s="279">
        <v>56.2</v>
      </c>
      <c r="K15" s="280" t="s">
        <v>127</v>
      </c>
      <c r="M15" s="39"/>
      <c r="N15" s="39"/>
    </row>
    <row r="16" spans="2:14" ht="14.6">
      <c r="B16" s="368"/>
      <c r="C16" s="281" t="s">
        <v>86</v>
      </c>
      <c r="D16" s="278">
        <v>0</v>
      </c>
      <c r="E16" s="279">
        <v>0</v>
      </c>
      <c r="F16" s="279">
        <v>26</v>
      </c>
      <c r="G16" s="280" t="s">
        <v>127</v>
      </c>
      <c r="H16" s="279">
        <v>0</v>
      </c>
      <c r="I16" s="279">
        <v>0</v>
      </c>
      <c r="J16" s="279">
        <v>166.3</v>
      </c>
      <c r="K16" s="280" t="s">
        <v>127</v>
      </c>
      <c r="M16" s="39"/>
      <c r="N16" s="39"/>
    </row>
    <row r="17" spans="2:14" ht="14.6">
      <c r="B17" s="258" t="s">
        <v>104</v>
      </c>
      <c r="C17" s="259"/>
      <c r="D17" s="260">
        <v>476222.29999999993</v>
      </c>
      <c r="E17" s="261">
        <v>235743.75999999998</v>
      </c>
      <c r="F17" s="261">
        <v>192599.99800000002</v>
      </c>
      <c r="G17" s="262">
        <v>-18.301125764686187</v>
      </c>
      <c r="H17" s="261">
        <v>2282687.6099999994</v>
      </c>
      <c r="I17" s="261">
        <v>1259540.47</v>
      </c>
      <c r="J17" s="261">
        <v>888879.37</v>
      </c>
      <c r="K17" s="262">
        <v>-29.428280299719145</v>
      </c>
      <c r="M17" s="39"/>
      <c r="N17" s="39"/>
    </row>
    <row r="18" spans="2:14" ht="14.6" customHeight="1">
      <c r="B18" s="366" t="s">
        <v>228</v>
      </c>
      <c r="C18" s="273" t="s">
        <v>71</v>
      </c>
      <c r="D18" s="283">
        <v>827250</v>
      </c>
      <c r="E18" s="284">
        <v>610250</v>
      </c>
      <c r="F18" s="284">
        <v>355500</v>
      </c>
      <c r="G18" s="285">
        <v>-41.745186399016795</v>
      </c>
      <c r="H18" s="284">
        <v>908860</v>
      </c>
      <c r="I18" s="284">
        <v>696460</v>
      </c>
      <c r="J18" s="284">
        <v>356450</v>
      </c>
      <c r="K18" s="285">
        <v>-48.819745570456305</v>
      </c>
      <c r="M18" s="39"/>
      <c r="N18" s="39"/>
    </row>
    <row r="19" spans="2:14" ht="14.6">
      <c r="B19" s="367"/>
      <c r="C19" s="277" t="s">
        <v>241</v>
      </c>
      <c r="D19" s="278">
        <v>0</v>
      </c>
      <c r="E19" s="279">
        <v>0</v>
      </c>
      <c r="F19" s="279">
        <v>200250</v>
      </c>
      <c r="G19" s="280" t="s">
        <v>127</v>
      </c>
      <c r="H19" s="279">
        <v>0</v>
      </c>
      <c r="I19" s="279">
        <v>0</v>
      </c>
      <c r="J19" s="279">
        <v>218272.5</v>
      </c>
      <c r="K19" s="280" t="s">
        <v>127</v>
      </c>
      <c r="M19" s="39"/>
      <c r="N19" s="39"/>
    </row>
    <row r="20" spans="2:14" ht="14.6">
      <c r="B20" s="368"/>
      <c r="C20" s="281" t="s">
        <v>83</v>
      </c>
      <c r="D20" s="278">
        <v>0</v>
      </c>
      <c r="E20" s="279">
        <v>0</v>
      </c>
      <c r="F20" s="279">
        <v>25300</v>
      </c>
      <c r="G20" s="280" t="s">
        <v>127</v>
      </c>
      <c r="H20" s="279">
        <v>0</v>
      </c>
      <c r="I20" s="279">
        <v>0</v>
      </c>
      <c r="J20" s="279">
        <v>11000</v>
      </c>
      <c r="K20" s="280" t="s">
        <v>127</v>
      </c>
      <c r="M20" s="39"/>
      <c r="N20" s="39"/>
    </row>
    <row r="21" spans="2:14" ht="14.6">
      <c r="B21" s="258" t="s">
        <v>230</v>
      </c>
      <c r="C21" s="259"/>
      <c r="D21" s="260">
        <v>827250</v>
      </c>
      <c r="E21" s="261">
        <v>610250</v>
      </c>
      <c r="F21" s="261">
        <v>581050</v>
      </c>
      <c r="G21" s="262">
        <v>-4.7849242113887751</v>
      </c>
      <c r="H21" s="261">
        <v>908860</v>
      </c>
      <c r="I21" s="261">
        <v>696460</v>
      </c>
      <c r="J21" s="261">
        <v>585722.5</v>
      </c>
      <c r="K21" s="262">
        <v>-15.900051689975015</v>
      </c>
      <c r="M21" s="39"/>
      <c r="N21" s="39"/>
    </row>
    <row r="22" spans="2:14" ht="14.6">
      <c r="B22" s="366" t="s">
        <v>79</v>
      </c>
      <c r="C22" s="273" t="s">
        <v>71</v>
      </c>
      <c r="D22" s="283">
        <v>706500</v>
      </c>
      <c r="E22" s="284">
        <v>706500</v>
      </c>
      <c r="F22" s="284">
        <v>1531100</v>
      </c>
      <c r="G22" s="285">
        <v>116.71620665251238</v>
      </c>
      <c r="H22" s="284">
        <v>270370</v>
      </c>
      <c r="I22" s="284">
        <v>270370</v>
      </c>
      <c r="J22" s="284">
        <v>606078.80000000005</v>
      </c>
      <c r="K22" s="285">
        <v>124.16643858416245</v>
      </c>
      <c r="M22" s="39"/>
      <c r="N22" s="39"/>
    </row>
    <row r="23" spans="2:14" ht="14.6">
      <c r="B23" s="367"/>
      <c r="C23" s="277" t="s">
        <v>74</v>
      </c>
      <c r="D23" s="278">
        <v>28000</v>
      </c>
      <c r="E23" s="279">
        <v>28000</v>
      </c>
      <c r="F23" s="279">
        <v>216200</v>
      </c>
      <c r="G23" s="280">
        <v>672.14285714285711</v>
      </c>
      <c r="H23" s="279">
        <v>7700</v>
      </c>
      <c r="I23" s="279">
        <v>7700</v>
      </c>
      <c r="J23" s="279">
        <v>62643</v>
      </c>
      <c r="K23" s="280">
        <v>713.5454545454545</v>
      </c>
      <c r="M23" s="39"/>
      <c r="N23" s="39"/>
    </row>
    <row r="24" spans="2:14" s="160" customFormat="1" ht="14.6">
      <c r="B24" s="368"/>
      <c r="C24" s="281" t="s">
        <v>83</v>
      </c>
      <c r="D24" s="278">
        <v>0</v>
      </c>
      <c r="E24" s="279">
        <v>0</v>
      </c>
      <c r="F24" s="279">
        <v>475570</v>
      </c>
      <c r="G24" s="280" t="s">
        <v>127</v>
      </c>
      <c r="H24" s="279">
        <v>0</v>
      </c>
      <c r="I24" s="279">
        <v>0</v>
      </c>
      <c r="J24" s="279">
        <v>194369.85</v>
      </c>
      <c r="K24" s="280" t="s">
        <v>127</v>
      </c>
      <c r="M24" s="39"/>
      <c r="N24" s="39"/>
    </row>
    <row r="25" spans="2:14" ht="14.6">
      <c r="B25" s="258" t="s">
        <v>107</v>
      </c>
      <c r="C25" s="259"/>
      <c r="D25" s="260">
        <v>734500</v>
      </c>
      <c r="E25" s="261">
        <v>734500</v>
      </c>
      <c r="F25" s="261">
        <v>2222870</v>
      </c>
      <c r="G25" s="262">
        <v>202.63716814159292</v>
      </c>
      <c r="H25" s="261">
        <v>278070</v>
      </c>
      <c r="I25" s="261">
        <v>278070</v>
      </c>
      <c r="J25" s="261">
        <v>863091.65</v>
      </c>
      <c r="K25" s="262">
        <v>210.38646743625708</v>
      </c>
      <c r="M25" s="39"/>
      <c r="N25" s="39"/>
    </row>
    <row r="26" spans="2:14" s="160" customFormat="1" ht="29.15">
      <c r="B26" s="286" t="s">
        <v>208</v>
      </c>
      <c r="C26" s="282" t="s">
        <v>241</v>
      </c>
      <c r="D26" s="283">
        <v>99725</v>
      </c>
      <c r="E26" s="284">
        <v>99725</v>
      </c>
      <c r="F26" s="284">
        <v>0</v>
      </c>
      <c r="G26" s="285">
        <v>-100</v>
      </c>
      <c r="H26" s="284">
        <v>113806</v>
      </c>
      <c r="I26" s="284">
        <v>113806</v>
      </c>
      <c r="J26" s="284">
        <v>0</v>
      </c>
      <c r="K26" s="285">
        <v>-100</v>
      </c>
      <c r="M26" s="39"/>
      <c r="N26" s="39"/>
    </row>
    <row r="27" spans="2:14" s="160" customFormat="1" ht="14.6">
      <c r="B27" s="258" t="s">
        <v>200</v>
      </c>
      <c r="C27" s="259"/>
      <c r="D27" s="260">
        <v>99725</v>
      </c>
      <c r="E27" s="261">
        <v>99725</v>
      </c>
      <c r="F27" s="261">
        <v>0</v>
      </c>
      <c r="G27" s="262">
        <v>-100</v>
      </c>
      <c r="H27" s="261">
        <v>113806</v>
      </c>
      <c r="I27" s="261">
        <v>113806</v>
      </c>
      <c r="J27" s="261">
        <v>0</v>
      </c>
      <c r="K27" s="262">
        <v>-100</v>
      </c>
      <c r="M27" s="39"/>
      <c r="N27" s="39"/>
    </row>
    <row r="28" spans="2:14" ht="14.6">
      <c r="B28" s="366" t="s">
        <v>70</v>
      </c>
      <c r="C28" s="273" t="s">
        <v>75</v>
      </c>
      <c r="D28" s="283">
        <v>15540</v>
      </c>
      <c r="E28" s="284">
        <v>11375</v>
      </c>
      <c r="F28" s="284">
        <v>15125</v>
      </c>
      <c r="G28" s="285">
        <v>32.967032967032964</v>
      </c>
      <c r="H28" s="284">
        <v>51906.37</v>
      </c>
      <c r="I28" s="284">
        <v>37819.480000000003</v>
      </c>
      <c r="J28" s="284">
        <v>47008</v>
      </c>
      <c r="K28" s="285">
        <v>24.295733309923872</v>
      </c>
      <c r="M28" s="39"/>
      <c r="N28" s="39"/>
    </row>
    <row r="29" spans="2:14" s="160" customFormat="1" ht="14.6">
      <c r="B29" s="367"/>
      <c r="C29" s="277" t="s">
        <v>72</v>
      </c>
      <c r="D29" s="278">
        <v>19645</v>
      </c>
      <c r="E29" s="279">
        <v>0</v>
      </c>
      <c r="F29" s="279">
        <v>0</v>
      </c>
      <c r="G29" s="280" t="s">
        <v>127</v>
      </c>
      <c r="H29" s="279">
        <v>39704.03</v>
      </c>
      <c r="I29" s="279">
        <v>0</v>
      </c>
      <c r="J29" s="279">
        <v>0</v>
      </c>
      <c r="K29" s="280" t="s">
        <v>127</v>
      </c>
      <c r="M29" s="39"/>
      <c r="N29" s="39"/>
    </row>
    <row r="30" spans="2:14" s="160" customFormat="1" ht="14.6">
      <c r="B30" s="368"/>
      <c r="C30" s="281" t="s">
        <v>78</v>
      </c>
      <c r="D30" s="278">
        <v>101.25</v>
      </c>
      <c r="E30" s="279">
        <v>0</v>
      </c>
      <c r="F30" s="279">
        <v>0</v>
      </c>
      <c r="G30" s="280" t="s">
        <v>127</v>
      </c>
      <c r="H30" s="279">
        <v>544.94000000000005</v>
      </c>
      <c r="I30" s="279">
        <v>0</v>
      </c>
      <c r="J30" s="279">
        <v>0</v>
      </c>
      <c r="K30" s="280" t="s">
        <v>127</v>
      </c>
      <c r="M30" s="39"/>
      <c r="N30" s="39"/>
    </row>
    <row r="31" spans="2:14" s="160" customFormat="1" ht="14.6">
      <c r="B31" s="258" t="s">
        <v>105</v>
      </c>
      <c r="C31" s="259"/>
      <c r="D31" s="260">
        <v>35286.25</v>
      </c>
      <c r="E31" s="261">
        <v>11375</v>
      </c>
      <c r="F31" s="261">
        <v>15125</v>
      </c>
      <c r="G31" s="262">
        <v>32.967032967032964</v>
      </c>
      <c r="H31" s="261">
        <v>92155.34</v>
      </c>
      <c r="I31" s="261">
        <v>37819.480000000003</v>
      </c>
      <c r="J31" s="261">
        <v>47008</v>
      </c>
      <c r="K31" s="262">
        <v>24.295733309923872</v>
      </c>
      <c r="M31" s="39"/>
      <c r="N31" s="39"/>
    </row>
    <row r="32" spans="2:14" ht="14.6">
      <c r="B32" s="282" t="s">
        <v>249</v>
      </c>
      <c r="C32" s="282" t="s">
        <v>83</v>
      </c>
      <c r="D32" s="283">
        <v>1008</v>
      </c>
      <c r="E32" s="284">
        <v>0</v>
      </c>
      <c r="F32" s="284">
        <v>2004</v>
      </c>
      <c r="G32" s="285" t="s">
        <v>127</v>
      </c>
      <c r="H32" s="284">
        <v>1400</v>
      </c>
      <c r="I32" s="284">
        <v>0</v>
      </c>
      <c r="J32" s="284">
        <v>2805.6</v>
      </c>
      <c r="K32" s="285" t="s">
        <v>127</v>
      </c>
    </row>
    <row r="33" spans="2:13" ht="14.6">
      <c r="B33" s="258" t="s">
        <v>250</v>
      </c>
      <c r="C33" s="259"/>
      <c r="D33" s="260">
        <v>1008</v>
      </c>
      <c r="E33" s="261">
        <v>0</v>
      </c>
      <c r="F33" s="261">
        <v>2004</v>
      </c>
      <c r="G33" s="262" t="s">
        <v>127</v>
      </c>
      <c r="H33" s="261">
        <v>1400</v>
      </c>
      <c r="I33" s="261">
        <v>0</v>
      </c>
      <c r="J33" s="261">
        <v>2805.6</v>
      </c>
      <c r="K33" s="262" t="s">
        <v>127</v>
      </c>
    </row>
    <row r="34" spans="2:13" ht="14.6" customHeight="1">
      <c r="B34" s="366" t="s">
        <v>80</v>
      </c>
      <c r="C34" s="273" t="s">
        <v>72</v>
      </c>
      <c r="D34" s="283">
        <v>20.92</v>
      </c>
      <c r="E34" s="284">
        <v>0</v>
      </c>
      <c r="F34" s="284">
        <v>0</v>
      </c>
      <c r="G34" s="285" t="s">
        <v>127</v>
      </c>
      <c r="H34" s="284">
        <v>747.82</v>
      </c>
      <c r="I34" s="284">
        <v>0</v>
      </c>
      <c r="J34" s="284">
        <v>0</v>
      </c>
      <c r="K34" s="285" t="s">
        <v>127</v>
      </c>
      <c r="M34" s="33"/>
    </row>
    <row r="35" spans="2:13" ht="14.6">
      <c r="B35" s="368"/>
      <c r="C35" s="281" t="s">
        <v>74</v>
      </c>
      <c r="D35" s="278">
        <v>0</v>
      </c>
      <c r="E35" s="279">
        <v>0</v>
      </c>
      <c r="F35" s="279">
        <v>72900</v>
      </c>
      <c r="G35" s="280" t="s">
        <v>127</v>
      </c>
      <c r="H35" s="279">
        <v>0</v>
      </c>
      <c r="I35" s="279">
        <v>0</v>
      </c>
      <c r="J35" s="279">
        <v>80190</v>
      </c>
      <c r="K35" s="280" t="s">
        <v>127</v>
      </c>
    </row>
    <row r="36" spans="2:13" ht="14.6">
      <c r="B36" s="258" t="s">
        <v>103</v>
      </c>
      <c r="C36" s="259"/>
      <c r="D36" s="260">
        <v>20.92</v>
      </c>
      <c r="E36" s="261">
        <v>0</v>
      </c>
      <c r="F36" s="261">
        <v>72900</v>
      </c>
      <c r="G36" s="262" t="s">
        <v>127</v>
      </c>
      <c r="H36" s="261">
        <v>747.82</v>
      </c>
      <c r="I36" s="261">
        <v>0</v>
      </c>
      <c r="J36" s="261">
        <v>80190</v>
      </c>
      <c r="K36" s="262" t="s">
        <v>127</v>
      </c>
    </row>
    <row r="37" spans="2:13" ht="14.6">
      <c r="B37" s="282" t="s">
        <v>209</v>
      </c>
      <c r="C37" s="282" t="s">
        <v>78</v>
      </c>
      <c r="D37" s="283">
        <v>33.75</v>
      </c>
      <c r="E37" s="284">
        <v>33.75</v>
      </c>
      <c r="F37" s="284">
        <v>0</v>
      </c>
      <c r="G37" s="285">
        <v>-100</v>
      </c>
      <c r="H37" s="284">
        <v>181.65</v>
      </c>
      <c r="I37" s="284">
        <v>181.65</v>
      </c>
      <c r="J37" s="284">
        <v>0</v>
      </c>
      <c r="K37" s="285">
        <v>-100</v>
      </c>
    </row>
    <row r="38" spans="2:13" ht="14.6">
      <c r="B38" s="258" t="s">
        <v>210</v>
      </c>
      <c r="C38" s="259"/>
      <c r="D38" s="260">
        <v>33.75</v>
      </c>
      <c r="E38" s="261">
        <v>33.75</v>
      </c>
      <c r="F38" s="261">
        <v>0</v>
      </c>
      <c r="G38" s="262">
        <v>-100</v>
      </c>
      <c r="H38" s="261">
        <v>181.65</v>
      </c>
      <c r="I38" s="261">
        <v>181.65</v>
      </c>
      <c r="J38" s="261">
        <v>0</v>
      </c>
      <c r="K38" s="262">
        <v>-100</v>
      </c>
    </row>
    <row r="39" spans="2:13" ht="14.6">
      <c r="B39" s="258" t="s">
        <v>237</v>
      </c>
      <c r="C39" s="259"/>
      <c r="D39" s="263">
        <v>2174046.2200000007</v>
      </c>
      <c r="E39" s="264">
        <v>1691627.51</v>
      </c>
      <c r="F39" s="264">
        <v>3086548.9980000001</v>
      </c>
      <c r="G39" s="265">
        <v>82.460321776157457</v>
      </c>
      <c r="H39" s="264">
        <v>3677908.4199999995</v>
      </c>
      <c r="I39" s="264">
        <v>2385877.5999999996</v>
      </c>
      <c r="J39" s="264">
        <v>2467697.12</v>
      </c>
      <c r="K39" s="265">
        <v>3.4293259637460327</v>
      </c>
    </row>
    <row r="40" spans="2:13">
      <c r="B40" s="357" t="s">
        <v>220</v>
      </c>
      <c r="C40" s="357"/>
      <c r="D40" s="357"/>
      <c r="E40" s="357"/>
      <c r="F40" s="357"/>
      <c r="G40" s="357"/>
      <c r="H40" s="357"/>
      <c r="I40" s="357"/>
      <c r="J40" s="357"/>
      <c r="K40" s="357"/>
    </row>
  </sheetData>
  <mergeCells count="11">
    <mergeCell ref="B40:K40"/>
    <mergeCell ref="B2:K2"/>
    <mergeCell ref="D4:G4"/>
    <mergeCell ref="H4:K4"/>
    <mergeCell ref="B4:B5"/>
    <mergeCell ref="C4:C5"/>
    <mergeCell ref="B6:B16"/>
    <mergeCell ref="B18:B20"/>
    <mergeCell ref="B22:B24"/>
    <mergeCell ref="B28:B30"/>
    <mergeCell ref="B34:B35"/>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3"/>
  <sheetViews>
    <sheetView view="pageBreakPreview" zoomScale="90" zoomScaleNormal="90" zoomScaleSheetLayoutView="90" workbookViewId="0"/>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58" t="s">
        <v>173</v>
      </c>
      <c r="C2" s="358"/>
      <c r="D2" s="358"/>
      <c r="E2" s="358"/>
      <c r="F2" s="358"/>
      <c r="G2" s="358"/>
      <c r="H2" s="358"/>
      <c r="I2" s="358"/>
      <c r="J2" s="358"/>
      <c r="K2" s="358"/>
      <c r="L2" s="91"/>
      <c r="M2" s="214" t="s">
        <v>131</v>
      </c>
    </row>
    <row r="3" spans="2:13">
      <c r="B3" s="91"/>
      <c r="C3" s="91"/>
      <c r="D3" s="91"/>
      <c r="E3" s="91"/>
      <c r="F3" s="91"/>
      <c r="G3" s="91"/>
      <c r="H3" s="91"/>
      <c r="I3" s="91"/>
      <c r="J3" s="91"/>
      <c r="K3" s="91"/>
      <c r="L3" s="91"/>
      <c r="M3" s="40"/>
    </row>
    <row r="4" spans="2:13">
      <c r="B4" s="373" t="s">
        <v>66</v>
      </c>
      <c r="C4" s="373" t="s">
        <v>67</v>
      </c>
      <c r="D4" s="359" t="s">
        <v>68</v>
      </c>
      <c r="E4" s="360"/>
      <c r="F4" s="360"/>
      <c r="G4" s="361"/>
      <c r="H4" s="359" t="s">
        <v>85</v>
      </c>
      <c r="I4" s="360"/>
      <c r="J4" s="360"/>
      <c r="K4" s="361"/>
      <c r="L4" s="91"/>
    </row>
    <row r="5" spans="2:13" ht="24.9">
      <c r="B5" s="374"/>
      <c r="C5" s="374"/>
      <c r="D5" s="34" t="str">
        <f>+export!D5</f>
        <v>2019</v>
      </c>
      <c r="E5" s="35" t="str">
        <f>+export!E5</f>
        <v>ene-ago 2019</v>
      </c>
      <c r="F5" s="35" t="str">
        <f>+export!F5</f>
        <v>ene-ago 2020</v>
      </c>
      <c r="G5" s="36" t="str">
        <f>+export!G5</f>
        <v>variación (%)</v>
      </c>
      <c r="H5" s="34" t="str">
        <f>+export!H5</f>
        <v>2019</v>
      </c>
      <c r="I5" s="37" t="str">
        <f>+export!I5</f>
        <v>ene-ago 2019</v>
      </c>
      <c r="J5" s="37" t="str">
        <f>+export!J5</f>
        <v>ene-ago 2020</v>
      </c>
      <c r="K5" s="38" t="str">
        <f>+export!K5</f>
        <v>variación (%)</v>
      </c>
      <c r="L5" s="92"/>
    </row>
    <row r="6" spans="2:13" ht="15" customHeight="1">
      <c r="B6" s="366" t="s">
        <v>80</v>
      </c>
      <c r="C6" s="287" t="s">
        <v>87</v>
      </c>
      <c r="D6" s="274">
        <v>66501959.351999998</v>
      </c>
      <c r="E6" s="275">
        <v>41848933.351999998</v>
      </c>
      <c r="F6" s="275">
        <v>32065174.140000001</v>
      </c>
      <c r="G6" s="276">
        <v>-23.378754076494101</v>
      </c>
      <c r="H6" s="275">
        <v>55239457.969999999</v>
      </c>
      <c r="I6" s="275">
        <v>35529924.770000003</v>
      </c>
      <c r="J6" s="275">
        <v>22648721.210000001</v>
      </c>
      <c r="K6" s="276">
        <v>-36.254519657402582</v>
      </c>
      <c r="M6" s="249"/>
    </row>
    <row r="7" spans="2:13" ht="14.6">
      <c r="B7" s="367"/>
      <c r="C7" s="288" t="s">
        <v>115</v>
      </c>
      <c r="D7" s="278">
        <v>26167969.908100002</v>
      </c>
      <c r="E7" s="279">
        <v>17241884.3081</v>
      </c>
      <c r="F7" s="279">
        <v>9492194.0999999996</v>
      </c>
      <c r="G7" s="280">
        <v>-44.946886718520098</v>
      </c>
      <c r="H7" s="279">
        <v>22650653.18</v>
      </c>
      <c r="I7" s="279">
        <v>15059811.539999999</v>
      </c>
      <c r="J7" s="279">
        <v>8028967.7400000002</v>
      </c>
      <c r="K7" s="280">
        <v>-46.686134028474036</v>
      </c>
    </row>
    <row r="8" spans="2:13" ht="14.6">
      <c r="B8" s="367"/>
      <c r="C8" s="288" t="s">
        <v>74</v>
      </c>
      <c r="D8" s="278">
        <v>12132828.1263</v>
      </c>
      <c r="E8" s="279">
        <v>8272686.6923000002</v>
      </c>
      <c r="F8" s="279">
        <v>2364055.8002999998</v>
      </c>
      <c r="G8" s="280">
        <v>-71.423361137314672</v>
      </c>
      <c r="H8" s="279">
        <v>12830787.68</v>
      </c>
      <c r="I8" s="279">
        <v>8893549.2300000004</v>
      </c>
      <c r="J8" s="279">
        <v>2474094.7799999998</v>
      </c>
      <c r="K8" s="280">
        <v>-72.181018893398544</v>
      </c>
    </row>
    <row r="9" spans="2:13" ht="14.6">
      <c r="B9" s="367"/>
      <c r="C9" s="288" t="s">
        <v>86</v>
      </c>
      <c r="D9" s="278">
        <v>7742224.8200000003</v>
      </c>
      <c r="E9" s="279">
        <v>4941306.82</v>
      </c>
      <c r="F9" s="279">
        <v>4505170</v>
      </c>
      <c r="G9" s="280">
        <v>-8.8263456589000135</v>
      </c>
      <c r="H9" s="279">
        <v>6620779.8300000001</v>
      </c>
      <c r="I9" s="279">
        <v>4472240.54</v>
      </c>
      <c r="J9" s="279">
        <v>2811006.11</v>
      </c>
      <c r="K9" s="280">
        <v>-37.145462439728263</v>
      </c>
    </row>
    <row r="10" spans="2:13" ht="14.6">
      <c r="B10" s="367"/>
      <c r="C10" s="288" t="s">
        <v>113</v>
      </c>
      <c r="D10" s="278">
        <v>1100160.6847999999</v>
      </c>
      <c r="E10" s="279">
        <v>659391.31389999995</v>
      </c>
      <c r="F10" s="279">
        <v>452576.71019999997</v>
      </c>
      <c r="G10" s="280">
        <v>-31.364471951683072</v>
      </c>
      <c r="H10" s="279">
        <v>1643248.15</v>
      </c>
      <c r="I10" s="279">
        <v>997767.25</v>
      </c>
      <c r="J10" s="279">
        <v>656669.68000000005</v>
      </c>
      <c r="K10" s="280">
        <v>-34.186085983479607</v>
      </c>
    </row>
    <row r="11" spans="2:13" ht="14.6">
      <c r="B11" s="367"/>
      <c r="C11" s="288" t="s">
        <v>91</v>
      </c>
      <c r="D11" s="278">
        <v>1551403.0177</v>
      </c>
      <c r="E11" s="279">
        <v>825652</v>
      </c>
      <c r="F11" s="279">
        <v>1282050</v>
      </c>
      <c r="G11" s="280">
        <v>55.277283892002927</v>
      </c>
      <c r="H11" s="279">
        <v>1544417.92</v>
      </c>
      <c r="I11" s="279">
        <v>824840.32</v>
      </c>
      <c r="J11" s="279">
        <v>1336366.45</v>
      </c>
      <c r="K11" s="280">
        <v>62.01517040292115</v>
      </c>
    </row>
    <row r="12" spans="2:13" ht="14.6">
      <c r="B12" s="367"/>
      <c r="C12" s="288" t="s">
        <v>108</v>
      </c>
      <c r="D12" s="278">
        <v>391223.2</v>
      </c>
      <c r="E12" s="279">
        <v>391223.2</v>
      </c>
      <c r="F12" s="279">
        <v>0</v>
      </c>
      <c r="G12" s="280">
        <v>-100</v>
      </c>
      <c r="H12" s="279">
        <v>368072.06</v>
      </c>
      <c r="I12" s="279">
        <v>368072.06</v>
      </c>
      <c r="J12" s="279">
        <v>0</v>
      </c>
      <c r="K12" s="280">
        <v>-100</v>
      </c>
    </row>
    <row r="13" spans="2:13" ht="14.6">
      <c r="B13" s="367"/>
      <c r="C13" s="288" t="s">
        <v>90</v>
      </c>
      <c r="D13" s="278">
        <v>181200</v>
      </c>
      <c r="E13" s="279">
        <v>181200</v>
      </c>
      <c r="F13" s="279">
        <v>0</v>
      </c>
      <c r="G13" s="280">
        <v>-100</v>
      </c>
      <c r="H13" s="279">
        <v>173127.2</v>
      </c>
      <c r="I13" s="279">
        <v>173127.2</v>
      </c>
      <c r="J13" s="279">
        <v>0</v>
      </c>
      <c r="K13" s="280">
        <v>-100</v>
      </c>
    </row>
    <row r="14" spans="2:13" ht="14.6">
      <c r="B14" s="367"/>
      <c r="C14" s="288" t="s">
        <v>83</v>
      </c>
      <c r="D14" s="278">
        <v>71696</v>
      </c>
      <c r="E14" s="279">
        <v>71696</v>
      </c>
      <c r="F14" s="279">
        <v>0</v>
      </c>
      <c r="G14" s="280">
        <v>-100</v>
      </c>
      <c r="H14" s="279">
        <v>86051.16</v>
      </c>
      <c r="I14" s="279">
        <v>86051.16</v>
      </c>
      <c r="J14" s="279">
        <v>0</v>
      </c>
      <c r="K14" s="280">
        <v>-100</v>
      </c>
    </row>
    <row r="15" spans="2:13" ht="14.6">
      <c r="B15" s="367"/>
      <c r="C15" s="288" t="s">
        <v>198</v>
      </c>
      <c r="D15" s="278">
        <v>48000</v>
      </c>
      <c r="E15" s="279">
        <v>48000</v>
      </c>
      <c r="F15" s="279">
        <v>0</v>
      </c>
      <c r="G15" s="280">
        <v>-100</v>
      </c>
      <c r="H15" s="279">
        <v>47040</v>
      </c>
      <c r="I15" s="279">
        <v>47040</v>
      </c>
      <c r="J15" s="279">
        <v>0</v>
      </c>
      <c r="K15" s="280">
        <v>-100</v>
      </c>
    </row>
    <row r="16" spans="2:13" ht="14.6">
      <c r="B16" s="367"/>
      <c r="C16" s="288" t="s">
        <v>72</v>
      </c>
      <c r="D16" s="278">
        <v>15892.5</v>
      </c>
      <c r="E16" s="279">
        <v>14392.5</v>
      </c>
      <c r="F16" s="279">
        <v>9758.67</v>
      </c>
      <c r="G16" s="280">
        <v>-32.196143824908809</v>
      </c>
      <c r="H16" s="279">
        <v>36127.65</v>
      </c>
      <c r="I16" s="279">
        <v>32555.35</v>
      </c>
      <c r="J16" s="279">
        <v>16410.47</v>
      </c>
      <c r="K16" s="280">
        <v>-49.592094694113257</v>
      </c>
    </row>
    <row r="17" spans="2:13" ht="14.6">
      <c r="B17" s="367"/>
      <c r="C17" s="288" t="s">
        <v>78</v>
      </c>
      <c r="D17" s="278">
        <v>16756.554599999999</v>
      </c>
      <c r="E17" s="279">
        <v>16754.169999999998</v>
      </c>
      <c r="F17" s="279">
        <v>0</v>
      </c>
      <c r="G17" s="280">
        <v>-100</v>
      </c>
      <c r="H17" s="279">
        <v>26591.78</v>
      </c>
      <c r="I17" s="279">
        <v>26507.58</v>
      </c>
      <c r="J17" s="279">
        <v>0</v>
      </c>
      <c r="K17" s="280">
        <v>-100</v>
      </c>
    </row>
    <row r="18" spans="2:13" ht="14.6">
      <c r="B18" s="367"/>
      <c r="C18" s="288" t="s">
        <v>92</v>
      </c>
      <c r="D18" s="278">
        <v>25200</v>
      </c>
      <c r="E18" s="279">
        <v>25200</v>
      </c>
      <c r="F18" s="279">
        <v>50400</v>
      </c>
      <c r="G18" s="280">
        <v>100</v>
      </c>
      <c r="H18" s="279">
        <v>24948</v>
      </c>
      <c r="I18" s="279">
        <v>24948</v>
      </c>
      <c r="J18" s="279">
        <v>38304</v>
      </c>
      <c r="K18" s="280">
        <v>53.535353535353522</v>
      </c>
    </row>
    <row r="19" spans="2:13" s="160" customFormat="1" ht="14.6">
      <c r="B19" s="367"/>
      <c r="C19" s="288" t="s">
        <v>71</v>
      </c>
      <c r="D19" s="278">
        <v>23100</v>
      </c>
      <c r="E19" s="279">
        <v>23100</v>
      </c>
      <c r="F19" s="279">
        <v>0</v>
      </c>
      <c r="G19" s="280">
        <v>-100</v>
      </c>
      <c r="H19" s="279">
        <v>21517.4</v>
      </c>
      <c r="I19" s="279">
        <v>21517.4</v>
      </c>
      <c r="J19" s="279">
        <v>0</v>
      </c>
      <c r="K19" s="280">
        <v>-100</v>
      </c>
    </row>
    <row r="20" spans="2:13" ht="14.6">
      <c r="B20" s="367"/>
      <c r="C20" s="288" t="s">
        <v>89</v>
      </c>
      <c r="D20" s="278">
        <v>5164.5447000000004</v>
      </c>
      <c r="E20" s="279">
        <v>1329.4254000000001</v>
      </c>
      <c r="F20" s="279">
        <v>17330.0576</v>
      </c>
      <c r="G20" s="280">
        <v>1203.5750332436855</v>
      </c>
      <c r="H20" s="279">
        <v>8826.99</v>
      </c>
      <c r="I20" s="279">
        <v>3361.14</v>
      </c>
      <c r="J20" s="279">
        <v>14811.57</v>
      </c>
      <c r="K20" s="280">
        <v>340.67102233170885</v>
      </c>
      <c r="M20" s="249"/>
    </row>
    <row r="21" spans="2:13" ht="14.6">
      <c r="B21" s="367"/>
      <c r="C21" s="288" t="s">
        <v>145</v>
      </c>
      <c r="D21" s="278">
        <v>69.36</v>
      </c>
      <c r="E21" s="279">
        <v>0</v>
      </c>
      <c r="F21" s="279">
        <v>56.8</v>
      </c>
      <c r="G21" s="280" t="s">
        <v>127</v>
      </c>
      <c r="H21" s="279">
        <v>393.49</v>
      </c>
      <c r="I21" s="279">
        <v>0</v>
      </c>
      <c r="J21" s="279">
        <v>457.08</v>
      </c>
      <c r="K21" s="280" t="s">
        <v>127</v>
      </c>
    </row>
    <row r="22" spans="2:13" ht="15" customHeight="1">
      <c r="B22" s="367"/>
      <c r="C22" s="288" t="s">
        <v>94</v>
      </c>
      <c r="D22" s="278">
        <v>0</v>
      </c>
      <c r="E22" s="279">
        <v>0</v>
      </c>
      <c r="F22" s="279">
        <v>25200</v>
      </c>
      <c r="G22" s="280" t="s">
        <v>127</v>
      </c>
      <c r="H22" s="279">
        <v>0</v>
      </c>
      <c r="I22" s="279">
        <v>0</v>
      </c>
      <c r="J22" s="279">
        <v>19032.48</v>
      </c>
      <c r="K22" s="280" t="s">
        <v>127</v>
      </c>
      <c r="M22" s="249"/>
    </row>
    <row r="23" spans="2:13" ht="14.6" customHeight="1">
      <c r="B23" s="368"/>
      <c r="C23" s="288" t="s">
        <v>76</v>
      </c>
      <c r="D23" s="289">
        <v>0</v>
      </c>
      <c r="E23" s="290">
        <v>0</v>
      </c>
      <c r="F23" s="290">
        <v>2979.4</v>
      </c>
      <c r="G23" s="291" t="s">
        <v>127</v>
      </c>
      <c r="H23" s="290">
        <v>0</v>
      </c>
      <c r="I23" s="290">
        <v>0</v>
      </c>
      <c r="J23" s="290">
        <v>6151.06</v>
      </c>
      <c r="K23" s="291" t="s">
        <v>127</v>
      </c>
      <c r="M23" s="249"/>
    </row>
    <row r="24" spans="2:13" ht="14.6" customHeight="1">
      <c r="B24" s="266" t="s">
        <v>103</v>
      </c>
      <c r="C24" s="267"/>
      <c r="D24" s="260">
        <v>115974848.06819999</v>
      </c>
      <c r="E24" s="261">
        <v>74562749.7817</v>
      </c>
      <c r="F24" s="261">
        <v>50266945.678099997</v>
      </c>
      <c r="G24" s="262">
        <v>-32.58437245773753</v>
      </c>
      <c r="H24" s="261">
        <v>101322040.46000001</v>
      </c>
      <c r="I24" s="261">
        <v>66561313.540000007</v>
      </c>
      <c r="J24" s="261">
        <v>38050992.629999995</v>
      </c>
      <c r="K24" s="268">
        <v>-42.833170491544969</v>
      </c>
    </row>
    <row r="25" spans="2:13" ht="14.6" customHeight="1">
      <c r="B25" s="369" t="s">
        <v>82</v>
      </c>
      <c r="C25" s="287" t="s">
        <v>91</v>
      </c>
      <c r="D25" s="283">
        <v>1554527</v>
      </c>
      <c r="E25" s="284">
        <v>1176527</v>
      </c>
      <c r="F25" s="284">
        <v>910915.55</v>
      </c>
      <c r="G25" s="285">
        <v>-22.575890736039206</v>
      </c>
      <c r="H25" s="284">
        <v>2495962.16</v>
      </c>
      <c r="I25" s="284">
        <v>1889911.04</v>
      </c>
      <c r="J25" s="284">
        <v>1680693.92</v>
      </c>
      <c r="K25" s="292">
        <v>-11.070209950199562</v>
      </c>
    </row>
    <row r="26" spans="2:13" ht="14.6">
      <c r="B26" s="370"/>
      <c r="C26" s="288" t="s">
        <v>115</v>
      </c>
      <c r="D26" s="278">
        <v>2042748</v>
      </c>
      <c r="E26" s="279">
        <v>1381308</v>
      </c>
      <c r="F26" s="279">
        <v>1069588</v>
      </c>
      <c r="G26" s="280">
        <v>-22.567016190451373</v>
      </c>
      <c r="H26" s="279">
        <v>2155908.7999999998</v>
      </c>
      <c r="I26" s="279">
        <v>1465790.71</v>
      </c>
      <c r="J26" s="279">
        <v>1238228.28</v>
      </c>
      <c r="K26" s="293">
        <v>-15.524892363385213</v>
      </c>
    </row>
    <row r="27" spans="2:13" ht="14.6">
      <c r="B27" s="370"/>
      <c r="C27" s="288" t="s">
        <v>113</v>
      </c>
      <c r="D27" s="278">
        <v>446154.38370000001</v>
      </c>
      <c r="E27" s="279">
        <v>219901.20069999999</v>
      </c>
      <c r="F27" s="279">
        <v>407772.60600000003</v>
      </c>
      <c r="G27" s="280">
        <v>85.434460886051937</v>
      </c>
      <c r="H27" s="279">
        <v>1988649.96</v>
      </c>
      <c r="I27" s="279">
        <v>1103109.1100000001</v>
      </c>
      <c r="J27" s="279">
        <v>2037307.42</v>
      </c>
      <c r="K27" s="293">
        <v>84.687752238760837</v>
      </c>
    </row>
    <row r="28" spans="2:13" ht="14.6">
      <c r="B28" s="370"/>
      <c r="C28" s="288" t="s">
        <v>89</v>
      </c>
      <c r="D28" s="278">
        <v>342767.09100000001</v>
      </c>
      <c r="E28" s="279">
        <v>262190.2438</v>
      </c>
      <c r="F28" s="279">
        <v>295904.1324</v>
      </c>
      <c r="G28" s="280">
        <v>12.858559537294267</v>
      </c>
      <c r="H28" s="279">
        <v>1622049.62</v>
      </c>
      <c r="I28" s="279">
        <v>1269031.1000000001</v>
      </c>
      <c r="J28" s="279">
        <v>1349677.22</v>
      </c>
      <c r="K28" s="293">
        <v>6.3549364550640197</v>
      </c>
    </row>
    <row r="29" spans="2:13" ht="14.6">
      <c r="B29" s="370"/>
      <c r="C29" s="288" t="s">
        <v>78</v>
      </c>
      <c r="D29" s="278">
        <v>213774.99249999999</v>
      </c>
      <c r="E29" s="279">
        <v>149216.6232</v>
      </c>
      <c r="F29" s="279">
        <v>168203.81789999999</v>
      </c>
      <c r="G29" s="280">
        <v>12.724584093121338</v>
      </c>
      <c r="H29" s="279">
        <v>1003537.36</v>
      </c>
      <c r="I29" s="279">
        <v>687227.36</v>
      </c>
      <c r="J29" s="279">
        <v>770986.67</v>
      </c>
      <c r="K29" s="293">
        <v>12.188005727827832</v>
      </c>
    </row>
    <row r="30" spans="2:13" ht="14.6">
      <c r="B30" s="370"/>
      <c r="C30" s="288" t="s">
        <v>87</v>
      </c>
      <c r="D30" s="278">
        <v>100800</v>
      </c>
      <c r="E30" s="279">
        <v>75600</v>
      </c>
      <c r="F30" s="279">
        <v>0</v>
      </c>
      <c r="G30" s="280">
        <v>-100</v>
      </c>
      <c r="H30" s="279">
        <v>82218</v>
      </c>
      <c r="I30" s="279">
        <v>62612.55</v>
      </c>
      <c r="J30" s="279">
        <v>0</v>
      </c>
      <c r="K30" s="293">
        <v>-100</v>
      </c>
    </row>
    <row r="31" spans="2:13" ht="14.6">
      <c r="B31" s="370"/>
      <c r="C31" s="288" t="s">
        <v>108</v>
      </c>
      <c r="D31" s="278">
        <v>13419.090700000001</v>
      </c>
      <c r="E31" s="279">
        <v>12638.7</v>
      </c>
      <c r="F31" s="279">
        <v>8118.6184999999996</v>
      </c>
      <c r="G31" s="280">
        <v>-35.76381669000768</v>
      </c>
      <c r="H31" s="279">
        <v>70431.839999999997</v>
      </c>
      <c r="I31" s="279">
        <v>63500.07</v>
      </c>
      <c r="J31" s="279">
        <v>42769.14</v>
      </c>
      <c r="K31" s="293">
        <v>-32.647097869340932</v>
      </c>
    </row>
    <row r="32" spans="2:13" ht="14.6">
      <c r="B32" s="370"/>
      <c r="C32" s="288" t="s">
        <v>76</v>
      </c>
      <c r="D32" s="278">
        <v>18266.768499999998</v>
      </c>
      <c r="E32" s="279">
        <v>8361.6185000000005</v>
      </c>
      <c r="F32" s="279">
        <v>7258.36</v>
      </c>
      <c r="G32" s="280">
        <v>-13.194317583372172</v>
      </c>
      <c r="H32" s="279">
        <v>66848.52</v>
      </c>
      <c r="I32" s="279">
        <v>39472.300000000003</v>
      </c>
      <c r="J32" s="279">
        <v>31764.39</v>
      </c>
      <c r="K32" s="293">
        <v>-19.527390093812635</v>
      </c>
    </row>
    <row r="33" spans="2:11" ht="14.6">
      <c r="B33" s="370"/>
      <c r="C33" s="288" t="s">
        <v>74</v>
      </c>
      <c r="D33" s="278">
        <v>29311.64</v>
      </c>
      <c r="E33" s="279">
        <v>0</v>
      </c>
      <c r="F33" s="279">
        <v>14572.45</v>
      </c>
      <c r="G33" s="280" t="s">
        <v>127</v>
      </c>
      <c r="H33" s="279">
        <v>56050.48</v>
      </c>
      <c r="I33" s="279">
        <v>0</v>
      </c>
      <c r="J33" s="279">
        <v>27568.32</v>
      </c>
      <c r="K33" s="293" t="s">
        <v>127</v>
      </c>
    </row>
    <row r="34" spans="2:11" ht="14.6">
      <c r="B34" s="370"/>
      <c r="C34" s="288" t="s">
        <v>73</v>
      </c>
      <c r="D34" s="278">
        <v>7455.0379000000003</v>
      </c>
      <c r="E34" s="279">
        <v>5017.0321999999996</v>
      </c>
      <c r="F34" s="279">
        <v>1568.4108000000001</v>
      </c>
      <c r="G34" s="280">
        <v>-68.738275189862236</v>
      </c>
      <c r="H34" s="279">
        <v>45152.4</v>
      </c>
      <c r="I34" s="279">
        <v>31419.8</v>
      </c>
      <c r="J34" s="279">
        <v>8614.9</v>
      </c>
      <c r="K34" s="293">
        <v>-72.581302236169549</v>
      </c>
    </row>
    <row r="35" spans="2:11" ht="14.6">
      <c r="B35" s="370"/>
      <c r="C35" s="288" t="s">
        <v>72</v>
      </c>
      <c r="D35" s="278">
        <v>6598.52</v>
      </c>
      <c r="E35" s="279">
        <v>5818.31</v>
      </c>
      <c r="F35" s="279">
        <v>8053.9</v>
      </c>
      <c r="G35" s="280">
        <v>38.423356610424662</v>
      </c>
      <c r="H35" s="279">
        <v>16511.68</v>
      </c>
      <c r="I35" s="279">
        <v>11777.98</v>
      </c>
      <c r="J35" s="279">
        <v>12084.4</v>
      </c>
      <c r="K35" s="293">
        <v>2.6016345757082338</v>
      </c>
    </row>
    <row r="36" spans="2:11" ht="14.6">
      <c r="B36" s="370"/>
      <c r="C36" s="288" t="s">
        <v>243</v>
      </c>
      <c r="D36" s="278">
        <v>2872.5</v>
      </c>
      <c r="E36" s="279">
        <v>2872.5</v>
      </c>
      <c r="F36" s="279">
        <v>0</v>
      </c>
      <c r="G36" s="280">
        <v>-100</v>
      </c>
      <c r="H36" s="279">
        <v>13593.57</v>
      </c>
      <c r="I36" s="279">
        <v>13593.57</v>
      </c>
      <c r="J36" s="279">
        <v>0</v>
      </c>
      <c r="K36" s="293">
        <v>-100</v>
      </c>
    </row>
    <row r="37" spans="2:11" ht="14.6">
      <c r="B37" s="370"/>
      <c r="C37" s="288" t="s">
        <v>93</v>
      </c>
      <c r="D37" s="278">
        <v>2258.7422999999999</v>
      </c>
      <c r="E37" s="279">
        <v>843.41229999999996</v>
      </c>
      <c r="F37" s="279">
        <v>451.91</v>
      </c>
      <c r="G37" s="280">
        <v>-46.418851136033936</v>
      </c>
      <c r="H37" s="279">
        <v>8822.73</v>
      </c>
      <c r="I37" s="279">
        <v>4390.0200000000004</v>
      </c>
      <c r="J37" s="279">
        <v>2798.05</v>
      </c>
      <c r="K37" s="293">
        <v>-36.263388321693299</v>
      </c>
    </row>
    <row r="38" spans="2:11" s="160" customFormat="1" ht="14.6">
      <c r="B38" s="370"/>
      <c r="C38" s="288" t="s">
        <v>94</v>
      </c>
      <c r="D38" s="278">
        <v>1052.03</v>
      </c>
      <c r="E38" s="279">
        <v>0</v>
      </c>
      <c r="F38" s="279">
        <v>106.16459999999999</v>
      </c>
      <c r="G38" s="280" t="s">
        <v>127</v>
      </c>
      <c r="H38" s="279">
        <v>8102.03</v>
      </c>
      <c r="I38" s="279">
        <v>0</v>
      </c>
      <c r="J38" s="279">
        <v>393.75</v>
      </c>
      <c r="K38" s="293" t="s">
        <v>127</v>
      </c>
    </row>
    <row r="39" spans="2:11" ht="14.6">
      <c r="B39" s="370"/>
      <c r="C39" s="288" t="s">
        <v>75</v>
      </c>
      <c r="D39" s="278">
        <v>5175</v>
      </c>
      <c r="E39" s="279">
        <v>5175</v>
      </c>
      <c r="F39" s="279">
        <v>0</v>
      </c>
      <c r="G39" s="280">
        <v>-100</v>
      </c>
      <c r="H39" s="279">
        <v>1236.3800000000001</v>
      </c>
      <c r="I39" s="279">
        <v>1236.3800000000001</v>
      </c>
      <c r="J39" s="279">
        <v>0</v>
      </c>
      <c r="K39" s="293">
        <v>-100</v>
      </c>
    </row>
    <row r="40" spans="2:11" ht="14.6">
      <c r="B40" s="370"/>
      <c r="C40" s="288" t="s">
        <v>240</v>
      </c>
      <c r="D40" s="278">
        <v>119.3</v>
      </c>
      <c r="E40" s="279">
        <v>119.3</v>
      </c>
      <c r="F40" s="279">
        <v>95.64</v>
      </c>
      <c r="G40" s="280">
        <v>-19.832355406538138</v>
      </c>
      <c r="H40" s="279">
        <v>894</v>
      </c>
      <c r="I40" s="279">
        <v>894</v>
      </c>
      <c r="J40" s="279">
        <v>231.98</v>
      </c>
      <c r="K40" s="293">
        <v>-74.051454138702468</v>
      </c>
    </row>
    <row r="41" spans="2:11" ht="14.6">
      <c r="B41" s="370"/>
      <c r="C41" s="288" t="s">
        <v>154</v>
      </c>
      <c r="D41" s="278">
        <v>9.86</v>
      </c>
      <c r="E41" s="279">
        <v>9.86</v>
      </c>
      <c r="F41" s="279">
        <v>0</v>
      </c>
      <c r="G41" s="280">
        <v>-100</v>
      </c>
      <c r="H41" s="279">
        <v>450.99</v>
      </c>
      <c r="I41" s="279">
        <v>450.99</v>
      </c>
      <c r="J41" s="279">
        <v>0</v>
      </c>
      <c r="K41" s="293">
        <v>-100</v>
      </c>
    </row>
    <row r="42" spans="2:11" ht="14.6">
      <c r="B42" s="370"/>
      <c r="C42" s="288" t="s">
        <v>242</v>
      </c>
      <c r="D42" s="278">
        <v>3.8462000000000001</v>
      </c>
      <c r="E42" s="279">
        <v>3.8462000000000001</v>
      </c>
      <c r="F42" s="279">
        <v>0</v>
      </c>
      <c r="G42" s="280">
        <v>-100</v>
      </c>
      <c r="H42" s="279">
        <v>133.15</v>
      </c>
      <c r="I42" s="279">
        <v>133.15</v>
      </c>
      <c r="J42" s="279">
        <v>0</v>
      </c>
      <c r="K42" s="293">
        <v>-100</v>
      </c>
    </row>
    <row r="43" spans="2:11" ht="14.6">
      <c r="B43" s="370"/>
      <c r="C43" s="288" t="s">
        <v>71</v>
      </c>
      <c r="D43" s="278">
        <v>1.66</v>
      </c>
      <c r="E43" s="279">
        <v>0</v>
      </c>
      <c r="F43" s="279">
        <v>1.93</v>
      </c>
      <c r="G43" s="280" t="s">
        <v>127</v>
      </c>
      <c r="H43" s="279">
        <v>125.99</v>
      </c>
      <c r="I43" s="279">
        <v>0</v>
      </c>
      <c r="J43" s="279">
        <v>395.4</v>
      </c>
      <c r="K43" s="293" t="s">
        <v>127</v>
      </c>
    </row>
    <row r="44" spans="2:11" ht="14.6">
      <c r="B44" s="371"/>
      <c r="C44" s="288" t="s">
        <v>88</v>
      </c>
      <c r="D44" s="278">
        <v>1.3846000000000001</v>
      </c>
      <c r="E44" s="279">
        <v>1.3846000000000001</v>
      </c>
      <c r="F44" s="279">
        <v>1.77</v>
      </c>
      <c r="G44" s="280">
        <v>27.834753719485761</v>
      </c>
      <c r="H44" s="279">
        <v>100.79</v>
      </c>
      <c r="I44" s="279">
        <v>100.79</v>
      </c>
      <c r="J44" s="279">
        <v>80.430000000000007</v>
      </c>
      <c r="K44" s="293">
        <v>-20.200416708006742</v>
      </c>
    </row>
    <row r="45" spans="2:11" ht="14.6">
      <c r="B45" s="266" t="s">
        <v>104</v>
      </c>
      <c r="C45" s="267"/>
      <c r="D45" s="260">
        <v>4787316.8474000003</v>
      </c>
      <c r="E45" s="261">
        <v>3305604.0314999996</v>
      </c>
      <c r="F45" s="261">
        <v>2892613.2602000004</v>
      </c>
      <c r="G45" s="262">
        <v>-12.493655240146673</v>
      </c>
      <c r="H45" s="261">
        <v>9636780.4500000011</v>
      </c>
      <c r="I45" s="261">
        <v>6644650.9200000009</v>
      </c>
      <c r="J45" s="261">
        <v>7203594.2699999996</v>
      </c>
      <c r="K45" s="268">
        <v>8.4119294862821548</v>
      </c>
    </row>
    <row r="46" spans="2:11" ht="14.6">
      <c r="B46" s="369" t="s">
        <v>70</v>
      </c>
      <c r="C46" s="287" t="s">
        <v>115</v>
      </c>
      <c r="D46" s="283">
        <v>2775481</v>
      </c>
      <c r="E46" s="284">
        <v>1798541</v>
      </c>
      <c r="F46" s="284">
        <v>1076139</v>
      </c>
      <c r="G46" s="285">
        <v>-40.166001219877664</v>
      </c>
      <c r="H46" s="284">
        <v>3867802.28</v>
      </c>
      <c r="I46" s="284">
        <v>2467058.52</v>
      </c>
      <c r="J46" s="284">
        <v>1527262.44</v>
      </c>
      <c r="K46" s="292">
        <v>-38.093789522268814</v>
      </c>
    </row>
    <row r="47" spans="2:11" s="160" customFormat="1" ht="14.6">
      <c r="B47" s="370"/>
      <c r="C47" s="288" t="s">
        <v>86</v>
      </c>
      <c r="D47" s="278">
        <v>1659132.14</v>
      </c>
      <c r="E47" s="279">
        <v>1466445</v>
      </c>
      <c r="F47" s="279">
        <v>1263974.8500000001</v>
      </c>
      <c r="G47" s="280">
        <v>-13.80686967462127</v>
      </c>
      <c r="H47" s="279">
        <v>2896406.81</v>
      </c>
      <c r="I47" s="279">
        <v>2568905.61</v>
      </c>
      <c r="J47" s="279">
        <v>1693581.84</v>
      </c>
      <c r="K47" s="293">
        <v>-34.073800399384844</v>
      </c>
    </row>
    <row r="48" spans="2:11" s="160" customFormat="1" ht="14.6">
      <c r="B48" s="370"/>
      <c r="C48" s="288" t="s">
        <v>155</v>
      </c>
      <c r="D48" s="278">
        <v>729262</v>
      </c>
      <c r="E48" s="279">
        <v>469978</v>
      </c>
      <c r="F48" s="279">
        <v>1266257</v>
      </c>
      <c r="G48" s="280">
        <v>169.428994548681</v>
      </c>
      <c r="H48" s="279">
        <v>981438.23</v>
      </c>
      <c r="I48" s="279">
        <v>635347.88</v>
      </c>
      <c r="J48" s="279">
        <v>1554423.72</v>
      </c>
      <c r="K48" s="293">
        <v>144.65710344386449</v>
      </c>
    </row>
    <row r="49" spans="2:11" s="160" customFormat="1" ht="14.6">
      <c r="B49" s="370"/>
      <c r="C49" s="288" t="s">
        <v>113</v>
      </c>
      <c r="D49" s="278">
        <v>578160.49</v>
      </c>
      <c r="E49" s="279">
        <v>522535.84</v>
      </c>
      <c r="F49" s="279">
        <v>31597.200000000001</v>
      </c>
      <c r="G49" s="280">
        <v>-93.953103771791049</v>
      </c>
      <c r="H49" s="279">
        <v>955539.02</v>
      </c>
      <c r="I49" s="279">
        <v>865930.13</v>
      </c>
      <c r="J49" s="279">
        <v>70393.27</v>
      </c>
      <c r="K49" s="293">
        <v>-91.870791007122023</v>
      </c>
    </row>
    <row r="50" spans="2:11" ht="14.6">
      <c r="B50" s="370"/>
      <c r="C50" s="288" t="s">
        <v>236</v>
      </c>
      <c r="D50" s="278">
        <v>262080</v>
      </c>
      <c r="E50" s="279">
        <v>161280</v>
      </c>
      <c r="F50" s="279">
        <v>40320</v>
      </c>
      <c r="G50" s="280">
        <v>-75</v>
      </c>
      <c r="H50" s="279">
        <v>482652.12</v>
      </c>
      <c r="I50" s="279">
        <v>297191.56</v>
      </c>
      <c r="J50" s="279">
        <v>69713.64</v>
      </c>
      <c r="K50" s="293">
        <v>-76.542523616754124</v>
      </c>
    </row>
    <row r="51" spans="2:11" ht="12.75" customHeight="1">
      <c r="B51" s="370"/>
      <c r="C51" s="288" t="s">
        <v>87</v>
      </c>
      <c r="D51" s="278">
        <v>252222.6</v>
      </c>
      <c r="E51" s="279">
        <v>112899.6</v>
      </c>
      <c r="F51" s="279">
        <v>425291.9</v>
      </c>
      <c r="G51" s="280">
        <v>276.69920885459294</v>
      </c>
      <c r="H51" s="279">
        <v>424692.18</v>
      </c>
      <c r="I51" s="279">
        <v>224697.18</v>
      </c>
      <c r="J51" s="279">
        <v>591976.46</v>
      </c>
      <c r="K51" s="293">
        <v>163.45522449369412</v>
      </c>
    </row>
    <row r="52" spans="2:11" ht="14.6">
      <c r="B52" s="370"/>
      <c r="C52" s="288" t="s">
        <v>88</v>
      </c>
      <c r="D52" s="278">
        <v>57600</v>
      </c>
      <c r="E52" s="279">
        <v>28800</v>
      </c>
      <c r="F52" s="279">
        <v>38600</v>
      </c>
      <c r="G52" s="280">
        <v>34.027777777777771</v>
      </c>
      <c r="H52" s="279">
        <v>157644.07</v>
      </c>
      <c r="I52" s="279">
        <v>78801.5</v>
      </c>
      <c r="J52" s="279">
        <v>106286.23</v>
      </c>
      <c r="K52" s="293">
        <v>34.878435055170257</v>
      </c>
    </row>
    <row r="53" spans="2:11" ht="14.6">
      <c r="B53" s="370"/>
      <c r="C53" s="288" t="s">
        <v>90</v>
      </c>
      <c r="D53" s="278">
        <v>21000</v>
      </c>
      <c r="E53" s="279">
        <v>21000</v>
      </c>
      <c r="F53" s="279">
        <v>84004</v>
      </c>
      <c r="G53" s="280">
        <v>300.01904761904763</v>
      </c>
      <c r="H53" s="279">
        <v>21105</v>
      </c>
      <c r="I53" s="279">
        <v>21105</v>
      </c>
      <c r="J53" s="279">
        <v>117312.38</v>
      </c>
      <c r="K53" s="293">
        <v>455.85112532575221</v>
      </c>
    </row>
    <row r="54" spans="2:11" ht="14.6">
      <c r="B54" s="370"/>
      <c r="C54" s="288" t="s">
        <v>72</v>
      </c>
      <c r="D54" s="278">
        <v>100</v>
      </c>
      <c r="E54" s="279">
        <v>0</v>
      </c>
      <c r="F54" s="279">
        <v>2009.4667999999999</v>
      </c>
      <c r="G54" s="280" t="s">
        <v>127</v>
      </c>
      <c r="H54" s="279">
        <v>73.62</v>
      </c>
      <c r="I54" s="279">
        <v>0</v>
      </c>
      <c r="J54" s="279">
        <v>344.79</v>
      </c>
      <c r="K54" s="293" t="s">
        <v>127</v>
      </c>
    </row>
    <row r="55" spans="2:11" ht="14.6">
      <c r="B55" s="370"/>
      <c r="C55" s="288" t="s">
        <v>89</v>
      </c>
      <c r="D55" s="278">
        <v>1</v>
      </c>
      <c r="E55" s="279">
        <v>1</v>
      </c>
      <c r="F55" s="279">
        <v>0</v>
      </c>
      <c r="G55" s="280">
        <v>-100</v>
      </c>
      <c r="H55" s="279">
        <v>35.36</v>
      </c>
      <c r="I55" s="279">
        <v>35.36</v>
      </c>
      <c r="J55" s="279">
        <v>0</v>
      </c>
      <c r="K55" s="293">
        <v>-100</v>
      </c>
    </row>
    <row r="56" spans="2:11" ht="14.6">
      <c r="B56" s="371"/>
      <c r="C56" s="288" t="s">
        <v>74</v>
      </c>
      <c r="D56" s="278">
        <v>0</v>
      </c>
      <c r="E56" s="279">
        <v>0</v>
      </c>
      <c r="F56" s="279">
        <v>0.94599999999999995</v>
      </c>
      <c r="G56" s="280" t="s">
        <v>127</v>
      </c>
      <c r="H56" s="279">
        <v>0</v>
      </c>
      <c r="I56" s="279">
        <v>0</v>
      </c>
      <c r="J56" s="279">
        <v>42.75</v>
      </c>
      <c r="K56" s="293" t="s">
        <v>127</v>
      </c>
    </row>
    <row r="57" spans="2:11" ht="14.6">
      <c r="B57" s="266" t="s">
        <v>105</v>
      </c>
      <c r="C57" s="267"/>
      <c r="D57" s="260">
        <v>6335039.2300000004</v>
      </c>
      <c r="E57" s="261">
        <v>4581480.4399999995</v>
      </c>
      <c r="F57" s="261">
        <v>4228194.3628000002</v>
      </c>
      <c r="G57" s="262">
        <v>-7.7111772455804584</v>
      </c>
      <c r="H57" s="261">
        <v>9787388.6899999995</v>
      </c>
      <c r="I57" s="261">
        <v>7159072.7399999993</v>
      </c>
      <c r="J57" s="261">
        <v>5731337.5199999996</v>
      </c>
      <c r="K57" s="268">
        <v>-19.94301876586324</v>
      </c>
    </row>
    <row r="58" spans="2:11" ht="14.6">
      <c r="B58" s="369" t="s">
        <v>77</v>
      </c>
      <c r="C58" s="287" t="s">
        <v>115</v>
      </c>
      <c r="D58" s="283">
        <v>437160</v>
      </c>
      <c r="E58" s="284">
        <v>245160</v>
      </c>
      <c r="F58" s="284">
        <v>272500</v>
      </c>
      <c r="G58" s="285">
        <v>11.151900799477898</v>
      </c>
      <c r="H58" s="284">
        <v>480401.4</v>
      </c>
      <c r="I58" s="284">
        <v>286854.61</v>
      </c>
      <c r="J58" s="284">
        <v>273705.7</v>
      </c>
      <c r="K58" s="292">
        <v>-4.5838238402373888</v>
      </c>
    </row>
    <row r="59" spans="2:11" ht="14.6">
      <c r="B59" s="370"/>
      <c r="C59" s="288" t="s">
        <v>86</v>
      </c>
      <c r="D59" s="278">
        <v>300925</v>
      </c>
      <c r="E59" s="279">
        <v>80000</v>
      </c>
      <c r="F59" s="279">
        <v>424020.84</v>
      </c>
      <c r="G59" s="280">
        <v>430.02605000000005</v>
      </c>
      <c r="H59" s="279">
        <v>268465</v>
      </c>
      <c r="I59" s="279">
        <v>76000</v>
      </c>
      <c r="J59" s="279">
        <v>339815.5</v>
      </c>
      <c r="K59" s="293">
        <v>347.12565789473683</v>
      </c>
    </row>
    <row r="60" spans="2:11" ht="14.6">
      <c r="B60" s="370"/>
      <c r="C60" s="288" t="s">
        <v>90</v>
      </c>
      <c r="D60" s="278">
        <v>210000</v>
      </c>
      <c r="E60" s="279">
        <v>210000</v>
      </c>
      <c r="F60" s="279">
        <v>0</v>
      </c>
      <c r="G60" s="280">
        <v>-100</v>
      </c>
      <c r="H60" s="279">
        <v>219345</v>
      </c>
      <c r="I60" s="279">
        <v>219345</v>
      </c>
      <c r="J60" s="279">
        <v>0</v>
      </c>
      <c r="K60" s="293">
        <v>-100</v>
      </c>
    </row>
    <row r="61" spans="2:11" ht="14.6">
      <c r="B61" s="370"/>
      <c r="C61" s="288" t="s">
        <v>92</v>
      </c>
      <c r="D61" s="278">
        <v>229250</v>
      </c>
      <c r="E61" s="279">
        <v>103250</v>
      </c>
      <c r="F61" s="279">
        <v>273000</v>
      </c>
      <c r="G61" s="280">
        <v>164.40677966101697</v>
      </c>
      <c r="H61" s="279">
        <v>215400.84</v>
      </c>
      <c r="I61" s="279">
        <v>101893.74</v>
      </c>
      <c r="J61" s="279">
        <v>223251.56</v>
      </c>
      <c r="K61" s="293">
        <v>119.10233150731338</v>
      </c>
    </row>
    <row r="62" spans="2:11" ht="14.6">
      <c r="B62" s="370"/>
      <c r="C62" s="288" t="s">
        <v>88</v>
      </c>
      <c r="D62" s="278">
        <v>44000</v>
      </c>
      <c r="E62" s="279">
        <v>44000</v>
      </c>
      <c r="F62" s="279">
        <v>44006</v>
      </c>
      <c r="G62" s="280">
        <v>1.3636363636360116E-2</v>
      </c>
      <c r="H62" s="279">
        <v>34760</v>
      </c>
      <c r="I62" s="279">
        <v>34760</v>
      </c>
      <c r="J62" s="279">
        <v>33446.65</v>
      </c>
      <c r="K62" s="293">
        <v>-3.778337169159951</v>
      </c>
    </row>
    <row r="63" spans="2:11" ht="14.6">
      <c r="B63" s="370"/>
      <c r="C63" s="288" t="s">
        <v>89</v>
      </c>
      <c r="D63" s="278">
        <v>26015.52</v>
      </c>
      <c r="E63" s="279">
        <v>26015.52</v>
      </c>
      <c r="F63" s="279">
        <v>52000</v>
      </c>
      <c r="G63" s="280">
        <v>99.880686605533924</v>
      </c>
      <c r="H63" s="279">
        <v>28628.16</v>
      </c>
      <c r="I63" s="279">
        <v>28628.16</v>
      </c>
      <c r="J63" s="279">
        <v>62140</v>
      </c>
      <c r="K63" s="293">
        <v>117.05900763444106</v>
      </c>
    </row>
    <row r="64" spans="2:11" ht="14.6">
      <c r="B64" s="370"/>
      <c r="C64" s="288" t="s">
        <v>100</v>
      </c>
      <c r="D64" s="278">
        <v>35000</v>
      </c>
      <c r="E64" s="279">
        <v>17500</v>
      </c>
      <c r="F64" s="279">
        <v>0</v>
      </c>
      <c r="G64" s="280">
        <v>-100</v>
      </c>
      <c r="H64" s="279">
        <v>26846.79</v>
      </c>
      <c r="I64" s="279">
        <v>13551.53</v>
      </c>
      <c r="J64" s="279">
        <v>0</v>
      </c>
      <c r="K64" s="293">
        <v>-100</v>
      </c>
    </row>
    <row r="65" spans="2:11" s="160" customFormat="1" ht="14.6">
      <c r="B65" s="370"/>
      <c r="C65" s="288" t="s">
        <v>91</v>
      </c>
      <c r="D65" s="278">
        <v>21375</v>
      </c>
      <c r="E65" s="279">
        <v>21375</v>
      </c>
      <c r="F65" s="279">
        <v>45000</v>
      </c>
      <c r="G65" s="280">
        <v>110.52631578947367</v>
      </c>
      <c r="H65" s="279">
        <v>18988.14</v>
      </c>
      <c r="I65" s="279">
        <v>18988.14</v>
      </c>
      <c r="J65" s="279">
        <v>39095.86</v>
      </c>
      <c r="K65" s="293">
        <v>105.89620679013323</v>
      </c>
    </row>
    <row r="66" spans="2:11" ht="14.6">
      <c r="B66" s="370"/>
      <c r="C66" s="288" t="s">
        <v>229</v>
      </c>
      <c r="D66" s="278">
        <v>320.39</v>
      </c>
      <c r="E66" s="279">
        <v>0.5</v>
      </c>
      <c r="F66" s="279">
        <v>2</v>
      </c>
      <c r="G66" s="280">
        <v>300</v>
      </c>
      <c r="H66" s="279">
        <v>542.70000000000005</v>
      </c>
      <c r="I66" s="279">
        <v>65.83</v>
      </c>
      <c r="J66" s="279">
        <v>186.45</v>
      </c>
      <c r="K66" s="293">
        <v>183.22953060914475</v>
      </c>
    </row>
    <row r="67" spans="2:11" ht="12.75" customHeight="1">
      <c r="B67" s="370"/>
      <c r="C67" s="288" t="s">
        <v>244</v>
      </c>
      <c r="D67" s="278">
        <v>3</v>
      </c>
      <c r="E67" s="279">
        <v>3</v>
      </c>
      <c r="F67" s="279">
        <v>0</v>
      </c>
      <c r="G67" s="280">
        <v>-100</v>
      </c>
      <c r="H67" s="279">
        <v>129.66</v>
      </c>
      <c r="I67" s="279">
        <v>129.66</v>
      </c>
      <c r="J67" s="279">
        <v>0</v>
      </c>
      <c r="K67" s="293">
        <v>-100</v>
      </c>
    </row>
    <row r="68" spans="2:11" ht="14.6">
      <c r="B68" s="370"/>
      <c r="C68" s="288" t="s">
        <v>94</v>
      </c>
      <c r="D68" s="278">
        <v>1.5</v>
      </c>
      <c r="E68" s="279">
        <v>1.5</v>
      </c>
      <c r="F68" s="279">
        <v>0</v>
      </c>
      <c r="G68" s="280">
        <v>-100</v>
      </c>
      <c r="H68" s="279">
        <v>78.58</v>
      </c>
      <c r="I68" s="279">
        <v>78.58</v>
      </c>
      <c r="J68" s="279">
        <v>0</v>
      </c>
      <c r="K68" s="293">
        <v>-100</v>
      </c>
    </row>
    <row r="69" spans="2:11" s="160" customFormat="1" ht="14.6">
      <c r="B69" s="370"/>
      <c r="C69" s="288" t="s">
        <v>233</v>
      </c>
      <c r="D69" s="278">
        <v>0.5</v>
      </c>
      <c r="E69" s="279">
        <v>0.5</v>
      </c>
      <c r="F69" s="279">
        <v>0</v>
      </c>
      <c r="G69" s="280">
        <v>-100</v>
      </c>
      <c r="H69" s="279">
        <v>61.74</v>
      </c>
      <c r="I69" s="279">
        <v>61.74</v>
      </c>
      <c r="J69" s="279">
        <v>0</v>
      </c>
      <c r="K69" s="293">
        <v>-100</v>
      </c>
    </row>
    <row r="70" spans="2:11" ht="14.6">
      <c r="B70" s="370"/>
      <c r="C70" s="288" t="s">
        <v>71</v>
      </c>
      <c r="D70" s="278">
        <v>0</v>
      </c>
      <c r="E70" s="279">
        <v>0</v>
      </c>
      <c r="F70" s="279">
        <v>1000</v>
      </c>
      <c r="G70" s="280" t="s">
        <v>127</v>
      </c>
      <c r="H70" s="279">
        <v>0</v>
      </c>
      <c r="I70" s="279">
        <v>0</v>
      </c>
      <c r="J70" s="279">
        <v>821.03</v>
      </c>
      <c r="K70" s="293" t="s">
        <v>127</v>
      </c>
    </row>
    <row r="71" spans="2:11" s="160" customFormat="1" ht="14.6">
      <c r="B71" s="371"/>
      <c r="C71" s="288" t="s">
        <v>72</v>
      </c>
      <c r="D71" s="278">
        <v>0</v>
      </c>
      <c r="E71" s="279">
        <v>0</v>
      </c>
      <c r="F71" s="279">
        <v>10950</v>
      </c>
      <c r="G71" s="280" t="s">
        <v>127</v>
      </c>
      <c r="H71" s="279">
        <v>0</v>
      </c>
      <c r="I71" s="279">
        <v>0</v>
      </c>
      <c r="J71" s="279">
        <v>1146.75</v>
      </c>
      <c r="K71" s="293" t="s">
        <v>127</v>
      </c>
    </row>
    <row r="72" spans="2:11" ht="14.6">
      <c r="B72" s="266" t="s">
        <v>106</v>
      </c>
      <c r="C72" s="267"/>
      <c r="D72" s="260">
        <v>1304050.9099999999</v>
      </c>
      <c r="E72" s="261">
        <v>747306.02</v>
      </c>
      <c r="F72" s="261">
        <v>1122478.8400000001</v>
      </c>
      <c r="G72" s="262">
        <v>50.203371839557789</v>
      </c>
      <c r="H72" s="261">
        <v>1293648.01</v>
      </c>
      <c r="I72" s="261">
        <v>780356.99</v>
      </c>
      <c r="J72" s="261">
        <v>973609.50000000012</v>
      </c>
      <c r="K72" s="268">
        <v>24.764628558014223</v>
      </c>
    </row>
    <row r="73" spans="2:11" ht="12.45" customHeight="1">
      <c r="B73" s="369" t="s">
        <v>209</v>
      </c>
      <c r="C73" s="287" t="s">
        <v>115</v>
      </c>
      <c r="D73" s="283">
        <v>20000.25</v>
      </c>
      <c r="E73" s="284">
        <v>0.25</v>
      </c>
      <c r="F73" s="284">
        <v>20001.5</v>
      </c>
      <c r="G73" s="285">
        <v>8000500</v>
      </c>
      <c r="H73" s="284">
        <v>20780</v>
      </c>
      <c r="I73" s="284">
        <v>90</v>
      </c>
      <c r="J73" s="284">
        <v>20238.29</v>
      </c>
      <c r="K73" s="292">
        <v>22386.988888888889</v>
      </c>
    </row>
    <row r="74" spans="2:11" s="160" customFormat="1" ht="14.6">
      <c r="B74" s="370"/>
      <c r="C74" s="288" t="s">
        <v>113</v>
      </c>
      <c r="D74" s="278">
        <v>6893.52</v>
      </c>
      <c r="E74" s="279">
        <v>906</v>
      </c>
      <c r="F74" s="279">
        <v>12020.2</v>
      </c>
      <c r="G74" s="280">
        <v>1226.7328918322298</v>
      </c>
      <c r="H74" s="279">
        <v>16149.63</v>
      </c>
      <c r="I74" s="279">
        <v>5511.31</v>
      </c>
      <c r="J74" s="279">
        <v>23532.7</v>
      </c>
      <c r="K74" s="293">
        <v>326.98922760650373</v>
      </c>
    </row>
    <row r="75" spans="2:11" ht="14.6">
      <c r="B75" s="370"/>
      <c r="C75" s="288" t="s">
        <v>93</v>
      </c>
      <c r="D75" s="278">
        <v>4714.8100000000004</v>
      </c>
      <c r="E75" s="279">
        <v>4000</v>
      </c>
      <c r="F75" s="279">
        <v>4466.2299999999996</v>
      </c>
      <c r="G75" s="280">
        <v>11.655749999999987</v>
      </c>
      <c r="H75" s="279">
        <v>4046.67</v>
      </c>
      <c r="I75" s="279">
        <v>2744.45</v>
      </c>
      <c r="J75" s="279">
        <v>3856.71</v>
      </c>
      <c r="K75" s="293">
        <v>40.527610267995428</v>
      </c>
    </row>
    <row r="76" spans="2:11" ht="14.6">
      <c r="B76" s="370"/>
      <c r="C76" s="288" t="s">
        <v>87</v>
      </c>
      <c r="D76" s="278">
        <v>25</v>
      </c>
      <c r="E76" s="279">
        <v>25</v>
      </c>
      <c r="F76" s="279">
        <v>0</v>
      </c>
      <c r="G76" s="280">
        <v>-100</v>
      </c>
      <c r="H76" s="279">
        <v>892.71</v>
      </c>
      <c r="I76" s="279">
        <v>892.71</v>
      </c>
      <c r="J76" s="279">
        <v>0</v>
      </c>
      <c r="K76" s="293">
        <v>-100</v>
      </c>
    </row>
    <row r="77" spans="2:11" ht="14.6">
      <c r="B77" s="370"/>
      <c r="C77" s="288" t="s">
        <v>89</v>
      </c>
      <c r="D77" s="278">
        <v>883.1</v>
      </c>
      <c r="E77" s="279">
        <v>470</v>
      </c>
      <c r="F77" s="279">
        <v>0</v>
      </c>
      <c r="G77" s="280">
        <v>-100</v>
      </c>
      <c r="H77" s="279">
        <v>491.8</v>
      </c>
      <c r="I77" s="279">
        <v>371.17</v>
      </c>
      <c r="J77" s="279">
        <v>0</v>
      </c>
      <c r="K77" s="293">
        <v>-100</v>
      </c>
    </row>
    <row r="78" spans="2:11" ht="14.6">
      <c r="B78" s="370"/>
      <c r="C78" s="288" t="s">
        <v>238</v>
      </c>
      <c r="D78" s="278">
        <v>0.84619999999999995</v>
      </c>
      <c r="E78" s="279">
        <v>0.84619999999999995</v>
      </c>
      <c r="F78" s="279">
        <v>0</v>
      </c>
      <c r="G78" s="280">
        <v>-100</v>
      </c>
      <c r="H78" s="279">
        <v>150.69999999999999</v>
      </c>
      <c r="I78" s="279">
        <v>150.69999999999999</v>
      </c>
      <c r="J78" s="279">
        <v>0</v>
      </c>
      <c r="K78" s="293">
        <v>-100</v>
      </c>
    </row>
    <row r="79" spans="2:11" ht="14.6">
      <c r="B79" s="370"/>
      <c r="C79" s="288" t="s">
        <v>145</v>
      </c>
      <c r="D79" s="278">
        <v>18.48</v>
      </c>
      <c r="E79" s="279">
        <v>0</v>
      </c>
      <c r="F79" s="279">
        <v>0</v>
      </c>
      <c r="G79" s="280" t="s">
        <v>127</v>
      </c>
      <c r="H79" s="279">
        <v>150.36000000000001</v>
      </c>
      <c r="I79" s="279">
        <v>0</v>
      </c>
      <c r="J79" s="279">
        <v>0</v>
      </c>
      <c r="K79" s="293" t="s">
        <v>127</v>
      </c>
    </row>
    <row r="80" spans="2:11" ht="14.6">
      <c r="B80" s="370"/>
      <c r="C80" s="288" t="s">
        <v>86</v>
      </c>
      <c r="D80" s="278">
        <v>0</v>
      </c>
      <c r="E80" s="279">
        <v>0</v>
      </c>
      <c r="F80" s="279">
        <v>9.5</v>
      </c>
      <c r="G80" s="280" t="s">
        <v>127</v>
      </c>
      <c r="H80" s="279">
        <v>0</v>
      </c>
      <c r="I80" s="279">
        <v>0</v>
      </c>
      <c r="J80" s="279">
        <v>174.01</v>
      </c>
      <c r="K80" s="293" t="s">
        <v>127</v>
      </c>
    </row>
    <row r="81" spans="2:11" s="160" customFormat="1" ht="14.6">
      <c r="B81" s="371"/>
      <c r="C81" s="288" t="s">
        <v>72</v>
      </c>
      <c r="D81" s="278">
        <v>0</v>
      </c>
      <c r="E81" s="279">
        <v>0</v>
      </c>
      <c r="F81" s="279">
        <v>10950</v>
      </c>
      <c r="G81" s="280" t="s">
        <v>127</v>
      </c>
      <c r="H81" s="279">
        <v>0</v>
      </c>
      <c r="I81" s="279">
        <v>0</v>
      </c>
      <c r="J81" s="279">
        <v>1308.95</v>
      </c>
      <c r="K81" s="293" t="s">
        <v>127</v>
      </c>
    </row>
    <row r="82" spans="2:11" ht="14.6">
      <c r="B82" s="266" t="s">
        <v>210</v>
      </c>
      <c r="C82" s="267"/>
      <c r="D82" s="260">
        <v>32536.0062</v>
      </c>
      <c r="E82" s="261">
        <v>5402.0962</v>
      </c>
      <c r="F82" s="261">
        <v>47447.429999999993</v>
      </c>
      <c r="G82" s="262">
        <v>778.31516217723026</v>
      </c>
      <c r="H82" s="261">
        <v>42661.869999999995</v>
      </c>
      <c r="I82" s="261">
        <v>9760.34</v>
      </c>
      <c r="J82" s="261">
        <v>49110.66</v>
      </c>
      <c r="K82" s="268">
        <v>403.16546349819788</v>
      </c>
    </row>
    <row r="83" spans="2:11" s="160" customFormat="1" ht="14.6">
      <c r="B83" s="369" t="s">
        <v>79</v>
      </c>
      <c r="C83" s="287" t="s">
        <v>74</v>
      </c>
      <c r="D83" s="283">
        <v>600806</v>
      </c>
      <c r="E83" s="284">
        <v>143750</v>
      </c>
      <c r="F83" s="284">
        <v>0</v>
      </c>
      <c r="G83" s="285">
        <v>-100</v>
      </c>
      <c r="H83" s="284">
        <v>107017</v>
      </c>
      <c r="I83" s="284">
        <v>27414</v>
      </c>
      <c r="J83" s="284">
        <v>0</v>
      </c>
      <c r="K83" s="292">
        <v>-100</v>
      </c>
    </row>
    <row r="84" spans="2:11" s="160" customFormat="1" ht="14.6">
      <c r="B84" s="370"/>
      <c r="C84" s="288" t="s">
        <v>93</v>
      </c>
      <c r="D84" s="278">
        <v>1058.1461999999999</v>
      </c>
      <c r="E84" s="279">
        <v>0</v>
      </c>
      <c r="F84" s="279">
        <v>500</v>
      </c>
      <c r="G84" s="280" t="s">
        <v>127</v>
      </c>
      <c r="H84" s="279">
        <v>2665.22</v>
      </c>
      <c r="I84" s="279">
        <v>0</v>
      </c>
      <c r="J84" s="279">
        <v>1620.15</v>
      </c>
      <c r="K84" s="293" t="s">
        <v>127</v>
      </c>
    </row>
    <row r="85" spans="2:11" s="160" customFormat="1" ht="14.6">
      <c r="B85" s="371"/>
      <c r="C85" s="288" t="s">
        <v>72</v>
      </c>
      <c r="D85" s="278">
        <v>22272</v>
      </c>
      <c r="E85" s="279">
        <v>4500</v>
      </c>
      <c r="F85" s="279">
        <v>6044.8631999999998</v>
      </c>
      <c r="G85" s="280">
        <v>34.33029333333333</v>
      </c>
      <c r="H85" s="279">
        <v>2420.86</v>
      </c>
      <c r="I85" s="279">
        <v>444.25</v>
      </c>
      <c r="J85" s="279">
        <v>787.14</v>
      </c>
      <c r="K85" s="293">
        <v>77.184018007878436</v>
      </c>
    </row>
    <row r="86" spans="2:11" s="160" customFormat="1" ht="14.6">
      <c r="B86" s="266" t="s">
        <v>107</v>
      </c>
      <c r="C86" s="267"/>
      <c r="D86" s="260">
        <v>624136.14619999996</v>
      </c>
      <c r="E86" s="261">
        <v>148250</v>
      </c>
      <c r="F86" s="261">
        <v>6544.8631999999998</v>
      </c>
      <c r="G86" s="262">
        <v>-95.585252478920751</v>
      </c>
      <c r="H86" s="261">
        <v>112103.08</v>
      </c>
      <c r="I86" s="261">
        <v>27858.25</v>
      </c>
      <c r="J86" s="261">
        <v>2407.29</v>
      </c>
      <c r="K86" s="268">
        <v>-91.35878958656771</v>
      </c>
    </row>
    <row r="87" spans="2:11" s="160" customFormat="1" ht="14.6" customHeight="1">
      <c r="B87" s="369" t="s">
        <v>249</v>
      </c>
      <c r="C87" s="287" t="s">
        <v>87</v>
      </c>
      <c r="D87" s="283">
        <v>286324</v>
      </c>
      <c r="E87" s="284">
        <v>102922</v>
      </c>
      <c r="F87" s="284">
        <v>141209</v>
      </c>
      <c r="G87" s="285">
        <v>37.200015545753097</v>
      </c>
      <c r="H87" s="284">
        <v>172532.78</v>
      </c>
      <c r="I87" s="284">
        <v>89348.61</v>
      </c>
      <c r="J87" s="284">
        <v>119217.48</v>
      </c>
      <c r="K87" s="292">
        <v>33.429585530205784</v>
      </c>
    </row>
    <row r="88" spans="2:11" s="160" customFormat="1" ht="14.6" customHeight="1">
      <c r="B88" s="370"/>
      <c r="C88" s="288" t="s">
        <v>89</v>
      </c>
      <c r="D88" s="278">
        <v>102000</v>
      </c>
      <c r="E88" s="279">
        <v>55200</v>
      </c>
      <c r="F88" s="279">
        <v>36000</v>
      </c>
      <c r="G88" s="280">
        <v>-34.782608695652172</v>
      </c>
      <c r="H88" s="279">
        <v>92574.66</v>
      </c>
      <c r="I88" s="279">
        <v>50040</v>
      </c>
      <c r="J88" s="279">
        <v>32400</v>
      </c>
      <c r="K88" s="293">
        <v>-35.251798561151084</v>
      </c>
    </row>
    <row r="89" spans="2:11" s="160" customFormat="1" ht="14.6" customHeight="1">
      <c r="B89" s="370"/>
      <c r="C89" s="288" t="s">
        <v>72</v>
      </c>
      <c r="D89" s="278">
        <v>37252</v>
      </c>
      <c r="E89" s="279">
        <v>18112</v>
      </c>
      <c r="F89" s="279">
        <v>20983.903300000002</v>
      </c>
      <c r="G89" s="280">
        <v>15.85635655918729</v>
      </c>
      <c r="H89" s="279">
        <v>75855.37</v>
      </c>
      <c r="I89" s="279">
        <v>29130.98</v>
      </c>
      <c r="J89" s="279">
        <v>36574.97</v>
      </c>
      <c r="K89" s="293">
        <v>25.553517252080105</v>
      </c>
    </row>
    <row r="90" spans="2:11" ht="14.6" customHeight="1">
      <c r="B90" s="370"/>
      <c r="C90" s="288" t="s">
        <v>115</v>
      </c>
      <c r="D90" s="278">
        <v>72576</v>
      </c>
      <c r="E90" s="279">
        <v>72576</v>
      </c>
      <c r="F90" s="279">
        <v>151200</v>
      </c>
      <c r="G90" s="280">
        <v>108.33333333333334</v>
      </c>
      <c r="H90" s="279">
        <v>60342.41</v>
      </c>
      <c r="I90" s="279">
        <v>60342.41</v>
      </c>
      <c r="J90" s="279">
        <v>107693.66</v>
      </c>
      <c r="K90" s="293">
        <v>78.470929483923484</v>
      </c>
    </row>
    <row r="91" spans="2:11" ht="14.6">
      <c r="B91" s="370"/>
      <c r="C91" s="288" t="s">
        <v>113</v>
      </c>
      <c r="D91" s="278">
        <v>4353.79</v>
      </c>
      <c r="E91" s="279">
        <v>4353.79</v>
      </c>
      <c r="F91" s="279">
        <v>0</v>
      </c>
      <c r="G91" s="280">
        <v>-100</v>
      </c>
      <c r="H91" s="279">
        <v>19254.93</v>
      </c>
      <c r="I91" s="279">
        <v>19254.93</v>
      </c>
      <c r="J91" s="279">
        <v>0</v>
      </c>
      <c r="K91" s="293">
        <v>-100</v>
      </c>
    </row>
    <row r="92" spans="2:11" ht="14.6" customHeight="1">
      <c r="B92" s="370"/>
      <c r="C92" s="288" t="s">
        <v>76</v>
      </c>
      <c r="D92" s="278">
        <v>6849.3</v>
      </c>
      <c r="E92" s="279">
        <v>2935.44</v>
      </c>
      <c r="F92" s="279">
        <v>5870.88</v>
      </c>
      <c r="G92" s="280">
        <v>100</v>
      </c>
      <c r="H92" s="279">
        <v>18750.009999999998</v>
      </c>
      <c r="I92" s="279">
        <v>8024.9</v>
      </c>
      <c r="J92" s="279">
        <v>16143.02</v>
      </c>
      <c r="K92" s="293">
        <v>101.16163441288988</v>
      </c>
    </row>
    <row r="93" spans="2:11" ht="14.6" customHeight="1">
      <c r="B93" s="371"/>
      <c r="C93" s="288" t="s">
        <v>74</v>
      </c>
      <c r="D93" s="278">
        <v>0</v>
      </c>
      <c r="E93" s="279">
        <v>0</v>
      </c>
      <c r="F93" s="279">
        <v>20</v>
      </c>
      <c r="G93" s="280" t="s">
        <v>127</v>
      </c>
      <c r="H93" s="279">
        <v>0</v>
      </c>
      <c r="I93" s="279">
        <v>0</v>
      </c>
      <c r="J93" s="279">
        <v>18.350000000000001</v>
      </c>
      <c r="K93" s="293" t="s">
        <v>127</v>
      </c>
    </row>
    <row r="94" spans="2:11" ht="14.6">
      <c r="B94" s="266" t="s">
        <v>250</v>
      </c>
      <c r="C94" s="267"/>
      <c r="D94" s="260">
        <v>509355.08999999997</v>
      </c>
      <c r="E94" s="261">
        <v>256099.23</v>
      </c>
      <c r="F94" s="261">
        <v>355283.78330000001</v>
      </c>
      <c r="G94" s="262">
        <v>38.728954124539939</v>
      </c>
      <c r="H94" s="261">
        <v>439310.16</v>
      </c>
      <c r="I94" s="261">
        <v>256141.83</v>
      </c>
      <c r="J94" s="261">
        <v>312047.48000000004</v>
      </c>
      <c r="K94" s="268">
        <v>21.826052386679695</v>
      </c>
    </row>
    <row r="95" spans="2:11" ht="14.6">
      <c r="B95" s="369" t="s">
        <v>208</v>
      </c>
      <c r="C95" s="287" t="s">
        <v>113</v>
      </c>
      <c r="D95" s="283">
        <v>1704.7692</v>
      </c>
      <c r="E95" s="284">
        <v>2.7692000000000001</v>
      </c>
      <c r="F95" s="284">
        <v>1.8462000000000001</v>
      </c>
      <c r="G95" s="285">
        <v>-33.330925899176655</v>
      </c>
      <c r="H95" s="284">
        <v>180850.05</v>
      </c>
      <c r="I95" s="284">
        <v>136.08000000000001</v>
      </c>
      <c r="J95" s="284">
        <v>78.08</v>
      </c>
      <c r="K95" s="292">
        <v>-42.621987066431522</v>
      </c>
    </row>
    <row r="96" spans="2:11" ht="14.6">
      <c r="B96" s="370"/>
      <c r="C96" s="288" t="s">
        <v>86</v>
      </c>
      <c r="D96" s="278">
        <v>1.6619999999999999</v>
      </c>
      <c r="E96" s="279">
        <v>1.2</v>
      </c>
      <c r="F96" s="279">
        <v>0</v>
      </c>
      <c r="G96" s="280">
        <v>-100</v>
      </c>
      <c r="H96" s="279">
        <v>277.60000000000002</v>
      </c>
      <c r="I96" s="279">
        <v>228.22</v>
      </c>
      <c r="J96" s="279">
        <v>0</v>
      </c>
      <c r="K96" s="293">
        <v>-100</v>
      </c>
    </row>
    <row r="97" spans="2:11" ht="14.6">
      <c r="B97" s="371"/>
      <c r="C97" s="288" t="s">
        <v>115</v>
      </c>
      <c r="D97" s="278">
        <v>0.53849999999999998</v>
      </c>
      <c r="E97" s="279">
        <v>0</v>
      </c>
      <c r="F97" s="279">
        <v>0.30769999999999997</v>
      </c>
      <c r="G97" s="280" t="s">
        <v>127</v>
      </c>
      <c r="H97" s="279">
        <v>102.77</v>
      </c>
      <c r="I97" s="279">
        <v>0</v>
      </c>
      <c r="J97" s="279">
        <v>51.54</v>
      </c>
      <c r="K97" s="293" t="s">
        <v>127</v>
      </c>
    </row>
    <row r="98" spans="2:11" ht="14.6">
      <c r="B98" s="266" t="s">
        <v>200</v>
      </c>
      <c r="C98" s="267"/>
      <c r="D98" s="260">
        <v>1706.9696999999999</v>
      </c>
      <c r="E98" s="261">
        <v>3.9691999999999998</v>
      </c>
      <c r="F98" s="261">
        <v>2.1539000000000001</v>
      </c>
      <c r="G98" s="262">
        <v>-45.734656857805092</v>
      </c>
      <c r="H98" s="261">
        <v>181230.41999999998</v>
      </c>
      <c r="I98" s="261">
        <v>364.3</v>
      </c>
      <c r="J98" s="261">
        <v>129.62</v>
      </c>
      <c r="K98" s="268">
        <v>-64.419434531979135</v>
      </c>
    </row>
    <row r="99" spans="2:11" s="160" customFormat="1" ht="14.6">
      <c r="B99" s="287" t="s">
        <v>228</v>
      </c>
      <c r="C99" s="287" t="s">
        <v>72</v>
      </c>
      <c r="D99" s="283">
        <v>0</v>
      </c>
      <c r="E99" s="284">
        <v>0</v>
      </c>
      <c r="F99" s="375" t="s">
        <v>262</v>
      </c>
      <c r="G99" s="376" t="s">
        <v>127</v>
      </c>
      <c r="H99" s="375">
        <v>0</v>
      </c>
      <c r="I99" s="375">
        <v>0</v>
      </c>
      <c r="J99" s="375" t="s">
        <v>263</v>
      </c>
      <c r="K99" s="292" t="s">
        <v>127</v>
      </c>
    </row>
    <row r="100" spans="2:11" ht="14.6">
      <c r="B100" s="266" t="s">
        <v>230</v>
      </c>
      <c r="C100" s="267"/>
      <c r="D100" s="260">
        <v>0</v>
      </c>
      <c r="E100" s="261">
        <v>0</v>
      </c>
      <c r="F100" s="261" t="s">
        <v>262</v>
      </c>
      <c r="G100" s="262" t="s">
        <v>127</v>
      </c>
      <c r="H100" s="261">
        <v>0</v>
      </c>
      <c r="I100" s="261">
        <v>0</v>
      </c>
      <c r="J100" s="261" t="s">
        <v>263</v>
      </c>
      <c r="K100" s="268" t="s">
        <v>127</v>
      </c>
    </row>
    <row r="101" spans="2:11" ht="14.6">
      <c r="B101" s="269" t="s">
        <v>84</v>
      </c>
      <c r="C101" s="270"/>
      <c r="D101" s="263">
        <v>129568989.26769999</v>
      </c>
      <c r="E101" s="264">
        <v>83606895.568599999</v>
      </c>
      <c r="F101" s="264">
        <v>58933970.371500008</v>
      </c>
      <c r="G101" s="265">
        <v>-29.510634295535699</v>
      </c>
      <c r="H101" s="271">
        <v>122815163.14000002</v>
      </c>
      <c r="I101" s="271">
        <v>81439518.909999967</v>
      </c>
      <c r="J101" s="271">
        <v>52324878.280000001</v>
      </c>
      <c r="K101" s="272">
        <v>-35.750015495763165</v>
      </c>
    </row>
    <row r="102" spans="2:11">
      <c r="B102" s="33" t="s">
        <v>261</v>
      </c>
    </row>
    <row r="103" spans="2:11">
      <c r="B103" s="372" t="s">
        <v>220</v>
      </c>
      <c r="C103" s="372"/>
      <c r="D103" s="372"/>
      <c r="E103" s="372"/>
      <c r="F103" s="372"/>
      <c r="G103" s="372"/>
      <c r="H103" s="372"/>
      <c r="I103" s="372"/>
      <c r="J103" s="372"/>
      <c r="K103" s="372"/>
    </row>
  </sheetData>
  <mergeCells count="14">
    <mergeCell ref="B83:B85"/>
    <mergeCell ref="B87:B93"/>
    <mergeCell ref="B95:B97"/>
    <mergeCell ref="B103:K103"/>
    <mergeCell ref="B2:K2"/>
    <mergeCell ref="D4:G4"/>
    <mergeCell ref="H4:K4"/>
    <mergeCell ref="B4:B5"/>
    <mergeCell ref="C4:C5"/>
    <mergeCell ref="B6:B23"/>
    <mergeCell ref="B25:B44"/>
    <mergeCell ref="B46:B56"/>
    <mergeCell ref="B58:B71"/>
    <mergeCell ref="B73:B81"/>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0"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101</v>
      </c>
      <c r="F2" s="58"/>
      <c r="G2" s="57"/>
      <c r="H2" s="57"/>
    </row>
    <row r="3" spans="2:8" ht="15" customHeight="1">
      <c r="B3" s="57"/>
      <c r="C3" s="57"/>
      <c r="E3" s="100" t="str">
        <f>+Portada!D49</f>
        <v>Septiembre 2020</v>
      </c>
      <c r="F3" s="99"/>
      <c r="G3" s="57"/>
      <c r="H3" s="57"/>
    </row>
    <row r="4" spans="2:8">
      <c r="B4" s="57"/>
      <c r="C4" s="57"/>
      <c r="D4" s="58"/>
      <c r="E4" s="85" t="s">
        <v>266</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98" t="s">
        <v>141</v>
      </c>
      <c r="C2" s="298"/>
      <c r="D2" s="298"/>
      <c r="E2" s="298"/>
      <c r="F2" s="298"/>
      <c r="G2" s="298"/>
      <c r="H2" s="298"/>
      <c r="I2" s="298"/>
      <c r="J2" s="149"/>
      <c r="K2" s="52" t="s">
        <v>131</v>
      </c>
    </row>
    <row r="3" spans="2:11">
      <c r="B3" s="151"/>
      <c r="C3" s="151"/>
      <c r="D3" s="151"/>
      <c r="E3" s="151"/>
      <c r="F3" s="151"/>
      <c r="G3" s="151"/>
      <c r="H3" s="151"/>
      <c r="I3" s="151"/>
      <c r="J3" s="151"/>
    </row>
    <row r="4" spans="2:11" ht="34.5" customHeight="1">
      <c r="B4" s="299" t="s">
        <v>156</v>
      </c>
      <c r="C4" s="299"/>
      <c r="D4" s="299"/>
      <c r="E4" s="299"/>
      <c r="F4" s="299"/>
      <c r="G4" s="299"/>
      <c r="H4" s="299"/>
      <c r="I4" s="299"/>
      <c r="J4" s="152"/>
    </row>
    <row r="5" spans="2:11" ht="29.25" customHeight="1">
      <c r="B5" s="299" t="s">
        <v>143</v>
      </c>
      <c r="C5" s="299"/>
      <c r="D5" s="299"/>
      <c r="E5" s="299"/>
      <c r="F5" s="299"/>
      <c r="G5" s="299"/>
      <c r="H5" s="299"/>
      <c r="I5" s="299"/>
      <c r="J5" s="152"/>
    </row>
    <row r="6" spans="2:11" ht="18" customHeight="1">
      <c r="B6" s="297" t="s">
        <v>142</v>
      </c>
      <c r="C6" s="297"/>
      <c r="D6" s="297"/>
      <c r="E6" s="297"/>
      <c r="F6" s="297"/>
      <c r="G6" s="297"/>
      <c r="H6" s="297"/>
      <c r="I6" s="297"/>
      <c r="J6" s="152"/>
    </row>
    <row r="7" spans="2:11" ht="34.5" customHeight="1">
      <c r="B7" s="297" t="s">
        <v>144</v>
      </c>
      <c r="C7" s="297"/>
      <c r="D7" s="297"/>
      <c r="E7" s="297"/>
      <c r="F7" s="297"/>
      <c r="G7" s="297"/>
      <c r="H7" s="297"/>
      <c r="I7" s="297"/>
      <c r="J7" s="152"/>
    </row>
    <row r="8" spans="2:11" ht="34.5" customHeight="1">
      <c r="B8" s="297" t="s">
        <v>146</v>
      </c>
      <c r="C8" s="297"/>
      <c r="D8" s="297"/>
      <c r="E8" s="297"/>
      <c r="F8" s="297"/>
      <c r="G8" s="297"/>
      <c r="H8" s="297"/>
      <c r="I8" s="297"/>
      <c r="J8" s="152"/>
    </row>
    <row r="9" spans="2:11">
      <c r="B9" s="297" t="s">
        <v>212</v>
      </c>
      <c r="C9" s="297"/>
      <c r="D9" s="297"/>
      <c r="E9" s="297"/>
      <c r="F9" s="297"/>
      <c r="G9" s="297"/>
      <c r="H9" s="297"/>
      <c r="I9" s="297"/>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300" t="s">
        <v>54</v>
      </c>
      <c r="C2" s="300"/>
      <c r="D2" s="300"/>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307" t="s">
        <v>137</v>
      </c>
      <c r="C2" s="307"/>
      <c r="D2" s="307"/>
      <c r="E2" s="307"/>
      <c r="F2" s="307"/>
      <c r="G2" s="307"/>
      <c r="H2" s="307"/>
      <c r="I2" s="307"/>
      <c r="J2" s="307"/>
      <c r="K2" s="113"/>
      <c r="L2" s="52" t="s">
        <v>131</v>
      </c>
    </row>
    <row r="3" spans="2:12" ht="16.5" customHeight="1">
      <c r="B3" s="224"/>
      <c r="C3" s="224"/>
      <c r="D3" s="224"/>
      <c r="E3" s="224"/>
      <c r="F3" s="224"/>
      <c r="G3" s="224"/>
      <c r="H3" s="224"/>
      <c r="I3" s="224"/>
      <c r="J3" s="224"/>
      <c r="K3" s="225"/>
      <c r="L3" s="52"/>
    </row>
    <row r="4" spans="2:12" s="252" customFormat="1" ht="111" customHeight="1">
      <c r="B4" s="308" t="s">
        <v>269</v>
      </c>
      <c r="C4" s="308"/>
      <c r="D4" s="308"/>
      <c r="E4" s="308"/>
      <c r="F4" s="308"/>
      <c r="G4" s="308"/>
      <c r="H4" s="308"/>
      <c r="I4" s="308"/>
      <c r="J4" s="308"/>
      <c r="K4" s="114"/>
    </row>
    <row r="5" spans="2:12" ht="123.9" customHeight="1">
      <c r="B5" s="308" t="s">
        <v>270</v>
      </c>
      <c r="C5" s="308"/>
      <c r="D5" s="308"/>
      <c r="E5" s="308"/>
      <c r="F5" s="308"/>
      <c r="G5" s="308"/>
      <c r="H5" s="308"/>
      <c r="I5" s="308"/>
      <c r="J5" s="308"/>
      <c r="K5" s="114"/>
    </row>
    <row r="6" spans="2:12" ht="135.9" customHeight="1">
      <c r="B6" s="308" t="s">
        <v>271</v>
      </c>
      <c r="C6" s="308"/>
      <c r="D6" s="308"/>
      <c r="E6" s="308"/>
      <c r="F6" s="308"/>
      <c r="G6" s="308"/>
      <c r="H6" s="308"/>
      <c r="I6" s="308"/>
      <c r="J6" s="308"/>
      <c r="K6" s="114"/>
    </row>
    <row r="7" spans="2:12" ht="181.3" customHeight="1">
      <c r="B7" s="309" t="s">
        <v>256</v>
      </c>
      <c r="C7" s="309"/>
      <c r="D7" s="309"/>
      <c r="E7" s="309"/>
      <c r="F7" s="309"/>
      <c r="G7" s="309"/>
      <c r="H7" s="309"/>
      <c r="I7" s="309"/>
      <c r="J7" s="309"/>
      <c r="K7" s="114"/>
    </row>
    <row r="8" spans="2:12" ht="110.6" customHeight="1">
      <c r="B8" s="308" t="s">
        <v>274</v>
      </c>
      <c r="C8" s="308"/>
      <c r="D8" s="308"/>
      <c r="E8" s="308"/>
      <c r="F8" s="308"/>
      <c r="G8" s="308"/>
      <c r="H8" s="308"/>
      <c r="I8" s="308"/>
      <c r="J8" s="308"/>
    </row>
    <row r="9" spans="2:12" ht="105.45" customHeight="1">
      <c r="B9" s="301" t="s">
        <v>226</v>
      </c>
      <c r="C9" s="302"/>
      <c r="D9" s="302"/>
      <c r="E9" s="302"/>
      <c r="F9" s="302"/>
      <c r="G9" s="302"/>
      <c r="H9" s="302"/>
      <c r="I9" s="302"/>
      <c r="J9" s="303"/>
    </row>
    <row r="10" spans="2:12" ht="14.6">
      <c r="B10" s="304" t="s">
        <v>221</v>
      </c>
      <c r="C10" s="305"/>
      <c r="D10" s="305"/>
      <c r="E10" s="305"/>
      <c r="F10" s="305"/>
      <c r="G10" s="305"/>
      <c r="H10" s="305"/>
      <c r="I10" s="305"/>
      <c r="J10" s="306"/>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314" t="s">
        <v>55</v>
      </c>
      <c r="C2" s="314"/>
      <c r="D2" s="314"/>
      <c r="E2" s="314"/>
      <c r="F2" s="314"/>
      <c r="G2" s="314"/>
      <c r="I2" s="40" t="s">
        <v>131</v>
      </c>
    </row>
    <row r="3" spans="2:9" ht="12.75" customHeight="1">
      <c r="B3" s="314" t="s">
        <v>118</v>
      </c>
      <c r="C3" s="314"/>
      <c r="D3" s="314"/>
      <c r="E3" s="314"/>
      <c r="F3" s="314"/>
      <c r="G3" s="314"/>
    </row>
    <row r="4" spans="2:9">
      <c r="B4" s="314" t="s">
        <v>201</v>
      </c>
      <c r="C4" s="314"/>
      <c r="D4" s="314"/>
      <c r="E4" s="314"/>
      <c r="F4" s="314"/>
      <c r="G4" s="314"/>
    </row>
    <row r="5" spans="2:9">
      <c r="B5" s="2"/>
      <c r="C5" s="2"/>
      <c r="D5" s="2"/>
      <c r="E5" s="2"/>
      <c r="F5" s="2"/>
      <c r="G5" s="2"/>
      <c r="I5" s="109"/>
    </row>
    <row r="6" spans="2:9">
      <c r="B6" s="312" t="s">
        <v>44</v>
      </c>
      <c r="C6" s="311" t="s">
        <v>43</v>
      </c>
      <c r="D6" s="311"/>
      <c r="E6" s="311"/>
      <c r="F6" s="311" t="s">
        <v>42</v>
      </c>
      <c r="G6" s="311"/>
      <c r="I6" s="109"/>
    </row>
    <row r="7" spans="2:9">
      <c r="B7" s="313"/>
      <c r="C7" s="256">
        <v>2018</v>
      </c>
      <c r="D7" s="256">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 t="shared" ref="F9:F15" si="1">(E9/E8-1)*100</f>
        <v>-4.8009739711607269</v>
      </c>
      <c r="G9" s="110">
        <f t="shared" ref="G9:G14" si="2">(E9/D9-1)*100</f>
        <v>13.496761399402523</v>
      </c>
    </row>
    <row r="10" spans="2:9">
      <c r="B10" s="79" t="s">
        <v>37</v>
      </c>
      <c r="C10" s="233">
        <v>7621.296860804714</v>
      </c>
      <c r="D10" s="233">
        <v>5800.1297155858929</v>
      </c>
      <c r="E10" s="233">
        <v>7486.6751897722734</v>
      </c>
      <c r="F10" s="110">
        <f t="shared" si="1"/>
        <v>12.402804778131138</v>
      </c>
      <c r="G10" s="110">
        <f t="shared" si="2"/>
        <v>29.077719928476053</v>
      </c>
    </row>
    <row r="11" spans="2:9">
      <c r="B11" s="79" t="s">
        <v>36</v>
      </c>
      <c r="C11" s="233">
        <v>7169.2904729380289</v>
      </c>
      <c r="D11" s="234">
        <v>5819.0288503826196</v>
      </c>
      <c r="E11" s="233">
        <v>6919.7180452344728</v>
      </c>
      <c r="F11" s="110">
        <f t="shared" si="1"/>
        <v>-7.5728828908236068</v>
      </c>
      <c r="G11" s="110">
        <f t="shared" si="2"/>
        <v>18.915341771840154</v>
      </c>
    </row>
    <row r="12" spans="2:9">
      <c r="B12" s="79" t="s">
        <v>35</v>
      </c>
      <c r="C12" s="233">
        <v>6467.8749860272064</v>
      </c>
      <c r="D12" s="234">
        <v>6469.0614029835524</v>
      </c>
      <c r="E12" s="233">
        <v>6187.3496540866881</v>
      </c>
      <c r="F12" s="110">
        <f t="shared" si="1"/>
        <v>-10.583789489113038</v>
      </c>
      <c r="G12" s="110">
        <f t="shared" si="2"/>
        <v>-4.3547545980462949</v>
      </c>
    </row>
    <row r="13" spans="2:9">
      <c r="B13" s="79" t="s">
        <v>34</v>
      </c>
      <c r="C13" s="233">
        <v>6864.28954335664</v>
      </c>
      <c r="D13" s="233">
        <v>6703.5713673747223</v>
      </c>
      <c r="E13" s="233">
        <v>6232.5832779402645</v>
      </c>
      <c r="F13" s="110">
        <f t="shared" si="1"/>
        <v>0.73106623000851467</v>
      </c>
      <c r="G13" s="110">
        <f t="shared" si="2"/>
        <v>-7.0259278766940048</v>
      </c>
    </row>
    <row r="14" spans="2:9">
      <c r="B14" s="79" t="s">
        <v>33</v>
      </c>
      <c r="C14" s="233">
        <v>7022.6052558737429</v>
      </c>
      <c r="D14" s="234">
        <v>6933.8661538584938</v>
      </c>
      <c r="E14" s="233">
        <v>6432.9370278956067</v>
      </c>
      <c r="F14" s="110">
        <f t="shared" si="1"/>
        <v>3.2146180968729121</v>
      </c>
      <c r="G14" s="110">
        <f t="shared" si="2"/>
        <v>-7.2243841292513933</v>
      </c>
    </row>
    <row r="15" spans="2:9">
      <c r="B15" s="79" t="s">
        <v>32</v>
      </c>
      <c r="C15" s="233">
        <v>9325.9284041466872</v>
      </c>
      <c r="D15" s="234">
        <v>7035.5863465460179</v>
      </c>
      <c r="E15" s="233">
        <v>6404.302482276833</v>
      </c>
      <c r="F15" s="110">
        <f t="shared" si="1"/>
        <v>-0.44512398449734203</v>
      </c>
      <c r="G15" s="110">
        <f t="shared" ref="G15" si="3">(E15/D15-1)*100</f>
        <v>-8.9727257000989162</v>
      </c>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6665.0772941908435</v>
      </c>
      <c r="F20" s="111"/>
      <c r="G20" s="111">
        <f t="shared" ref="G20" si="4">(E20/D20-1)*100</f>
        <v>3.244584916251525</v>
      </c>
    </row>
    <row r="21" spans="2:9">
      <c r="B21" s="3" t="s">
        <v>267</v>
      </c>
      <c r="C21" s="237">
        <f>AVERAGE(C8:C15)</f>
        <v>7479.2659803192755</v>
      </c>
      <c r="D21" s="237">
        <f t="shared" ref="D21:E21" si="5">AVERAGE(D8:D15)</f>
        <v>6132.0557577627478</v>
      </c>
      <c r="E21" s="237">
        <f t="shared" si="5"/>
        <v>6665.0772941908435</v>
      </c>
      <c r="F21" s="112"/>
      <c r="G21" s="112">
        <f>(E21/D21-1)*100</f>
        <v>8.6923791544675453</v>
      </c>
    </row>
    <row r="22" spans="2:9" ht="82.3" customHeight="1">
      <c r="B22" s="310" t="s">
        <v>214</v>
      </c>
      <c r="C22" s="310"/>
      <c r="D22" s="310"/>
      <c r="E22" s="310"/>
      <c r="F22" s="310"/>
      <c r="G22" s="310"/>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4375" defaultRowHeight="12.45"/>
  <cols>
    <col min="1" max="1" width="1.3828125" style="160" customWidth="1"/>
    <col min="2" max="13" width="11.61328125" style="160" customWidth="1"/>
    <col min="14" max="16384" width="10.84375" style="160"/>
  </cols>
  <sheetData>
    <row r="1" spans="2:14" ht="6.75" customHeight="1"/>
    <row r="2" spans="2:14">
      <c r="B2" s="316" t="s">
        <v>56</v>
      </c>
      <c r="C2" s="316"/>
      <c r="D2" s="316"/>
      <c r="E2" s="316"/>
      <c r="F2" s="316"/>
      <c r="G2" s="316"/>
      <c r="H2" s="316"/>
      <c r="I2" s="316"/>
      <c r="J2" s="316"/>
      <c r="K2" s="316"/>
      <c r="L2" s="316"/>
      <c r="M2" s="316"/>
      <c r="N2" s="40" t="s">
        <v>131</v>
      </c>
    </row>
    <row r="3" spans="2:14">
      <c r="B3" s="316" t="s">
        <v>123</v>
      </c>
      <c r="C3" s="316"/>
      <c r="D3" s="316"/>
      <c r="E3" s="316"/>
      <c r="F3" s="316"/>
      <c r="G3" s="316"/>
      <c r="H3" s="316"/>
      <c r="I3" s="316"/>
      <c r="J3" s="316"/>
      <c r="K3" s="316"/>
      <c r="L3" s="316"/>
      <c r="M3" s="316"/>
    </row>
    <row r="4" spans="2:14">
      <c r="B4" s="317" t="s">
        <v>201</v>
      </c>
      <c r="C4" s="317"/>
      <c r="D4" s="317"/>
      <c r="E4" s="317"/>
      <c r="F4" s="317"/>
      <c r="G4" s="317"/>
      <c r="H4" s="317"/>
      <c r="I4" s="317"/>
      <c r="J4" s="317"/>
      <c r="K4" s="317"/>
      <c r="L4" s="317"/>
      <c r="M4" s="317"/>
    </row>
    <row r="5" spans="2:14" ht="28.75" customHeight="1">
      <c r="B5" s="49" t="s">
        <v>202</v>
      </c>
      <c r="C5" s="70" t="s">
        <v>59</v>
      </c>
      <c r="D5" s="70" t="s">
        <v>112</v>
      </c>
      <c r="E5" s="70" t="s">
        <v>246</v>
      </c>
      <c r="F5" s="70" t="s">
        <v>264</v>
      </c>
      <c r="G5" s="70" t="s">
        <v>203</v>
      </c>
      <c r="H5" s="70" t="s">
        <v>204</v>
      </c>
      <c r="I5" s="70" t="s">
        <v>116</v>
      </c>
      <c r="J5" s="70" t="s">
        <v>139</v>
      </c>
      <c r="K5" s="70" t="s">
        <v>257</v>
      </c>
      <c r="L5" s="70" t="s">
        <v>258</v>
      </c>
      <c r="M5" s="70" t="s">
        <v>65</v>
      </c>
    </row>
    <row r="6" spans="2:14">
      <c r="B6" s="76">
        <v>44053</v>
      </c>
      <c r="C6" s="105">
        <v>6252.2116689280865</v>
      </c>
      <c r="D6" s="105">
        <v>7500</v>
      </c>
      <c r="E6" s="105"/>
      <c r="F6" s="105"/>
      <c r="G6" s="196">
        <v>6261.929577464789</v>
      </c>
      <c r="H6" s="196"/>
      <c r="I6" s="196">
        <v>6436.3775510204077</v>
      </c>
      <c r="J6" s="105">
        <v>5290.454545454545</v>
      </c>
      <c r="K6" s="196"/>
      <c r="L6" s="196"/>
      <c r="M6" s="105">
        <v>6181.25</v>
      </c>
    </row>
    <row r="7" spans="2:14">
      <c r="B7" s="77">
        <v>44054</v>
      </c>
      <c r="C7" s="73">
        <v>6367.4537121906505</v>
      </c>
      <c r="D7" s="73">
        <v>8229.1666666666661</v>
      </c>
      <c r="E7" s="73"/>
      <c r="F7" s="73">
        <v>7474</v>
      </c>
      <c r="G7" s="73">
        <v>6213.740458015267</v>
      </c>
      <c r="H7" s="73"/>
      <c r="I7" s="73">
        <v>6767.8823529411766</v>
      </c>
      <c r="J7" s="73">
        <v>5316.0304114490164</v>
      </c>
      <c r="K7" s="73"/>
      <c r="L7" s="73"/>
      <c r="M7" s="73">
        <v>6366.262845849802</v>
      </c>
    </row>
    <row r="8" spans="2:14">
      <c r="B8" s="77">
        <v>44055</v>
      </c>
      <c r="C8" s="73">
        <v>6517.1652542372885</v>
      </c>
      <c r="D8" s="73">
        <v>7500</v>
      </c>
      <c r="E8" s="73"/>
      <c r="F8" s="73"/>
      <c r="G8" s="73">
        <v>6095.9595959595963</v>
      </c>
      <c r="H8" s="73"/>
      <c r="I8" s="73">
        <v>6371.7551020408164</v>
      </c>
      <c r="J8" s="73">
        <v>5676.4549878345497</v>
      </c>
      <c r="K8" s="73"/>
      <c r="L8" s="73"/>
      <c r="M8" s="73">
        <v>6371.7426693629932</v>
      </c>
    </row>
    <row r="9" spans="2:14">
      <c r="B9" s="77">
        <v>44056</v>
      </c>
      <c r="C9" s="73">
        <v>6284.6370157819229</v>
      </c>
      <c r="D9" s="73">
        <v>7500</v>
      </c>
      <c r="E9" s="73"/>
      <c r="F9" s="73">
        <v>7400</v>
      </c>
      <c r="G9" s="73">
        <v>6471.2547528517107</v>
      </c>
      <c r="H9" s="73"/>
      <c r="I9" s="73">
        <v>6452.8301886792451</v>
      </c>
      <c r="J9" s="73">
        <v>5812.6241610738252</v>
      </c>
      <c r="K9" s="73"/>
      <c r="L9" s="73"/>
      <c r="M9" s="73">
        <v>6347.7169642857143</v>
      </c>
    </row>
    <row r="10" spans="2:14">
      <c r="B10" s="77">
        <v>44057</v>
      </c>
      <c r="C10" s="73">
        <v>6106.7535885167463</v>
      </c>
      <c r="D10" s="73">
        <v>7500</v>
      </c>
      <c r="E10" s="73"/>
      <c r="F10" s="73"/>
      <c r="G10" s="73">
        <v>5983.2885906040265</v>
      </c>
      <c r="H10" s="73"/>
      <c r="I10" s="73">
        <v>6088.8888888888887</v>
      </c>
      <c r="J10" s="73">
        <v>5124.7307692307695</v>
      </c>
      <c r="K10" s="73"/>
      <c r="L10" s="73"/>
      <c r="M10" s="73">
        <v>5975.1195043964826</v>
      </c>
    </row>
    <row r="11" spans="2:14">
      <c r="B11" s="77">
        <v>44060</v>
      </c>
      <c r="C11" s="73">
        <v>6261</v>
      </c>
      <c r="D11" s="73">
        <v>7500</v>
      </c>
      <c r="E11" s="73"/>
      <c r="F11" s="73"/>
      <c r="G11" s="73">
        <v>6170.1570680628274</v>
      </c>
      <c r="H11" s="73"/>
      <c r="I11" s="73">
        <v>6371.7551020408164</v>
      </c>
      <c r="J11" s="73">
        <v>5521.7767354596626</v>
      </c>
      <c r="K11" s="73"/>
      <c r="L11" s="73"/>
      <c r="M11" s="73">
        <v>6155.9688235294116</v>
      </c>
    </row>
    <row r="12" spans="2:14">
      <c r="B12" s="77">
        <v>44061</v>
      </c>
      <c r="C12" s="73">
        <v>6308.0422979797977</v>
      </c>
      <c r="D12" s="73">
        <v>7500</v>
      </c>
      <c r="E12" s="73"/>
      <c r="F12" s="73"/>
      <c r="G12" s="73">
        <v>6422.8971962616824</v>
      </c>
      <c r="H12" s="73"/>
      <c r="I12" s="73">
        <v>6400.5479452054797</v>
      </c>
      <c r="J12" s="73">
        <v>5439.4557640750672</v>
      </c>
      <c r="K12" s="73"/>
      <c r="L12" s="73"/>
      <c r="M12" s="73">
        <v>6291.3237258347981</v>
      </c>
    </row>
    <row r="13" spans="2:14">
      <c r="B13" s="77">
        <v>44062</v>
      </c>
      <c r="C13" s="73">
        <v>5819.4633867276889</v>
      </c>
      <c r="D13" s="73">
        <v>7500</v>
      </c>
      <c r="E13" s="73"/>
      <c r="F13" s="73"/>
      <c r="G13" s="73">
        <v>5694.6421663442943</v>
      </c>
      <c r="H13" s="73"/>
      <c r="I13" s="73">
        <v>6460</v>
      </c>
      <c r="J13" s="73">
        <v>5326.7923627684968</v>
      </c>
      <c r="K13" s="73"/>
      <c r="L13" s="73"/>
      <c r="M13" s="73">
        <v>5892.3593607305938</v>
      </c>
    </row>
    <row r="14" spans="2:14">
      <c r="B14" s="77">
        <v>44063</v>
      </c>
      <c r="C14" s="73">
        <v>5842.5675675675675</v>
      </c>
      <c r="D14" s="73">
        <v>7129.0322580645161</v>
      </c>
      <c r="E14" s="73"/>
      <c r="F14" s="73"/>
      <c r="G14" s="73">
        <v>6081.3559322033898</v>
      </c>
      <c r="H14" s="73"/>
      <c r="I14" s="73">
        <v>6745.7142857142853</v>
      </c>
      <c r="J14" s="73">
        <v>5670.783185840708</v>
      </c>
      <c r="K14" s="73"/>
      <c r="L14" s="73"/>
      <c r="M14" s="73">
        <v>6071.6439615545341</v>
      </c>
    </row>
    <row r="15" spans="2:14">
      <c r="B15" s="77">
        <v>44064</v>
      </c>
      <c r="C15" s="73">
        <v>6065.1978277734679</v>
      </c>
      <c r="D15" s="73">
        <v>7500</v>
      </c>
      <c r="E15" s="73"/>
      <c r="F15" s="73"/>
      <c r="G15" s="73">
        <v>6152.7777777777774</v>
      </c>
      <c r="H15" s="73"/>
      <c r="I15" s="73">
        <v>6909</v>
      </c>
      <c r="J15" s="73">
        <v>5541.3579952267301</v>
      </c>
      <c r="K15" s="73"/>
      <c r="L15" s="73"/>
      <c r="M15" s="73">
        <v>6171.0316513761472</v>
      </c>
    </row>
    <row r="16" spans="2:14">
      <c r="B16" s="77">
        <v>44067</v>
      </c>
      <c r="C16" s="73">
        <v>6436.771484375</v>
      </c>
      <c r="D16" s="73">
        <v>7190.909090909091</v>
      </c>
      <c r="E16" s="73"/>
      <c r="F16" s="73"/>
      <c r="G16" s="73">
        <v>6349.3565217391306</v>
      </c>
      <c r="H16" s="73"/>
      <c r="I16" s="73">
        <v>6879.090909090909</v>
      </c>
      <c r="J16" s="73">
        <v>5447.7672413793107</v>
      </c>
      <c r="K16" s="73"/>
      <c r="L16" s="73"/>
      <c r="M16" s="73">
        <v>6354.8330800955073</v>
      </c>
    </row>
    <row r="17" spans="2:13">
      <c r="B17" s="77">
        <v>44068</v>
      </c>
      <c r="C17" s="73">
        <v>6493.4367213114756</v>
      </c>
      <c r="D17" s="73"/>
      <c r="E17" s="73">
        <v>6000</v>
      </c>
      <c r="F17" s="73"/>
      <c r="G17" s="73">
        <v>6339.4223826714806</v>
      </c>
      <c r="H17" s="73"/>
      <c r="I17" s="73">
        <v>6219.88</v>
      </c>
      <c r="J17" s="73">
        <v>5778.0593471810089</v>
      </c>
      <c r="K17" s="73"/>
      <c r="L17" s="73"/>
      <c r="M17" s="73">
        <v>6272.7214363438516</v>
      </c>
    </row>
    <row r="18" spans="2:13">
      <c r="B18" s="77">
        <v>44069</v>
      </c>
      <c r="C18" s="73">
        <v>7044.1904369332233</v>
      </c>
      <c r="D18" s="73">
        <v>7500</v>
      </c>
      <c r="E18" s="73"/>
      <c r="F18" s="73"/>
      <c r="G18" s="73">
        <v>6773</v>
      </c>
      <c r="H18" s="73"/>
      <c r="I18" s="73">
        <v>6403.5467196819081</v>
      </c>
      <c r="J18" s="73">
        <v>5637.6543209876545</v>
      </c>
      <c r="K18" s="73"/>
      <c r="L18" s="73"/>
      <c r="M18" s="73">
        <v>6753.0410502187951</v>
      </c>
    </row>
    <row r="19" spans="2:13">
      <c r="B19" s="77">
        <v>44070</v>
      </c>
      <c r="C19" s="73">
        <v>7219.6311173974536</v>
      </c>
      <c r="D19" s="73">
        <v>7250</v>
      </c>
      <c r="E19" s="73"/>
      <c r="F19" s="73"/>
      <c r="G19" s="73">
        <v>7522.4074074074078</v>
      </c>
      <c r="H19" s="73"/>
      <c r="I19" s="73">
        <v>7024.2214532871976</v>
      </c>
      <c r="J19" s="73">
        <v>6425.417231364956</v>
      </c>
      <c r="K19" s="73"/>
      <c r="L19" s="73"/>
      <c r="M19" s="73">
        <v>7093.5864586790576</v>
      </c>
    </row>
    <row r="20" spans="2:13">
      <c r="B20" s="77">
        <v>44071</v>
      </c>
      <c r="C20" s="73">
        <v>7973.2213991769549</v>
      </c>
      <c r="D20" s="73">
        <v>7500</v>
      </c>
      <c r="E20" s="73"/>
      <c r="F20" s="73"/>
      <c r="G20" s="73">
        <v>7260</v>
      </c>
      <c r="H20" s="73"/>
      <c r="I20" s="73">
        <v>8000.24</v>
      </c>
      <c r="J20" s="73">
        <v>6626.7543859649122</v>
      </c>
      <c r="K20" s="73"/>
      <c r="L20" s="73"/>
      <c r="M20" s="73">
        <v>7705.7508166122261</v>
      </c>
    </row>
    <row r="21" spans="2:13">
      <c r="B21" s="77">
        <v>44074</v>
      </c>
      <c r="C21" s="73">
        <v>7852.1873170731706</v>
      </c>
      <c r="D21" s="73">
        <v>7528.041450777202</v>
      </c>
      <c r="E21" s="73"/>
      <c r="F21" s="73"/>
      <c r="G21" s="73">
        <v>7477.5563909774437</v>
      </c>
      <c r="H21" s="73"/>
      <c r="I21" s="73">
        <v>6000</v>
      </c>
      <c r="J21" s="73">
        <v>6888.4588859416444</v>
      </c>
      <c r="K21" s="73"/>
      <c r="L21" s="73"/>
      <c r="M21" s="73">
        <v>7563.0727661851261</v>
      </c>
    </row>
    <row r="22" spans="2:13">
      <c r="B22" s="77">
        <v>44075</v>
      </c>
      <c r="C22" s="73">
        <v>8574.7930424528295</v>
      </c>
      <c r="D22" s="73"/>
      <c r="E22" s="73"/>
      <c r="F22" s="73"/>
      <c r="G22" s="73">
        <v>6407.4074074074078</v>
      </c>
      <c r="H22" s="73"/>
      <c r="I22" s="73">
        <v>9394.8245614035095</v>
      </c>
      <c r="J22" s="73">
        <v>8677.7317073170725</v>
      </c>
      <c r="K22" s="73"/>
      <c r="L22" s="73"/>
      <c r="M22" s="73">
        <v>8612.1255853554703</v>
      </c>
    </row>
    <row r="23" spans="2:13">
      <c r="B23" s="77">
        <v>44076</v>
      </c>
      <c r="C23" s="73">
        <v>10140.740055504162</v>
      </c>
      <c r="D23" s="73">
        <v>10500</v>
      </c>
      <c r="E23" s="73"/>
      <c r="F23" s="73"/>
      <c r="G23" s="73">
        <v>6562.5</v>
      </c>
      <c r="H23" s="73">
        <v>11000</v>
      </c>
      <c r="I23" s="73">
        <v>7500</v>
      </c>
      <c r="J23" s="73">
        <v>9079.8967551622427</v>
      </c>
      <c r="K23" s="73"/>
      <c r="L23" s="73"/>
      <c r="M23" s="73">
        <v>9905.1349118942726</v>
      </c>
    </row>
    <row r="24" spans="2:13">
      <c r="B24" s="77">
        <v>44077</v>
      </c>
      <c r="C24" s="73">
        <v>9393.7727272727279</v>
      </c>
      <c r="D24" s="73">
        <v>10170.545454545454</v>
      </c>
      <c r="E24" s="73"/>
      <c r="F24" s="73">
        <v>8000</v>
      </c>
      <c r="G24" s="73">
        <v>6408.4693877551017</v>
      </c>
      <c r="H24" s="73">
        <v>7755</v>
      </c>
      <c r="I24" s="73">
        <v>9250</v>
      </c>
      <c r="J24" s="73">
        <v>8452.7629179331307</v>
      </c>
      <c r="K24" s="73"/>
      <c r="L24" s="73"/>
      <c r="M24" s="73">
        <v>8775.4088375796182</v>
      </c>
    </row>
    <row r="25" spans="2:13">
      <c r="B25" s="77">
        <v>44078</v>
      </c>
      <c r="C25" s="73">
        <v>8476.9033480732778</v>
      </c>
      <c r="D25" s="73">
        <v>10500</v>
      </c>
      <c r="E25" s="73"/>
      <c r="F25" s="73"/>
      <c r="G25" s="73">
        <v>8407.2962962962956</v>
      </c>
      <c r="H25" s="73">
        <v>8265</v>
      </c>
      <c r="I25" s="73">
        <v>9499.7169811320746</v>
      </c>
      <c r="J25" s="73">
        <v>8874.2377850162866</v>
      </c>
      <c r="K25" s="73"/>
      <c r="L25" s="73"/>
      <c r="M25" s="73">
        <v>8744.1107963487575</v>
      </c>
    </row>
    <row r="26" spans="2:13">
      <c r="B26" s="77">
        <v>44081</v>
      </c>
      <c r="C26" s="73">
        <v>9703.5494020501137</v>
      </c>
      <c r="D26" s="73">
        <v>10342.034632034633</v>
      </c>
      <c r="E26" s="73"/>
      <c r="F26" s="73"/>
      <c r="G26" s="73">
        <v>6500</v>
      </c>
      <c r="H26" s="73"/>
      <c r="I26" s="73">
        <v>9273</v>
      </c>
      <c r="J26" s="73">
        <v>8483.3270142180099</v>
      </c>
      <c r="K26" s="73"/>
      <c r="L26" s="73"/>
      <c r="M26" s="73">
        <v>9560.0907096528044</v>
      </c>
    </row>
    <row r="27" spans="2:13">
      <c r="B27" s="77">
        <v>44082</v>
      </c>
      <c r="C27" s="73">
        <v>8108.2661249365156</v>
      </c>
      <c r="D27" s="73">
        <v>10454.545454545454</v>
      </c>
      <c r="E27" s="73"/>
      <c r="F27" s="73"/>
      <c r="G27" s="73">
        <v>7604.0566037735853</v>
      </c>
      <c r="H27" s="73">
        <v>8269</v>
      </c>
      <c r="I27" s="73">
        <v>8387.3272727272724</v>
      </c>
      <c r="J27" s="73">
        <v>7056.544378698225</v>
      </c>
      <c r="K27" s="73"/>
      <c r="L27" s="73"/>
      <c r="M27" s="73">
        <v>8151.699420289855</v>
      </c>
    </row>
    <row r="28" spans="2:13">
      <c r="B28" s="77">
        <v>44083</v>
      </c>
      <c r="C28" s="73">
        <v>8034.8851040821846</v>
      </c>
      <c r="D28" s="73">
        <v>10250</v>
      </c>
      <c r="E28" s="73"/>
      <c r="F28" s="73"/>
      <c r="G28" s="73">
        <v>7812.5</v>
      </c>
      <c r="H28" s="73"/>
      <c r="I28" s="73">
        <v>8063.9230769230771</v>
      </c>
      <c r="J28" s="73">
        <v>7290.677419354839</v>
      </c>
      <c r="K28" s="73"/>
      <c r="L28" s="73"/>
      <c r="M28" s="73">
        <v>8123.9202857680011</v>
      </c>
    </row>
    <row r="29" spans="2:13">
      <c r="B29" s="77">
        <v>44084</v>
      </c>
      <c r="C29" s="73">
        <v>8751.6039421004007</v>
      </c>
      <c r="D29" s="73">
        <v>10045.454545454546</v>
      </c>
      <c r="E29" s="73"/>
      <c r="F29" s="73"/>
      <c r="G29" s="73">
        <v>8372.3404255319147</v>
      </c>
      <c r="H29" s="73">
        <v>9000</v>
      </c>
      <c r="I29" s="73">
        <v>9262</v>
      </c>
      <c r="J29" s="73">
        <v>7551.5917808219174</v>
      </c>
      <c r="K29" s="73"/>
      <c r="L29" s="73"/>
      <c r="M29" s="73">
        <v>8673.6276002029426</v>
      </c>
    </row>
    <row r="30" spans="2:13">
      <c r="B30" s="77">
        <v>44085</v>
      </c>
      <c r="C30" s="73">
        <v>8764.2516166960613</v>
      </c>
      <c r="D30" s="73">
        <v>9750</v>
      </c>
      <c r="E30" s="73"/>
      <c r="F30" s="73"/>
      <c r="G30" s="73">
        <v>7563.0716723549485</v>
      </c>
      <c r="H30" s="73"/>
      <c r="I30" s="73">
        <v>8026.864864864865</v>
      </c>
      <c r="J30" s="73">
        <v>7371.7522935779816</v>
      </c>
      <c r="K30" s="73"/>
      <c r="L30" s="73"/>
      <c r="M30" s="73">
        <v>8419.3320000000003</v>
      </c>
    </row>
    <row r="31" spans="2:13">
      <c r="B31" s="77">
        <v>44088</v>
      </c>
      <c r="C31" s="73">
        <v>8163.2602555480835</v>
      </c>
      <c r="D31" s="73"/>
      <c r="E31" s="73"/>
      <c r="F31" s="73"/>
      <c r="G31" s="73">
        <v>7452.0062111801244</v>
      </c>
      <c r="H31" s="73"/>
      <c r="I31" s="73">
        <v>8762</v>
      </c>
      <c r="J31" s="73">
        <v>7368.3725490196075</v>
      </c>
      <c r="K31" s="73"/>
      <c r="L31" s="73"/>
      <c r="M31" s="73">
        <v>8028.7022867194373</v>
      </c>
    </row>
    <row r="32" spans="2:13">
      <c r="B32" s="77">
        <v>44089</v>
      </c>
      <c r="C32" s="73">
        <v>8709.1902604756506</v>
      </c>
      <c r="D32" s="73">
        <v>9640.625</v>
      </c>
      <c r="E32" s="73"/>
      <c r="F32" s="73"/>
      <c r="G32" s="73">
        <v>8123.8611111111113</v>
      </c>
      <c r="H32" s="73"/>
      <c r="I32" s="73">
        <v>8488.0243902439033</v>
      </c>
      <c r="J32" s="73">
        <v>7790.772727272727</v>
      </c>
      <c r="K32" s="73"/>
      <c r="L32" s="73"/>
      <c r="M32" s="73">
        <v>8587.190508021391</v>
      </c>
    </row>
    <row r="33" spans="2:13">
      <c r="B33" s="77">
        <v>44090</v>
      </c>
      <c r="C33" s="73">
        <v>8240.9784442361761</v>
      </c>
      <c r="D33" s="73">
        <v>9179.2452830188686</v>
      </c>
      <c r="E33" s="73"/>
      <c r="F33" s="73"/>
      <c r="G33" s="73">
        <v>7508.6097560975613</v>
      </c>
      <c r="H33" s="73"/>
      <c r="I33" s="73">
        <v>7735.4705882352937</v>
      </c>
      <c r="J33" s="73">
        <v>7524.1558441558445</v>
      </c>
      <c r="K33" s="73"/>
      <c r="L33" s="73"/>
      <c r="M33" s="73">
        <v>8029.5909285408643</v>
      </c>
    </row>
    <row r="34" spans="2:13">
      <c r="B34" s="77">
        <v>44091</v>
      </c>
      <c r="C34" s="73">
        <v>8544.1460823373181</v>
      </c>
      <c r="D34" s="73">
        <v>8900</v>
      </c>
      <c r="E34" s="73"/>
      <c r="F34" s="73"/>
      <c r="G34" s="73">
        <v>7578.6842105263158</v>
      </c>
      <c r="H34" s="73"/>
      <c r="I34" s="73">
        <v>9100</v>
      </c>
      <c r="J34" s="73">
        <v>8269</v>
      </c>
      <c r="K34" s="73"/>
      <c r="L34" s="73"/>
      <c r="M34" s="73">
        <v>8495.4041875284474</v>
      </c>
    </row>
    <row r="35" spans="2:13">
      <c r="B35" s="77">
        <v>44095</v>
      </c>
      <c r="C35" s="73">
        <v>7849.9515972894478</v>
      </c>
      <c r="D35" s="73">
        <v>9614.077669902912</v>
      </c>
      <c r="E35" s="73"/>
      <c r="F35" s="73"/>
      <c r="G35" s="73">
        <v>8115.3846153846152</v>
      </c>
      <c r="H35" s="73"/>
      <c r="I35" s="73"/>
      <c r="J35" s="73">
        <v>7401.9803921568628</v>
      </c>
      <c r="K35" s="253"/>
      <c r="L35" s="253"/>
      <c r="M35" s="197">
        <v>8068.3698802772524</v>
      </c>
    </row>
    <row r="36" spans="2:13" ht="69" customHeight="1">
      <c r="B36" s="315" t="s">
        <v>213</v>
      </c>
      <c r="C36" s="315"/>
      <c r="D36" s="315"/>
      <c r="E36" s="315"/>
      <c r="F36" s="315"/>
      <c r="G36" s="315"/>
      <c r="H36" s="315"/>
      <c r="I36" s="315"/>
      <c r="J36" s="315"/>
      <c r="K36" s="315"/>
      <c r="L36" s="315"/>
      <c r="M36" s="315"/>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election activeCell="A2" sqref="A2"/>
    </sheetView>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314" t="s">
        <v>102</v>
      </c>
      <c r="C2" s="314"/>
      <c r="D2" s="314"/>
      <c r="E2" s="314"/>
      <c r="F2" s="314"/>
      <c r="G2" s="314"/>
      <c r="H2" s="314"/>
      <c r="I2" s="314"/>
      <c r="J2" s="314"/>
      <c r="K2" s="314"/>
      <c r="L2" s="314"/>
      <c r="M2" s="314"/>
      <c r="N2" s="81"/>
      <c r="O2" s="40" t="s">
        <v>131</v>
      </c>
    </row>
    <row r="3" spans="2:15">
      <c r="B3" s="314" t="s">
        <v>122</v>
      </c>
      <c r="C3" s="314"/>
      <c r="D3" s="314"/>
      <c r="E3" s="314"/>
      <c r="F3" s="314"/>
      <c r="G3" s="314"/>
      <c r="H3" s="314"/>
      <c r="I3" s="314"/>
      <c r="J3" s="314"/>
      <c r="K3" s="314"/>
      <c r="L3" s="314"/>
      <c r="M3" s="314"/>
      <c r="N3" s="81"/>
    </row>
    <row r="4" spans="2:15">
      <c r="B4" s="314" t="s">
        <v>201</v>
      </c>
      <c r="C4" s="314"/>
      <c r="D4" s="314"/>
      <c r="E4" s="314"/>
      <c r="F4" s="314"/>
      <c r="G4" s="314"/>
      <c r="H4" s="314"/>
      <c r="I4" s="314"/>
      <c r="J4" s="314"/>
      <c r="K4" s="314"/>
      <c r="L4" s="314"/>
      <c r="M4" s="314"/>
      <c r="N4" s="81"/>
    </row>
    <row r="5" spans="2:15" ht="43.75" customHeight="1">
      <c r="B5" s="29" t="s">
        <v>60</v>
      </c>
      <c r="C5" s="30" t="s">
        <v>147</v>
      </c>
      <c r="D5" s="30" t="s">
        <v>153</v>
      </c>
      <c r="E5" s="30" t="s">
        <v>148</v>
      </c>
      <c r="F5" s="30" t="s">
        <v>195</v>
      </c>
      <c r="G5" s="30" t="s">
        <v>205</v>
      </c>
      <c r="H5" s="30" t="s">
        <v>149</v>
      </c>
      <c r="I5" s="30" t="s">
        <v>247</v>
      </c>
      <c r="J5" s="30" t="s">
        <v>138</v>
      </c>
      <c r="K5" s="30" t="s">
        <v>150</v>
      </c>
      <c r="L5" s="30" t="s">
        <v>151</v>
      </c>
      <c r="M5" s="30" t="s">
        <v>65</v>
      </c>
      <c r="N5" s="93"/>
    </row>
    <row r="6" spans="2:15">
      <c r="B6" s="74">
        <v>44053</v>
      </c>
      <c r="C6" s="75"/>
      <c r="D6" s="75">
        <v>7500</v>
      </c>
      <c r="E6" s="75">
        <v>5936</v>
      </c>
      <c r="F6" s="75">
        <v>6049.9459459459458</v>
      </c>
      <c r="G6" s="75"/>
      <c r="H6" s="75">
        <v>6000</v>
      </c>
      <c r="I6" s="75">
        <v>5250</v>
      </c>
      <c r="J6" s="75"/>
      <c r="K6" s="75">
        <v>6541.666666666667</v>
      </c>
      <c r="L6" s="75">
        <v>6500.227272727273</v>
      </c>
      <c r="M6" s="75">
        <v>6181.25</v>
      </c>
      <c r="N6" s="94"/>
    </row>
    <row r="7" spans="2:15">
      <c r="B7" s="74">
        <v>44054</v>
      </c>
      <c r="C7" s="75">
        <v>8750</v>
      </c>
      <c r="D7" s="75">
        <v>7500</v>
      </c>
      <c r="E7" s="75">
        <v>5911</v>
      </c>
      <c r="F7" s="75">
        <v>6040.5291139240508</v>
      </c>
      <c r="G7" s="75">
        <v>7520.7603305785124</v>
      </c>
      <c r="H7" s="75">
        <v>5000</v>
      </c>
      <c r="I7" s="75">
        <v>5250</v>
      </c>
      <c r="J7" s="75">
        <v>6250</v>
      </c>
      <c r="K7" s="75">
        <v>6590.909090909091</v>
      </c>
      <c r="L7" s="75">
        <v>6333.333333333333</v>
      </c>
      <c r="M7" s="75">
        <v>6366.262845849802</v>
      </c>
      <c r="N7" s="94"/>
      <c r="O7" s="160"/>
    </row>
    <row r="8" spans="2:15">
      <c r="B8" s="74">
        <v>44055</v>
      </c>
      <c r="C8" s="75"/>
      <c r="D8" s="75">
        <v>7500</v>
      </c>
      <c r="E8" s="75">
        <v>5903</v>
      </c>
      <c r="F8" s="75">
        <v>6293.5149253731342</v>
      </c>
      <c r="G8" s="75">
        <v>7318.898550724638</v>
      </c>
      <c r="H8" s="75">
        <v>5500</v>
      </c>
      <c r="I8" s="75">
        <v>5250</v>
      </c>
      <c r="J8" s="75">
        <v>6250</v>
      </c>
      <c r="K8" s="75">
        <v>6424.242424242424</v>
      </c>
      <c r="L8" s="75">
        <v>6500</v>
      </c>
      <c r="M8" s="75">
        <v>6371.7426693629932</v>
      </c>
      <c r="N8" s="94"/>
      <c r="O8" s="160"/>
    </row>
    <row r="9" spans="2:15">
      <c r="B9" s="74">
        <v>44056</v>
      </c>
      <c r="C9" s="75"/>
      <c r="D9" s="75">
        <v>7500</v>
      </c>
      <c r="E9" s="75">
        <v>6079</v>
      </c>
      <c r="F9" s="75">
        <v>6169.4476534296027</v>
      </c>
      <c r="G9" s="75">
        <v>7719.292682926829</v>
      </c>
      <c r="H9" s="75">
        <v>5500</v>
      </c>
      <c r="I9" s="75">
        <v>5250</v>
      </c>
      <c r="J9" s="75">
        <v>6167</v>
      </c>
      <c r="K9" s="75">
        <v>6575.757575757576</v>
      </c>
      <c r="L9" s="75">
        <v>6250</v>
      </c>
      <c r="M9" s="75">
        <v>6347.7169642857143</v>
      </c>
      <c r="N9" s="94"/>
      <c r="O9" s="160"/>
    </row>
    <row r="10" spans="2:15">
      <c r="B10" s="74">
        <v>44057</v>
      </c>
      <c r="C10" s="75"/>
      <c r="D10" s="75">
        <v>7500</v>
      </c>
      <c r="E10" s="75">
        <v>5700</v>
      </c>
      <c r="F10" s="75">
        <v>5855.5481960150782</v>
      </c>
      <c r="G10" s="75">
        <v>6910.3880597014922</v>
      </c>
      <c r="H10" s="75">
        <v>5000</v>
      </c>
      <c r="I10" s="75">
        <v>5250</v>
      </c>
      <c r="J10" s="75">
        <v>6250</v>
      </c>
      <c r="K10" s="75">
        <v>6424.242424242424</v>
      </c>
      <c r="L10" s="75">
        <v>6333.333333333333</v>
      </c>
      <c r="M10" s="75">
        <v>5975.1195043964826</v>
      </c>
      <c r="N10" s="94"/>
      <c r="O10" s="160"/>
    </row>
    <row r="11" spans="2:15">
      <c r="B11" s="72">
        <v>44060</v>
      </c>
      <c r="C11" s="73"/>
      <c r="D11" s="73">
        <v>7500</v>
      </c>
      <c r="E11" s="73">
        <v>6019</v>
      </c>
      <c r="F11" s="73">
        <v>6037.8421052631575</v>
      </c>
      <c r="G11" s="73"/>
      <c r="H11" s="73">
        <v>5500</v>
      </c>
      <c r="I11" s="73">
        <v>5250</v>
      </c>
      <c r="J11" s="73"/>
      <c r="K11" s="73">
        <v>6416.666666666667</v>
      </c>
      <c r="L11" s="73">
        <v>6000</v>
      </c>
      <c r="M11" s="73">
        <v>6155.9688235294116</v>
      </c>
      <c r="N11" s="94"/>
      <c r="O11" s="39"/>
    </row>
    <row r="12" spans="2:15">
      <c r="B12" s="72">
        <v>44061</v>
      </c>
      <c r="C12" s="73">
        <v>9250</v>
      </c>
      <c r="D12" s="73">
        <v>7500</v>
      </c>
      <c r="E12" s="73">
        <v>5909</v>
      </c>
      <c r="F12" s="73">
        <v>6005.3775216138329</v>
      </c>
      <c r="G12" s="73">
        <v>7489.5773195876291</v>
      </c>
      <c r="H12" s="73">
        <v>5875</v>
      </c>
      <c r="I12" s="73">
        <v>5250</v>
      </c>
      <c r="J12" s="73">
        <v>6250</v>
      </c>
      <c r="K12" s="73">
        <v>6583.333333333333</v>
      </c>
      <c r="L12" s="73">
        <v>6500</v>
      </c>
      <c r="M12" s="73">
        <v>6291.3237258347981</v>
      </c>
      <c r="N12" s="94"/>
      <c r="O12" s="160"/>
    </row>
    <row r="13" spans="2:15">
      <c r="B13" s="72">
        <v>44062</v>
      </c>
      <c r="C13" s="73"/>
      <c r="D13" s="73">
        <v>7500</v>
      </c>
      <c r="E13" s="73">
        <v>5894</v>
      </c>
      <c r="F13" s="73">
        <v>5641.2161290322583</v>
      </c>
      <c r="G13" s="73">
        <v>6982.8135593220341</v>
      </c>
      <c r="H13" s="73">
        <v>5800</v>
      </c>
      <c r="I13" s="73">
        <v>5250</v>
      </c>
      <c r="J13" s="73">
        <v>6250</v>
      </c>
      <c r="K13" s="73">
        <v>6500</v>
      </c>
      <c r="L13" s="73">
        <v>6000</v>
      </c>
      <c r="M13" s="73">
        <v>5892.3593607305938</v>
      </c>
      <c r="N13" s="94"/>
      <c r="O13" s="160"/>
    </row>
    <row r="14" spans="2:15">
      <c r="B14" s="72">
        <v>44063</v>
      </c>
      <c r="C14" s="73">
        <v>8250</v>
      </c>
      <c r="D14" s="73">
        <v>7250</v>
      </c>
      <c r="E14" s="73">
        <v>6152.6750000000002</v>
      </c>
      <c r="F14" s="73">
        <v>5830.6688311688313</v>
      </c>
      <c r="G14" s="73"/>
      <c r="H14" s="73">
        <v>5500</v>
      </c>
      <c r="I14" s="73"/>
      <c r="J14" s="73">
        <v>6250</v>
      </c>
      <c r="K14" s="73">
        <v>6000</v>
      </c>
      <c r="L14" s="73">
        <v>6400</v>
      </c>
      <c r="M14" s="73">
        <v>6071.6439615545341</v>
      </c>
      <c r="N14" s="94"/>
      <c r="O14" s="160"/>
    </row>
    <row r="15" spans="2:15">
      <c r="B15" s="72">
        <v>44064</v>
      </c>
      <c r="C15" s="73"/>
      <c r="D15" s="73">
        <v>7500</v>
      </c>
      <c r="E15" s="73">
        <v>6141</v>
      </c>
      <c r="F15" s="73">
        <v>5943.7864768683276</v>
      </c>
      <c r="G15" s="73">
        <v>8165</v>
      </c>
      <c r="H15" s="73">
        <v>5500</v>
      </c>
      <c r="I15" s="73">
        <v>5250</v>
      </c>
      <c r="J15" s="73">
        <v>6250</v>
      </c>
      <c r="K15" s="73">
        <v>6333.333333333333</v>
      </c>
      <c r="L15" s="73">
        <v>6333.333333333333</v>
      </c>
      <c r="M15" s="73">
        <v>6171.0316513761472</v>
      </c>
      <c r="N15" s="94"/>
      <c r="O15" s="160"/>
    </row>
    <row r="16" spans="2:15">
      <c r="B16" s="72">
        <v>44067</v>
      </c>
      <c r="C16" s="73"/>
      <c r="D16" s="73">
        <v>7250</v>
      </c>
      <c r="E16" s="73">
        <v>6473.1538461538457</v>
      </c>
      <c r="F16" s="73">
        <v>6272.8197674418607</v>
      </c>
      <c r="G16" s="73">
        <v>8091</v>
      </c>
      <c r="H16" s="73">
        <v>6000</v>
      </c>
      <c r="I16" s="73">
        <v>5250</v>
      </c>
      <c r="J16" s="73"/>
      <c r="K16" s="73">
        <v>6382.7160493827159</v>
      </c>
      <c r="L16" s="73">
        <v>6000</v>
      </c>
      <c r="M16" s="73">
        <v>6354.8330800955073</v>
      </c>
      <c r="N16" s="94"/>
      <c r="O16" s="160"/>
    </row>
    <row r="17" spans="2:15">
      <c r="B17" s="72">
        <v>44068</v>
      </c>
      <c r="C17" s="73"/>
      <c r="D17" s="73"/>
      <c r="E17" s="73">
        <v>6126</v>
      </c>
      <c r="F17" s="73">
        <v>6277.4460431654679</v>
      </c>
      <c r="G17" s="73">
        <v>7621.6216216216217</v>
      </c>
      <c r="H17" s="73">
        <v>5000</v>
      </c>
      <c r="I17" s="73">
        <v>6731</v>
      </c>
      <c r="J17" s="73">
        <v>6750</v>
      </c>
      <c r="K17" s="73">
        <v>6560.560606060606</v>
      </c>
      <c r="L17" s="73">
        <v>6333.333333333333</v>
      </c>
      <c r="M17" s="73">
        <v>6272.7214363438516</v>
      </c>
      <c r="N17" s="94"/>
      <c r="O17" s="160"/>
    </row>
    <row r="18" spans="2:15">
      <c r="B18" s="72">
        <v>44069</v>
      </c>
      <c r="C18" s="73"/>
      <c r="D18" s="73">
        <v>7500</v>
      </c>
      <c r="E18" s="73">
        <v>6251.382488479263</v>
      </c>
      <c r="F18" s="73">
        <v>6861.2806804374241</v>
      </c>
      <c r="G18" s="73">
        <v>7243.3589743589746</v>
      </c>
      <c r="H18" s="73">
        <v>5000</v>
      </c>
      <c r="I18" s="73">
        <v>6731</v>
      </c>
      <c r="J18" s="73">
        <v>6250</v>
      </c>
      <c r="K18" s="73">
        <v>7328.8289473684208</v>
      </c>
      <c r="L18" s="73">
        <v>6400</v>
      </c>
      <c r="M18" s="73">
        <v>6753.0410502187951</v>
      </c>
      <c r="N18" s="94"/>
      <c r="O18" s="160"/>
    </row>
    <row r="19" spans="2:15">
      <c r="B19" s="72">
        <v>44070</v>
      </c>
      <c r="C19" s="73">
        <v>8500</v>
      </c>
      <c r="D19" s="73">
        <v>7250</v>
      </c>
      <c r="E19" s="73">
        <v>6152</v>
      </c>
      <c r="F19" s="73">
        <v>7087.8973810796369</v>
      </c>
      <c r="G19" s="73">
        <v>8003.7154471544718</v>
      </c>
      <c r="H19" s="73">
        <v>5960</v>
      </c>
      <c r="I19" s="73">
        <v>6250</v>
      </c>
      <c r="J19" s="73">
        <v>6750</v>
      </c>
      <c r="K19" s="73">
        <v>7447.101449275362</v>
      </c>
      <c r="L19" s="73">
        <v>6000</v>
      </c>
      <c r="M19" s="73">
        <v>7093.5864586790576</v>
      </c>
      <c r="N19" s="94"/>
      <c r="O19" s="160"/>
    </row>
    <row r="20" spans="2:15">
      <c r="B20" s="72">
        <v>44071</v>
      </c>
      <c r="C20" s="73"/>
      <c r="D20" s="73">
        <v>7500</v>
      </c>
      <c r="E20" s="73">
        <v>6156</v>
      </c>
      <c r="F20" s="73">
        <v>8069.7751937984494</v>
      </c>
      <c r="G20" s="73">
        <v>8384.7230769230773</v>
      </c>
      <c r="H20" s="73">
        <v>6555.5555555555557</v>
      </c>
      <c r="I20" s="73"/>
      <c r="J20" s="73">
        <v>6750</v>
      </c>
      <c r="K20" s="73">
        <v>7494.8979591836733</v>
      </c>
      <c r="L20" s="73">
        <v>6000</v>
      </c>
      <c r="M20" s="73">
        <v>7705.7508166122261</v>
      </c>
      <c r="N20" s="94"/>
      <c r="O20" s="160"/>
    </row>
    <row r="21" spans="2:15">
      <c r="B21" s="72">
        <v>44074</v>
      </c>
      <c r="C21" s="73"/>
      <c r="D21" s="73">
        <v>7500</v>
      </c>
      <c r="E21" s="73">
        <v>7713.1571428571433</v>
      </c>
      <c r="F21" s="73">
        <v>7814.6892430278886</v>
      </c>
      <c r="G21" s="73">
        <v>8419</v>
      </c>
      <c r="H21" s="73">
        <v>6500</v>
      </c>
      <c r="I21" s="73">
        <v>5250</v>
      </c>
      <c r="J21" s="73"/>
      <c r="K21" s="73">
        <v>6928.7142857142853</v>
      </c>
      <c r="L21" s="73">
        <v>6466.666666666667</v>
      </c>
      <c r="M21" s="73">
        <v>7563.0727661851261</v>
      </c>
      <c r="N21" s="94"/>
      <c r="O21" s="160"/>
    </row>
    <row r="22" spans="2:15">
      <c r="B22" s="72">
        <v>44075</v>
      </c>
      <c r="C22" s="73">
        <v>9250</v>
      </c>
      <c r="D22" s="73"/>
      <c r="E22" s="73">
        <v>8257</v>
      </c>
      <c r="F22" s="73">
        <v>9038.001889168765</v>
      </c>
      <c r="G22" s="73">
        <v>9012.3734939759033</v>
      </c>
      <c r="H22" s="73">
        <v>7000</v>
      </c>
      <c r="I22" s="73">
        <v>5250</v>
      </c>
      <c r="J22" s="73">
        <v>7750</v>
      </c>
      <c r="K22" s="73">
        <v>6555.5555555555557</v>
      </c>
      <c r="L22" s="73">
        <v>7125</v>
      </c>
      <c r="M22" s="73">
        <v>8612.1255853554703</v>
      </c>
      <c r="N22" s="94"/>
      <c r="O22" s="160"/>
    </row>
    <row r="23" spans="2:15">
      <c r="B23" s="72">
        <v>44076</v>
      </c>
      <c r="C23" s="73"/>
      <c r="D23" s="73">
        <v>10500</v>
      </c>
      <c r="E23" s="73">
        <v>8765</v>
      </c>
      <c r="F23" s="73">
        <v>10406.4140625</v>
      </c>
      <c r="G23" s="73">
        <v>9500.0520833333339</v>
      </c>
      <c r="H23" s="73">
        <v>7000</v>
      </c>
      <c r="I23" s="73">
        <v>5250</v>
      </c>
      <c r="J23" s="73"/>
      <c r="K23" s="73">
        <v>7270.833333333333</v>
      </c>
      <c r="L23" s="73">
        <v>7000</v>
      </c>
      <c r="M23" s="73">
        <v>9905.1349118942726</v>
      </c>
      <c r="N23" s="94"/>
      <c r="O23" s="160"/>
    </row>
    <row r="24" spans="2:15" s="160" customFormat="1">
      <c r="B24" s="72">
        <v>44077</v>
      </c>
      <c r="C24" s="73">
        <v>9875</v>
      </c>
      <c r="D24" s="73">
        <v>10500</v>
      </c>
      <c r="E24" s="73">
        <v>8522.4705882352937</v>
      </c>
      <c r="F24" s="73">
        <v>8701.6695702671313</v>
      </c>
      <c r="G24" s="73">
        <v>9351.27027027027</v>
      </c>
      <c r="H24" s="73">
        <v>7500</v>
      </c>
      <c r="I24" s="73"/>
      <c r="J24" s="73"/>
      <c r="K24" s="73">
        <v>6932.4576271186443</v>
      </c>
      <c r="L24" s="73">
        <v>6500</v>
      </c>
      <c r="M24" s="73">
        <v>8775.4088375796182</v>
      </c>
      <c r="N24" s="94"/>
    </row>
    <row r="25" spans="2:15">
      <c r="B25" s="72">
        <v>44078</v>
      </c>
      <c r="C25" s="73"/>
      <c r="D25" s="73">
        <v>10500</v>
      </c>
      <c r="E25" s="73">
        <v>8229.4590163934427</v>
      </c>
      <c r="F25" s="73">
        <v>8766.3261304521802</v>
      </c>
      <c r="G25" s="73">
        <v>10000</v>
      </c>
      <c r="H25" s="73">
        <v>7500</v>
      </c>
      <c r="I25" s="73">
        <v>8227</v>
      </c>
      <c r="J25" s="73"/>
      <c r="K25" s="73">
        <v>7545.454545454545</v>
      </c>
      <c r="L25" s="73">
        <v>6928.5714285714284</v>
      </c>
      <c r="M25" s="73">
        <v>8744.1107963487575</v>
      </c>
      <c r="N25" s="94"/>
      <c r="O25" s="160"/>
    </row>
    <row r="26" spans="2:15" s="160" customFormat="1">
      <c r="B26" s="72">
        <v>44081</v>
      </c>
      <c r="C26" s="73">
        <v>12500</v>
      </c>
      <c r="D26" s="73">
        <v>10750</v>
      </c>
      <c r="E26" s="73">
        <v>7726</v>
      </c>
      <c r="F26" s="73">
        <v>9759.4409058740275</v>
      </c>
      <c r="G26" s="73">
        <v>9444</v>
      </c>
      <c r="H26" s="73">
        <v>7000</v>
      </c>
      <c r="I26" s="73">
        <v>8265</v>
      </c>
      <c r="J26" s="73"/>
      <c r="K26" s="73">
        <v>6794</v>
      </c>
      <c r="L26" s="73">
        <v>6500</v>
      </c>
      <c r="M26" s="73">
        <v>9560.0907096528044</v>
      </c>
      <c r="N26" s="94"/>
    </row>
    <row r="27" spans="2:15" s="160" customFormat="1">
      <c r="B27" s="72">
        <v>44082</v>
      </c>
      <c r="C27" s="73">
        <v>9750</v>
      </c>
      <c r="D27" s="73">
        <v>10750</v>
      </c>
      <c r="E27" s="73">
        <v>7934.608695652174</v>
      </c>
      <c r="F27" s="73">
        <v>7916.6799256505574</v>
      </c>
      <c r="G27" s="73">
        <v>9480.14</v>
      </c>
      <c r="H27" s="73">
        <v>7000</v>
      </c>
      <c r="I27" s="73"/>
      <c r="J27" s="73">
        <v>9750</v>
      </c>
      <c r="K27" s="73">
        <v>7120.1481481481478</v>
      </c>
      <c r="L27" s="73">
        <v>6500</v>
      </c>
      <c r="M27" s="73">
        <v>8151.699420289855</v>
      </c>
      <c r="N27" s="94"/>
    </row>
    <row r="28" spans="2:15" s="160" customFormat="1">
      <c r="B28" s="72">
        <v>44083</v>
      </c>
      <c r="C28" s="73"/>
      <c r="D28" s="73">
        <v>10250</v>
      </c>
      <c r="E28" s="73">
        <v>8286</v>
      </c>
      <c r="F28" s="73">
        <v>7953.769975786925</v>
      </c>
      <c r="G28" s="73">
        <v>9381</v>
      </c>
      <c r="H28" s="73">
        <v>7000</v>
      </c>
      <c r="I28" s="73">
        <v>8306.2857142857138</v>
      </c>
      <c r="J28" s="73"/>
      <c r="K28" s="73">
        <v>7276.9504950495048</v>
      </c>
      <c r="L28" s="73">
        <v>6500</v>
      </c>
      <c r="M28" s="73">
        <v>8123.9202857680011</v>
      </c>
      <c r="N28" s="94"/>
    </row>
    <row r="29" spans="2:15" s="160" customFormat="1">
      <c r="B29" s="72">
        <v>44084</v>
      </c>
      <c r="C29" s="73">
        <v>10500</v>
      </c>
      <c r="D29" s="73">
        <v>10250</v>
      </c>
      <c r="E29" s="73">
        <v>7827.1090909090908</v>
      </c>
      <c r="F29" s="73">
        <v>8701.0538662033014</v>
      </c>
      <c r="G29" s="73"/>
      <c r="H29" s="73">
        <v>7000</v>
      </c>
      <c r="I29" s="73"/>
      <c r="J29" s="73"/>
      <c r="K29" s="73">
        <v>7954</v>
      </c>
      <c r="L29" s="73">
        <v>6750</v>
      </c>
      <c r="M29" s="73">
        <v>8673.6276002029426</v>
      </c>
      <c r="N29" s="94"/>
    </row>
    <row r="30" spans="2:15" s="160" customFormat="1">
      <c r="B30" s="72">
        <v>44085</v>
      </c>
      <c r="C30" s="73"/>
      <c r="D30" s="73">
        <v>9750</v>
      </c>
      <c r="E30" s="73">
        <v>7765</v>
      </c>
      <c r="F30" s="73">
        <v>8393.6755447941887</v>
      </c>
      <c r="G30" s="73">
        <v>9168.574257425742</v>
      </c>
      <c r="H30" s="73">
        <v>7588.2352941176468</v>
      </c>
      <c r="I30" s="73">
        <v>8250</v>
      </c>
      <c r="J30" s="73">
        <v>8750</v>
      </c>
      <c r="K30" s="73">
        <v>7754.1269841269841</v>
      </c>
      <c r="L30" s="73">
        <v>6750</v>
      </c>
      <c r="M30" s="73">
        <v>8419.3320000000003</v>
      </c>
      <c r="N30" s="94"/>
    </row>
    <row r="31" spans="2:15">
      <c r="B31" s="72">
        <v>44088</v>
      </c>
      <c r="C31" s="73"/>
      <c r="D31" s="73"/>
      <c r="E31" s="73">
        <v>8166.5740740740739</v>
      </c>
      <c r="F31" s="73">
        <v>8310.6953125</v>
      </c>
      <c r="G31" s="73"/>
      <c r="H31" s="73">
        <v>7000</v>
      </c>
      <c r="I31" s="73">
        <v>8786</v>
      </c>
      <c r="J31" s="73"/>
      <c r="K31" s="73">
        <v>6545.454545454545</v>
      </c>
      <c r="L31" s="73">
        <v>6250</v>
      </c>
      <c r="M31" s="73">
        <v>8028.7022867194373</v>
      </c>
      <c r="N31" s="94"/>
      <c r="O31" s="160"/>
    </row>
    <row r="32" spans="2:15">
      <c r="B32" s="72">
        <v>44089</v>
      </c>
      <c r="C32" s="73">
        <v>9250</v>
      </c>
      <c r="D32" s="73">
        <v>9750</v>
      </c>
      <c r="E32" s="73">
        <v>8104.217391304348</v>
      </c>
      <c r="F32" s="73">
        <v>8619.9265091863508</v>
      </c>
      <c r="G32" s="73">
        <v>9473.1531531531527</v>
      </c>
      <c r="H32" s="73">
        <v>7100</v>
      </c>
      <c r="I32" s="73"/>
      <c r="J32" s="73">
        <v>8917</v>
      </c>
      <c r="K32" s="73">
        <v>7500</v>
      </c>
      <c r="L32" s="73">
        <v>6750</v>
      </c>
      <c r="M32" s="73">
        <v>8587.190508021391</v>
      </c>
      <c r="N32" s="94"/>
      <c r="O32" s="160"/>
    </row>
    <row r="33" spans="2:15">
      <c r="B33" s="72">
        <v>44090</v>
      </c>
      <c r="C33" s="73"/>
      <c r="D33" s="73">
        <v>9250</v>
      </c>
      <c r="E33" s="73">
        <v>8421.875</v>
      </c>
      <c r="F33" s="73">
        <v>7985.9764705882353</v>
      </c>
      <c r="G33" s="73">
        <v>8436.9747899159665</v>
      </c>
      <c r="H33" s="73">
        <v>6700</v>
      </c>
      <c r="I33" s="73">
        <v>8769</v>
      </c>
      <c r="J33" s="73"/>
      <c r="K33" s="73">
        <v>7545.454545454545</v>
      </c>
      <c r="L33" s="73">
        <v>6750</v>
      </c>
      <c r="M33" s="73">
        <v>8029.5909285408643</v>
      </c>
      <c r="N33" s="94"/>
      <c r="O33" s="160"/>
    </row>
    <row r="34" spans="2:15">
      <c r="B34" s="72">
        <v>44091</v>
      </c>
      <c r="C34" s="73">
        <v>10500</v>
      </c>
      <c r="D34" s="73">
        <v>8900</v>
      </c>
      <c r="E34" s="73">
        <v>8269</v>
      </c>
      <c r="F34" s="73">
        <v>8454.1850558659225</v>
      </c>
      <c r="G34" s="73">
        <v>8620.8620689655181</v>
      </c>
      <c r="H34" s="73">
        <v>7000</v>
      </c>
      <c r="I34" s="73">
        <v>7786</v>
      </c>
      <c r="J34" s="73">
        <v>8750</v>
      </c>
      <c r="K34" s="73">
        <v>7600</v>
      </c>
      <c r="L34" s="73">
        <v>6750</v>
      </c>
      <c r="M34" s="73">
        <v>8495.4041875284474</v>
      </c>
      <c r="N34" s="94"/>
      <c r="O34" s="160"/>
    </row>
    <row r="35" spans="2:15">
      <c r="B35" s="72">
        <v>44095</v>
      </c>
      <c r="C35" s="73"/>
      <c r="D35" s="73">
        <v>9750</v>
      </c>
      <c r="E35" s="73">
        <v>8153.9230769230771</v>
      </c>
      <c r="F35" s="73">
        <v>7758.1081081081084</v>
      </c>
      <c r="G35" s="73">
        <v>10000</v>
      </c>
      <c r="H35" s="73">
        <v>8000</v>
      </c>
      <c r="I35" s="73"/>
      <c r="J35" s="73"/>
      <c r="K35" s="73">
        <v>8090.909090909091</v>
      </c>
      <c r="L35" s="73">
        <v>6500</v>
      </c>
      <c r="M35" s="73">
        <v>8068.3698802772524</v>
      </c>
      <c r="N35" s="94"/>
      <c r="O35" s="160"/>
    </row>
    <row r="36" spans="2:15" ht="29.6" customHeight="1">
      <c r="B36" s="318" t="s">
        <v>215</v>
      </c>
      <c r="C36" s="318"/>
      <c r="D36" s="318"/>
      <c r="E36" s="318"/>
      <c r="F36" s="318"/>
      <c r="G36" s="318"/>
      <c r="H36" s="318"/>
      <c r="I36" s="318"/>
      <c r="J36" s="318"/>
      <c r="K36" s="318"/>
      <c r="L36" s="318"/>
      <c r="M36" s="318"/>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314" t="s">
        <v>57</v>
      </c>
      <c r="C2" s="314"/>
      <c r="D2" s="314"/>
      <c r="E2" s="314"/>
      <c r="F2" s="314"/>
      <c r="G2" s="314"/>
      <c r="H2" s="314"/>
      <c r="I2" s="314"/>
      <c r="J2" s="314"/>
      <c r="K2" s="81"/>
      <c r="L2" s="40" t="s">
        <v>131</v>
      </c>
    </row>
    <row r="3" spans="2:16">
      <c r="B3" s="314" t="s">
        <v>206</v>
      </c>
      <c r="C3" s="314"/>
      <c r="D3" s="314"/>
      <c r="E3" s="314"/>
      <c r="F3" s="314"/>
      <c r="G3" s="314"/>
      <c r="H3" s="314"/>
      <c r="I3" s="314"/>
      <c r="J3" s="314"/>
      <c r="K3" s="81"/>
    </row>
    <row r="4" spans="2:16">
      <c r="B4" s="314" t="s">
        <v>197</v>
      </c>
      <c r="C4" s="314"/>
      <c r="D4" s="314"/>
      <c r="E4" s="314"/>
      <c r="F4" s="314"/>
      <c r="G4" s="314"/>
      <c r="H4" s="314"/>
      <c r="I4" s="314"/>
      <c r="J4" s="314"/>
      <c r="K4" s="81"/>
    </row>
    <row r="5" spans="2:16" ht="15" customHeight="1">
      <c r="B5" s="320" t="s">
        <v>44</v>
      </c>
      <c r="C5" s="323" t="s">
        <v>62</v>
      </c>
      <c r="D5" s="324"/>
      <c r="E5" s="324"/>
      <c r="F5" s="325"/>
      <c r="G5" s="323" t="s">
        <v>63</v>
      </c>
      <c r="H5" s="324"/>
      <c r="I5" s="324"/>
      <c r="J5" s="325"/>
      <c r="K5" s="81"/>
      <c r="L5" s="109"/>
    </row>
    <row r="6" spans="2:16" ht="12.75" customHeight="1">
      <c r="B6" s="321"/>
      <c r="C6" s="323" t="s">
        <v>43</v>
      </c>
      <c r="D6" s="324"/>
      <c r="E6" s="324" t="s">
        <v>42</v>
      </c>
      <c r="F6" s="325"/>
      <c r="G6" s="323" t="s">
        <v>43</v>
      </c>
      <c r="H6" s="324"/>
      <c r="I6" s="324" t="s">
        <v>42</v>
      </c>
      <c r="J6" s="325"/>
      <c r="K6" s="81"/>
    </row>
    <row r="7" spans="2:16">
      <c r="B7" s="322"/>
      <c r="C7" s="187">
        <v>2019</v>
      </c>
      <c r="D7" s="187">
        <v>2020</v>
      </c>
      <c r="E7" s="187" t="s">
        <v>41</v>
      </c>
      <c r="F7" s="188" t="s">
        <v>40</v>
      </c>
      <c r="G7" s="257">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 t="shared" ref="E9:E15" si="2">+(D9/D8-1)*100</f>
        <v>-1.2452034641226684</v>
      </c>
      <c r="F9" s="195">
        <f t="shared" ref="F9" si="3">(D9/C9-1)*100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v>1198.5</v>
      </c>
      <c r="E10" s="191">
        <f t="shared" si="2"/>
        <v>3.0777736822705348</v>
      </c>
      <c r="F10" s="195">
        <f t="shared" ref="F10" si="4">(D10/C10-1)*100</f>
        <v>3.4259578874697993</v>
      </c>
      <c r="G10" s="73">
        <v>476.5</v>
      </c>
      <c r="H10" s="73">
        <v>516.25</v>
      </c>
      <c r="I10" s="191">
        <f>+(H10/H9-1)*100</f>
        <v>2.5577352868140002</v>
      </c>
      <c r="J10" s="195">
        <f t="shared" ref="J10" si="5">(H10/G10-1)*100</f>
        <v>8.3420776495278126</v>
      </c>
      <c r="K10" s="65"/>
      <c r="L10" s="238"/>
      <c r="M10" s="238"/>
      <c r="N10" s="239"/>
      <c r="O10" s="238"/>
      <c r="P10" s="238"/>
    </row>
    <row r="11" spans="2:16">
      <c r="B11" s="204" t="s">
        <v>36</v>
      </c>
      <c r="C11" s="73">
        <v>1172</v>
      </c>
      <c r="D11" s="73">
        <v>1190</v>
      </c>
      <c r="E11" s="191">
        <f t="shared" si="2"/>
        <v>-0.70921985815602939</v>
      </c>
      <c r="F11" s="195">
        <f t="shared" ref="F11" si="6">(D11/C11-1)*100</f>
        <v>1.5358361774743923</v>
      </c>
      <c r="G11" s="73">
        <v>459</v>
      </c>
      <c r="H11" s="73">
        <v>544.625</v>
      </c>
      <c r="I11" s="191">
        <f>+(H11/H10-1)*100</f>
        <v>5.4963680387409175</v>
      </c>
      <c r="J11" s="195">
        <f>(H11/G11-1)*100</f>
        <v>18.654684095860574</v>
      </c>
      <c r="K11" s="65"/>
      <c r="L11" s="238"/>
      <c r="M11" s="238"/>
      <c r="N11" s="239"/>
      <c r="O11" s="238"/>
      <c r="P11" s="238"/>
    </row>
    <row r="12" spans="2:16" ht="12.75" customHeight="1">
      <c r="B12" s="204" t="s">
        <v>35</v>
      </c>
      <c r="C12" s="73">
        <v>1148.2</v>
      </c>
      <c r="D12" s="73">
        <v>1184.5</v>
      </c>
      <c r="E12" s="191">
        <f t="shared" si="2"/>
        <v>-0.46218487394957819</v>
      </c>
      <c r="F12" s="195">
        <f t="shared" ref="F12" si="7">(D12/C12-1)*100</f>
        <v>3.1614701271555523</v>
      </c>
      <c r="G12" s="73">
        <v>472.2</v>
      </c>
      <c r="H12" s="73">
        <v>513.77777777777783</v>
      </c>
      <c r="I12" s="191">
        <f>+(H12/H11-1)*100</f>
        <v>-5.6639379797515987</v>
      </c>
      <c r="J12" s="195">
        <f>(H12/G12-1)*100</f>
        <v>8.8051202409525242</v>
      </c>
      <c r="K12" s="65"/>
      <c r="L12" s="238"/>
      <c r="M12" s="238"/>
      <c r="N12" s="239"/>
      <c r="O12" s="238"/>
      <c r="P12" s="238"/>
    </row>
    <row r="13" spans="2:16" ht="12.75" customHeight="1">
      <c r="B13" s="204" t="s">
        <v>34</v>
      </c>
      <c r="C13" s="73">
        <v>1157.75</v>
      </c>
      <c r="D13" s="73">
        <v>1116.1666666666667</v>
      </c>
      <c r="E13" s="191">
        <f t="shared" si="2"/>
        <v>-5.7689601801041217</v>
      </c>
      <c r="F13" s="195">
        <f t="shared" ref="F13" si="8">(D13/C13-1)*100</f>
        <v>-3.5917368458936116</v>
      </c>
      <c r="G13" s="73">
        <v>476.25</v>
      </c>
      <c r="H13" s="73">
        <v>484.375</v>
      </c>
      <c r="I13" s="191">
        <f>+(H13/H12-1)*100</f>
        <v>-5.722858996539804</v>
      </c>
      <c r="J13" s="195">
        <f>(H13/G13-1)*100</f>
        <v>1.7060367454068137</v>
      </c>
      <c r="K13" s="65"/>
      <c r="L13" s="238"/>
      <c r="M13" s="238"/>
      <c r="N13" s="239"/>
      <c r="O13" s="239"/>
      <c r="P13" s="238"/>
    </row>
    <row r="14" spans="2:16">
      <c r="B14" s="204" t="s">
        <v>33</v>
      </c>
      <c r="C14" s="73">
        <v>1173.375</v>
      </c>
      <c r="D14" s="73">
        <v>1141.8</v>
      </c>
      <c r="E14" s="191">
        <f t="shared" si="2"/>
        <v>2.2965506943407377</v>
      </c>
      <c r="F14" s="195">
        <f t="shared" ref="F14" si="9">(D14/C14-1)*100</f>
        <v>-2.69095557686162</v>
      </c>
      <c r="G14" s="73">
        <v>480.25</v>
      </c>
      <c r="H14" s="73">
        <v>513.70000000000005</v>
      </c>
      <c r="I14" s="191">
        <f t="shared" ref="I14" si="10">+(H14/H13-1)*100</f>
        <v>6.054193548387099</v>
      </c>
      <c r="J14" s="195">
        <f t="shared" ref="J14" si="11">(H14/G14-1)*100</f>
        <v>6.9651223321187006</v>
      </c>
      <c r="K14" s="65"/>
      <c r="L14" s="238"/>
      <c r="M14" s="103"/>
      <c r="N14" s="239"/>
      <c r="O14" s="238"/>
      <c r="P14" s="238"/>
    </row>
    <row r="15" spans="2:16" ht="13.5" customHeight="1">
      <c r="B15" s="204" t="s">
        <v>32</v>
      </c>
      <c r="C15" s="73">
        <v>1161.8</v>
      </c>
      <c r="D15" s="73">
        <v>1171.8</v>
      </c>
      <c r="E15" s="191">
        <f t="shared" si="2"/>
        <v>2.6274303730951187</v>
      </c>
      <c r="F15" s="195">
        <f t="shared" ref="F15" si="12">(D15/C15-1)*100</f>
        <v>0.86073334480978314</v>
      </c>
      <c r="G15" s="73">
        <v>478.5</v>
      </c>
      <c r="H15" s="73">
        <v>470.125</v>
      </c>
      <c r="I15" s="191">
        <f t="shared" ref="I15" si="13">+(H15/H14-1)*100</f>
        <v>-8.4825773797936659</v>
      </c>
      <c r="J15" s="195">
        <f t="shared" ref="J15" si="14">(H15/G15-1)*100</f>
        <v>-1.7502612330198564</v>
      </c>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1167.8569940476191</v>
      </c>
      <c r="E20" s="199"/>
      <c r="F20" s="254">
        <f>(D20/C20-1)*100</f>
        <v>-1.7668000948285911</v>
      </c>
      <c r="G20" s="198">
        <f>AVERAGE(G8:G19)</f>
        <v>479.36547619047616</v>
      </c>
      <c r="H20" s="199">
        <f>AVERAGE(H8:H19)</f>
        <v>506.77847222222226</v>
      </c>
      <c r="I20" s="199"/>
      <c r="J20" s="254">
        <f>(H20/G20-1)*100</f>
        <v>5.7186003985096212</v>
      </c>
      <c r="K20" s="65"/>
    </row>
    <row r="21" spans="2:16" ht="12.75" customHeight="1">
      <c r="B21" s="207" t="str">
        <f>+'precio mayorista'!B21</f>
        <v>Promedio ene-ago</v>
      </c>
      <c r="C21" s="200">
        <f>AVERAGE(C8:C15)</f>
        <v>1199.5114583333334</v>
      </c>
      <c r="D21" s="201">
        <f>AVERAGE(D8:D19)</f>
        <v>1167.8569940476191</v>
      </c>
      <c r="E21" s="201"/>
      <c r="F21" s="202">
        <f>(D21/C21-1)*100</f>
        <v>-2.6389463865311269</v>
      </c>
      <c r="G21" s="200">
        <f>AVERAGE(G8:G15)</f>
        <v>462.10312499999998</v>
      </c>
      <c r="H21" s="201">
        <f>AVERAGE(H8:H19)</f>
        <v>506.77847222222226</v>
      </c>
      <c r="I21" s="201"/>
      <c r="J21" s="202">
        <f>(H21/G21-1)*100</f>
        <v>9.6678305783416398</v>
      </c>
      <c r="K21" s="65"/>
    </row>
    <row r="22" spans="2:16" ht="24.9" customHeight="1">
      <c r="B22" s="319" t="s">
        <v>216</v>
      </c>
      <c r="C22" s="319"/>
      <c r="D22" s="319"/>
      <c r="E22" s="319"/>
      <c r="F22" s="319"/>
      <c r="G22" s="319"/>
      <c r="H22" s="319"/>
      <c r="I22" s="319"/>
      <c r="J22" s="319"/>
      <c r="K22" s="82"/>
    </row>
    <row r="24" spans="2:16">
      <c r="C24" s="213"/>
      <c r="D24" s="208" t="s">
        <v>62</v>
      </c>
      <c r="E24" s="208" t="s">
        <v>63</v>
      </c>
      <c r="F24" s="208" t="s">
        <v>192</v>
      </c>
    </row>
    <row r="25" spans="2:16">
      <c r="C25" s="226">
        <v>43497</v>
      </c>
      <c r="D25" s="45">
        <v>1244</v>
      </c>
      <c r="E25" s="45">
        <v>454.375</v>
      </c>
      <c r="F25" s="45">
        <v>233.74447619430919</v>
      </c>
    </row>
    <row r="26" spans="2:16">
      <c r="C26" s="226">
        <v>43525</v>
      </c>
      <c r="D26" s="45">
        <v>1158.8</v>
      </c>
      <c r="E26" s="45">
        <v>476.5</v>
      </c>
      <c r="F26" s="45">
        <v>228.22083552069827</v>
      </c>
    </row>
    <row r="27" spans="2:16">
      <c r="C27" s="226">
        <v>43556</v>
      </c>
      <c r="D27" s="45">
        <v>1172</v>
      </c>
      <c r="E27" s="45">
        <v>459</v>
      </c>
      <c r="F27" s="45">
        <v>230.61213090731468</v>
      </c>
    </row>
    <row r="28" spans="2:16">
      <c r="C28" s="226">
        <v>43586</v>
      </c>
      <c r="D28" s="45">
        <v>1148.2</v>
      </c>
      <c r="E28" s="45">
        <v>472.2</v>
      </c>
      <c r="F28" s="45">
        <v>260.36718136216138</v>
      </c>
    </row>
    <row r="29" spans="2:16">
      <c r="C29" s="226">
        <v>43617</v>
      </c>
      <c r="D29" s="45">
        <v>1157.75</v>
      </c>
      <c r="E29" s="45">
        <v>476.25</v>
      </c>
      <c r="F29" s="45">
        <v>267.90586959362344</v>
      </c>
    </row>
    <row r="30" spans="2:16">
      <c r="C30" s="226">
        <v>43647</v>
      </c>
      <c r="D30" s="45">
        <v>1173.375</v>
      </c>
      <c r="E30" s="45">
        <v>480.25</v>
      </c>
      <c r="F30" s="45">
        <v>273.84937343358399</v>
      </c>
    </row>
    <row r="31" spans="2:16">
      <c r="C31" s="226">
        <v>43678</v>
      </c>
      <c r="D31" s="45">
        <v>1161.8</v>
      </c>
      <c r="E31" s="45">
        <v>478.5</v>
      </c>
      <c r="F31" s="45">
        <v>275.59819487960203</v>
      </c>
    </row>
    <row r="32" spans="2:16">
      <c r="C32" s="226">
        <v>43709</v>
      </c>
      <c r="D32" s="45">
        <v>1141</v>
      </c>
      <c r="E32" s="45">
        <v>497.28571428571428</v>
      </c>
      <c r="F32" s="45">
        <v>279.80869960120913</v>
      </c>
    </row>
    <row r="33" spans="2:6">
      <c r="C33" s="226">
        <v>43739</v>
      </c>
      <c r="D33" s="45">
        <v>1162</v>
      </c>
      <c r="E33" s="45">
        <v>565</v>
      </c>
      <c r="F33" s="45">
        <v>354.05664321794097</v>
      </c>
    </row>
    <row r="34" spans="2:6">
      <c r="C34" s="226">
        <v>43770</v>
      </c>
      <c r="D34" s="45">
        <v>1168.5</v>
      </c>
      <c r="E34" s="45">
        <v>530.9</v>
      </c>
      <c r="F34" s="45">
        <v>266.29674758740441</v>
      </c>
    </row>
    <row r="35" spans="2:6">
      <c r="C35" s="226">
        <v>43800</v>
      </c>
      <c r="D35" s="45">
        <v>1198.75</v>
      </c>
      <c r="E35" s="45">
        <v>462.375</v>
      </c>
      <c r="F35" s="45">
        <v>194.34864307069148</v>
      </c>
    </row>
    <row r="36" spans="2:6">
      <c r="C36" s="226">
        <v>43831</v>
      </c>
      <c r="D36" s="45">
        <f t="shared" ref="D36:D43" si="15">+D8</f>
        <v>1177.375</v>
      </c>
      <c r="E36" s="45">
        <f t="shared" ref="E36:E41" si="16">+H8</f>
        <v>508</v>
      </c>
      <c r="F36" s="45">
        <v>273.47750774786431</v>
      </c>
    </row>
    <row r="37" spans="2:6">
      <c r="C37" s="226">
        <v>43862</v>
      </c>
      <c r="D37" s="45">
        <f t="shared" si="15"/>
        <v>1162.7142857142858</v>
      </c>
      <c r="E37" s="45">
        <f t="shared" si="16"/>
        <v>503.375</v>
      </c>
      <c r="F37" s="45">
        <v>257.10561497685029</v>
      </c>
    </row>
    <row r="38" spans="2:6">
      <c r="B38" s="43"/>
      <c r="C38" s="226">
        <v>43891</v>
      </c>
      <c r="D38" s="45">
        <f t="shared" si="15"/>
        <v>1198.5</v>
      </c>
      <c r="E38" s="45">
        <f t="shared" si="16"/>
        <v>516.25</v>
      </c>
      <c r="F38" s="45">
        <v>301.11234695811487</v>
      </c>
    </row>
    <row r="39" spans="2:6">
      <c r="C39" s="226">
        <v>43922</v>
      </c>
      <c r="D39" s="45">
        <f t="shared" si="15"/>
        <v>1190</v>
      </c>
      <c r="E39" s="45">
        <f t="shared" si="16"/>
        <v>544.625</v>
      </c>
      <c r="F39" s="45">
        <v>269.38833516292453</v>
      </c>
    </row>
    <row r="40" spans="2:6">
      <c r="C40" s="226">
        <v>43952</v>
      </c>
      <c r="D40" s="45">
        <f t="shared" si="15"/>
        <v>1184.5</v>
      </c>
      <c r="E40" s="45">
        <f t="shared" si="16"/>
        <v>513.77777777777783</v>
      </c>
      <c r="F40" s="45">
        <v>240.82604712287619</v>
      </c>
    </row>
    <row r="41" spans="2:6">
      <c r="C41" s="226">
        <v>43983</v>
      </c>
      <c r="D41" s="45">
        <f t="shared" si="15"/>
        <v>1116.1666666666667</v>
      </c>
      <c r="E41" s="45">
        <f t="shared" si="16"/>
        <v>484.375</v>
      </c>
      <c r="F41" s="45">
        <v>250.29563740120037</v>
      </c>
    </row>
    <row r="42" spans="2:6">
      <c r="C42" s="226">
        <v>44013</v>
      </c>
      <c r="D42" s="45">
        <f t="shared" si="15"/>
        <v>1141.8</v>
      </c>
      <c r="E42" s="45">
        <f t="shared" ref="E42" si="17">+H14</f>
        <v>513.70000000000005</v>
      </c>
      <c r="F42" s="45">
        <v>255.34592645133128</v>
      </c>
    </row>
    <row r="43" spans="2:6">
      <c r="C43" s="226">
        <v>44044</v>
      </c>
      <c r="D43" s="45">
        <f t="shared" si="15"/>
        <v>1171.8</v>
      </c>
      <c r="E43" s="45">
        <f t="shared" ref="E43" si="18">+H15</f>
        <v>470.125</v>
      </c>
      <c r="F43" s="45">
        <v>253.78911536654132</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groups xmlns="http://grouplists.napkyn.com">
  <group xmlns="http://grouplists.napkyn.com">[]</group>
</groups>
</file>

<file path=customXml/item3.xml><?xml version="1.0" encoding="utf-8"?>
<reportings xmlns="http://reportinglists.napkyn.com">
  <reporting xmlns="http://reportinglists.napkyn.com">[]</reporting>
</reportings>
</file>

<file path=customXml/item4.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5BA79377-E0CF-45DE-BF64-4EF9EF037217}">
  <ds:schemaRefs>
    <ds:schemaRef ds:uri="http://reportinglists.napkyn.com"/>
  </ds:schemaRefs>
</ds:datastoreItem>
</file>

<file path=customXml/itemProps4.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BA7527-B919-4D44-89BB-DC2C2AB8D5F8}">
  <ds:schemaRefs>
    <ds:schemaRef ds:uri="http://purl.org/dc/dcmitype/"/>
    <ds:schemaRef ds:uri="http://schemas.microsoft.com/office/2006/documentManagement/types"/>
    <ds:schemaRef ds:uri="http://purl.org/dc/elements/1.1/"/>
    <ds:schemaRef ds:uri="http://www.w3.org/XML/1998/namespace"/>
    <ds:schemaRef ds:uri="207d885b-95ea-4d6d-a3d7-bb224f92e9be"/>
    <ds:schemaRef ds:uri="e43205c1-cbfe-474f-9e19-d111cc056496"/>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2020-07-15T21:36:46Z</cp:lastPrinted>
  <dcterms:created xsi:type="dcterms:W3CDTF">2011-10-13T14:46:36Z</dcterms:created>
  <dcterms:modified xsi:type="dcterms:W3CDTF">2020-09-21T15:56:50Z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